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80" windowHeight="11208" activeTab="3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3" r:id="rId6"/>
    <sheet name="1.1.2.1 - SO 19.1 (RB1) " sheetId="4" r:id="rId7"/>
    <sheet name="1.1.2.2 - SO 20 (RB2) " sheetId="5" r:id="rId8"/>
    <sheet name="1.1.3 - VYTÁPĚNÍ - SO 19...." sheetId="6" r:id="rId9"/>
    <sheet name="1.1.4.1 - SO 19.1 (RB1)" sheetId="7" r:id="rId10"/>
    <sheet name="1.1.4.2 - SO 20 (RB2) " sheetId="8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21" r:id="rId24"/>
    <sheet name="2.1.2 - ZDRAVOTNĚ TECHNIC..." sheetId="22" r:id="rId25"/>
    <sheet name="2.1.3 - VYTÁPĚNÍ" sheetId="23" r:id="rId26"/>
    <sheet name="2.1.4 - VZDUCHOTECHNIKA A..." sheetId="24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(RB2)'!$C$113:$K$1859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S...'!$C$110:$K$2269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ELE...'!$C$109:$K$244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(RB2)'!$C$97:$K$1859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S...'!$C$94:$K$2269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ELE...'!$C$93:$K$244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45621"/>
</workbook>
</file>

<file path=xl/calcChain.xml><?xml version="1.0" encoding="utf-8"?>
<calcChain xmlns="http://schemas.openxmlformats.org/spreadsheetml/2006/main">
  <c r="E24" i="41" l="1"/>
  <c r="D24" i="41"/>
  <c r="C24" i="41"/>
  <c r="J113" i="25"/>
  <c r="E20" i="41" l="1"/>
  <c r="E19" i="41"/>
  <c r="E18" i="41"/>
  <c r="C7" i="41"/>
  <c r="E17" i="41"/>
  <c r="C12" i="41"/>
  <c r="C10" i="41"/>
  <c r="D9" i="41"/>
  <c r="C8" i="41"/>
  <c r="C11" i="41"/>
  <c r="D22" i="41"/>
  <c r="C28" i="41"/>
  <c r="C22" i="41" l="1"/>
  <c r="AY103" i="1"/>
  <c r="AX103" i="1"/>
  <c r="BI108" i="39"/>
  <c r="BH108" i="39"/>
  <c r="BF108" i="39"/>
  <c r="BE108" i="39"/>
  <c r="T108" i="39"/>
  <c r="R108" i="39"/>
  <c r="P108" i="39"/>
  <c r="BK108" i="39"/>
  <c r="J108" i="39"/>
  <c r="BG108" i="39" s="1"/>
  <c r="BI107" i="39"/>
  <c r="BH107" i="39"/>
  <c r="BF107" i="39"/>
  <c r="BE107" i="39"/>
  <c r="T107" i="39"/>
  <c r="R107" i="39"/>
  <c r="P107" i="39"/>
  <c r="BK107" i="39"/>
  <c r="J107" i="39"/>
  <c r="BG107" i="39" s="1"/>
  <c r="BI106" i="39"/>
  <c r="BH106" i="39"/>
  <c r="BF106" i="39"/>
  <c r="BE106" i="39"/>
  <c r="T106" i="39"/>
  <c r="R106" i="39"/>
  <c r="P106" i="39"/>
  <c r="BK106" i="39"/>
  <c r="J106" i="39"/>
  <c r="BG106" i="39" s="1"/>
  <c r="BI104" i="39"/>
  <c r="BH104" i="39"/>
  <c r="BF104" i="39"/>
  <c r="BE104" i="39"/>
  <c r="T104" i="39"/>
  <c r="R104" i="39"/>
  <c r="P104" i="39"/>
  <c r="BK104" i="39"/>
  <c r="J104" i="39"/>
  <c r="BG104" i="39" s="1"/>
  <c r="BI103" i="39"/>
  <c r="BH103" i="39"/>
  <c r="BF103" i="39"/>
  <c r="BE103" i="39"/>
  <c r="T103" i="39"/>
  <c r="R103" i="39"/>
  <c r="P103" i="39"/>
  <c r="BK103" i="39"/>
  <c r="J103" i="39"/>
  <c r="BG103" i="39" s="1"/>
  <c r="BI102" i="39"/>
  <c r="BH102" i="39"/>
  <c r="BF102" i="39"/>
  <c r="BE102" i="39"/>
  <c r="T102" i="39"/>
  <c r="R102" i="39"/>
  <c r="P102" i="39"/>
  <c r="BK102" i="39"/>
  <c r="J102" i="39"/>
  <c r="BG102" i="39"/>
  <c r="BI101" i="39"/>
  <c r="BH101" i="39"/>
  <c r="BF101" i="39"/>
  <c r="BE101" i="39"/>
  <c r="T101" i="39"/>
  <c r="R101" i="39"/>
  <c r="P101" i="39"/>
  <c r="BK101" i="39"/>
  <c r="J101" i="39"/>
  <c r="BG101" i="39"/>
  <c r="BI99" i="39"/>
  <c r="BH99" i="39"/>
  <c r="BF99" i="39"/>
  <c r="BE99" i="39"/>
  <c r="T99" i="39"/>
  <c r="R99" i="39"/>
  <c r="P99" i="39"/>
  <c r="BK99" i="39"/>
  <c r="J99" i="39"/>
  <c r="BG99" i="39"/>
  <c r="BI98" i="39"/>
  <c r="BH98" i="39"/>
  <c r="BF98" i="39"/>
  <c r="BE98" i="39"/>
  <c r="T98" i="39"/>
  <c r="R98" i="39"/>
  <c r="P98" i="39"/>
  <c r="BK98" i="39"/>
  <c r="J98" i="39"/>
  <c r="BG98" i="39"/>
  <c r="BI96" i="39"/>
  <c r="BH96" i="39"/>
  <c r="BF96" i="39"/>
  <c r="BE96" i="39"/>
  <c r="T96" i="39"/>
  <c r="R96" i="39"/>
  <c r="P96" i="39"/>
  <c r="BK96" i="39"/>
  <c r="J96" i="39"/>
  <c r="BG96" i="39"/>
  <c r="BI94" i="39"/>
  <c r="BH94" i="39"/>
  <c r="BF94" i="39"/>
  <c r="BE94" i="39"/>
  <c r="T94" i="39"/>
  <c r="R94" i="39"/>
  <c r="P94" i="39"/>
  <c r="BK94" i="39"/>
  <c r="J94" i="39"/>
  <c r="BG94" i="39"/>
  <c r="BI92" i="39"/>
  <c r="BH92" i="39"/>
  <c r="BF92" i="39"/>
  <c r="BE92" i="39"/>
  <c r="T92" i="39"/>
  <c r="R92" i="39"/>
  <c r="P92" i="39"/>
  <c r="BK92" i="39"/>
  <c r="J92" i="39"/>
  <c r="BG92" i="39"/>
  <c r="BI90" i="39"/>
  <c r="BH90" i="39"/>
  <c r="BF90" i="39"/>
  <c r="BE90" i="39"/>
  <c r="T90" i="39"/>
  <c r="R90" i="39"/>
  <c r="P90" i="39"/>
  <c r="BK90" i="39"/>
  <c r="J90" i="39"/>
  <c r="BG90" i="39"/>
  <c r="BI88" i="39"/>
  <c r="BH88" i="39"/>
  <c r="BF88" i="39"/>
  <c r="BE88" i="39"/>
  <c r="T88" i="39"/>
  <c r="R88" i="39"/>
  <c r="P88" i="39"/>
  <c r="BK88" i="39"/>
  <c r="J88" i="39"/>
  <c r="BG88" i="39"/>
  <c r="BI87" i="39"/>
  <c r="BH87" i="39"/>
  <c r="BF87" i="39"/>
  <c r="BE87" i="39"/>
  <c r="T87" i="39"/>
  <c r="R87" i="39"/>
  <c r="P87" i="39"/>
  <c r="BK87" i="39"/>
  <c r="J87" i="39"/>
  <c r="BG87" i="39" s="1"/>
  <c r="J80" i="39"/>
  <c r="F80" i="39"/>
  <c r="F78" i="39"/>
  <c r="E76" i="39"/>
  <c r="J55" i="39"/>
  <c r="F55" i="39"/>
  <c r="F53" i="39"/>
  <c r="E51" i="39"/>
  <c r="J20" i="39"/>
  <c r="E20" i="39"/>
  <c r="F56" i="39" s="1"/>
  <c r="F81" i="39"/>
  <c r="J19" i="39"/>
  <c r="J14" i="39"/>
  <c r="J78" i="39" s="1"/>
  <c r="E7" i="39"/>
  <c r="E47" i="39" s="1"/>
  <c r="E72" i="39"/>
  <c r="AY102" i="1"/>
  <c r="AX102" i="1"/>
  <c r="BH107" i="38"/>
  <c r="BG107" i="38"/>
  <c r="BF107" i="38"/>
  <c r="BE107" i="38"/>
  <c r="T107" i="38"/>
  <c r="R107" i="38"/>
  <c r="P107" i="38"/>
  <c r="BK107" i="38"/>
  <c r="J107" i="38"/>
  <c r="BI107" i="38" s="1"/>
  <c r="BI105" i="38"/>
  <c r="BH105" i="38"/>
  <c r="BF105" i="38"/>
  <c r="BE105" i="38"/>
  <c r="T105" i="38"/>
  <c r="R105" i="38"/>
  <c r="P105" i="38"/>
  <c r="BK105" i="38"/>
  <c r="J105" i="38"/>
  <c r="BG105" i="38"/>
  <c r="BI103" i="38"/>
  <c r="BH103" i="38"/>
  <c r="BF103" i="38"/>
  <c r="BE103" i="38"/>
  <c r="T103" i="38"/>
  <c r="R103" i="38"/>
  <c r="P103" i="38"/>
  <c r="BK103" i="38"/>
  <c r="J103" i="38"/>
  <c r="BG103" i="38"/>
  <c r="BI101" i="38"/>
  <c r="BH101" i="38"/>
  <c r="BF101" i="38"/>
  <c r="BE101" i="38"/>
  <c r="T101" i="38"/>
  <c r="R101" i="38"/>
  <c r="P101" i="38"/>
  <c r="BK101" i="38"/>
  <c r="J101" i="38"/>
  <c r="BG101" i="38" s="1"/>
  <c r="BI99" i="38"/>
  <c r="BH99" i="38"/>
  <c r="BF99" i="38"/>
  <c r="BE99" i="38"/>
  <c r="T99" i="38"/>
  <c r="R99" i="38"/>
  <c r="P99" i="38"/>
  <c r="BK99" i="38"/>
  <c r="J99" i="38"/>
  <c r="BG99" i="38" s="1"/>
  <c r="BI97" i="38"/>
  <c r="BH97" i="38"/>
  <c r="BF97" i="38"/>
  <c r="BE97" i="38"/>
  <c r="T97" i="38"/>
  <c r="R97" i="38"/>
  <c r="P97" i="38"/>
  <c r="BK97" i="38"/>
  <c r="J97" i="38"/>
  <c r="BG97" i="38" s="1"/>
  <c r="BI95" i="38"/>
  <c r="BH95" i="38"/>
  <c r="BF95" i="38"/>
  <c r="BE95" i="38"/>
  <c r="T95" i="38"/>
  <c r="R95" i="38"/>
  <c r="P95" i="38"/>
  <c r="BK95" i="38"/>
  <c r="J95" i="38"/>
  <c r="BG95" i="38" s="1"/>
  <c r="BI93" i="38"/>
  <c r="BH93" i="38"/>
  <c r="BF93" i="38"/>
  <c r="BE93" i="38"/>
  <c r="T93" i="38"/>
  <c r="R93" i="38"/>
  <c r="P93" i="38"/>
  <c r="BK93" i="38"/>
  <c r="J93" i="38"/>
  <c r="BG93" i="38" s="1"/>
  <c r="BI91" i="38"/>
  <c r="BH91" i="38"/>
  <c r="BF91" i="38"/>
  <c r="BE91" i="38"/>
  <c r="T91" i="38"/>
  <c r="R91" i="38"/>
  <c r="P91" i="38"/>
  <c r="BK91" i="38"/>
  <c r="J91" i="38"/>
  <c r="BG91" i="38" s="1"/>
  <c r="BI89" i="38"/>
  <c r="BH89" i="38"/>
  <c r="BF89" i="38"/>
  <c r="BE89" i="38"/>
  <c r="T89" i="38"/>
  <c r="R89" i="38"/>
  <c r="P89" i="38"/>
  <c r="BK89" i="38"/>
  <c r="J89" i="38"/>
  <c r="BG89" i="38" s="1"/>
  <c r="BI87" i="38"/>
  <c r="BH87" i="38"/>
  <c r="BF87" i="38"/>
  <c r="BE87" i="38"/>
  <c r="T87" i="38"/>
  <c r="R87" i="38"/>
  <c r="P87" i="38"/>
  <c r="BK87" i="38"/>
  <c r="J87" i="38"/>
  <c r="BG87" i="38"/>
  <c r="J80" i="38"/>
  <c r="F80" i="38"/>
  <c r="F78" i="38"/>
  <c r="E76" i="38"/>
  <c r="J55" i="38"/>
  <c r="F55" i="38"/>
  <c r="F53" i="38"/>
  <c r="E51" i="38"/>
  <c r="J20" i="38"/>
  <c r="E20" i="38"/>
  <c r="F56" i="38" s="1"/>
  <c r="F81" i="38"/>
  <c r="J19" i="38"/>
  <c r="J14" i="38"/>
  <c r="J78" i="38" s="1"/>
  <c r="E7" i="38"/>
  <c r="E47" i="38" s="1"/>
  <c r="E72" i="38"/>
  <c r="AY100" i="1"/>
  <c r="AX100" i="1"/>
  <c r="BI186" i="37"/>
  <c r="BH186" i="37"/>
  <c r="BF186" i="37"/>
  <c r="BE186" i="37"/>
  <c r="T186" i="37"/>
  <c r="R186" i="37"/>
  <c r="P186" i="37"/>
  <c r="BK186" i="37"/>
  <c r="J186" i="37"/>
  <c r="BG186" i="37" s="1"/>
  <c r="BI185" i="37"/>
  <c r="BH185" i="37"/>
  <c r="BF185" i="37"/>
  <c r="BE185" i="37"/>
  <c r="T185" i="37"/>
  <c r="R185" i="37"/>
  <c r="P185" i="37"/>
  <c r="BK185" i="37"/>
  <c r="J185" i="37"/>
  <c r="BG185" i="37"/>
  <c r="BI184" i="37"/>
  <c r="BH184" i="37"/>
  <c r="BF184" i="37"/>
  <c r="BE184" i="37"/>
  <c r="T184" i="37"/>
  <c r="R184" i="37"/>
  <c r="P184" i="37"/>
  <c r="BK184" i="37"/>
  <c r="J184" i="37"/>
  <c r="BG184" i="37"/>
  <c r="BI183" i="37"/>
  <c r="BH183" i="37"/>
  <c r="BF183" i="37"/>
  <c r="BE183" i="37"/>
  <c r="T183" i="37"/>
  <c r="R183" i="37"/>
  <c r="P183" i="37"/>
  <c r="BK183" i="37"/>
  <c r="J183" i="37"/>
  <c r="BG183" i="37" s="1"/>
  <c r="BI182" i="37"/>
  <c r="BH182" i="37"/>
  <c r="BF182" i="37"/>
  <c r="BE182" i="37"/>
  <c r="T182" i="37"/>
  <c r="R182" i="37"/>
  <c r="P182" i="37"/>
  <c r="BK182" i="37"/>
  <c r="J182" i="37"/>
  <c r="BG182" i="37" s="1"/>
  <c r="BI176" i="37"/>
  <c r="BH176" i="37"/>
  <c r="BF176" i="37"/>
  <c r="BE176" i="37"/>
  <c r="T176" i="37"/>
  <c r="R176" i="37"/>
  <c r="P176" i="37"/>
  <c r="BK176" i="37"/>
  <c r="J176" i="37"/>
  <c r="BG176" i="37"/>
  <c r="BI175" i="37"/>
  <c r="BH175" i="37"/>
  <c r="BF175" i="37"/>
  <c r="BE175" i="37"/>
  <c r="T175" i="37"/>
  <c r="R175" i="37"/>
  <c r="P175" i="37"/>
  <c r="BK175" i="37"/>
  <c r="J175" i="37"/>
  <c r="BG175" i="37" s="1"/>
  <c r="BI174" i="37"/>
  <c r="BH174" i="37"/>
  <c r="BF174" i="37"/>
  <c r="BE174" i="37"/>
  <c r="T174" i="37"/>
  <c r="R174" i="37"/>
  <c r="P174" i="37"/>
  <c r="P173" i="37" s="1"/>
  <c r="BK174" i="37"/>
  <c r="J174" i="37"/>
  <c r="BG174" i="37"/>
  <c r="BI172" i="37"/>
  <c r="BH172" i="37"/>
  <c r="BF172" i="37"/>
  <c r="BE172" i="37"/>
  <c r="T172" i="37"/>
  <c r="R172" i="37"/>
  <c r="P172" i="37"/>
  <c r="BK172" i="37"/>
  <c r="J172" i="37"/>
  <c r="BG172" i="37"/>
  <c r="BI171" i="37"/>
  <c r="BH171" i="37"/>
  <c r="BF171" i="37"/>
  <c r="BE171" i="37"/>
  <c r="T171" i="37"/>
  <c r="R171" i="37"/>
  <c r="P171" i="37"/>
  <c r="BK171" i="37"/>
  <c r="J171" i="37"/>
  <c r="BG171" i="37"/>
  <c r="BI170" i="37"/>
  <c r="BH170" i="37"/>
  <c r="BF170" i="37"/>
  <c r="BE170" i="37"/>
  <c r="T170" i="37"/>
  <c r="R170" i="37"/>
  <c r="P170" i="37"/>
  <c r="BK170" i="37"/>
  <c r="J170" i="37"/>
  <c r="BG170" i="37"/>
  <c r="BI169" i="37"/>
  <c r="BH169" i="37"/>
  <c r="BF169" i="37"/>
  <c r="BE169" i="37"/>
  <c r="T169" i="37"/>
  <c r="R169" i="37"/>
  <c r="P169" i="37"/>
  <c r="BK169" i="37"/>
  <c r="BK167" i="37" s="1"/>
  <c r="J167" i="37" s="1"/>
  <c r="J73" i="37" s="1"/>
  <c r="J169" i="37"/>
  <c r="BG169" i="37" s="1"/>
  <c r="BI168" i="37"/>
  <c r="BH168" i="37"/>
  <c r="BF168" i="37"/>
  <c r="BE168" i="37"/>
  <c r="T168" i="37"/>
  <c r="R168" i="37"/>
  <c r="P168" i="37"/>
  <c r="BK168" i="37"/>
  <c r="J168" i="37"/>
  <c r="BG168" i="37" s="1"/>
  <c r="BI165" i="37"/>
  <c r="BH165" i="37"/>
  <c r="BF165" i="37"/>
  <c r="BE165" i="37"/>
  <c r="T165" i="37"/>
  <c r="R165" i="37"/>
  <c r="P165" i="37"/>
  <c r="BK165" i="37"/>
  <c r="J165" i="37"/>
  <c r="BG165" i="37" s="1"/>
  <c r="BI164" i="37"/>
  <c r="BH164" i="37"/>
  <c r="BF164" i="37"/>
  <c r="BE164" i="37"/>
  <c r="T164" i="37"/>
  <c r="T163" i="37"/>
  <c r="R164" i="37"/>
  <c r="R163" i="37" s="1"/>
  <c r="P164" i="37"/>
  <c r="BK164" i="37"/>
  <c r="BK163" i="37"/>
  <c r="J163" i="37" s="1"/>
  <c r="J71" i="37" s="1"/>
  <c r="J164" i="37"/>
  <c r="BG164" i="37"/>
  <c r="BI162" i="37"/>
  <c r="BH162" i="37"/>
  <c r="BF162" i="37"/>
  <c r="BE162" i="37"/>
  <c r="T162" i="37"/>
  <c r="R162" i="37"/>
  <c r="P162" i="37"/>
  <c r="BK162" i="37"/>
  <c r="J162" i="37"/>
  <c r="BG162" i="37"/>
  <c r="BI157" i="37"/>
  <c r="BH157" i="37"/>
  <c r="BF157" i="37"/>
  <c r="BE157" i="37"/>
  <c r="T157" i="37"/>
  <c r="R157" i="37"/>
  <c r="P157" i="37"/>
  <c r="BK157" i="37"/>
  <c r="J157" i="37"/>
  <c r="BG157" i="37"/>
  <c r="BI156" i="37"/>
  <c r="BH156" i="37"/>
  <c r="BF156" i="37"/>
  <c r="BE156" i="37"/>
  <c r="T156" i="37"/>
  <c r="R156" i="37"/>
  <c r="P156" i="37"/>
  <c r="BK156" i="37"/>
  <c r="J156" i="37"/>
  <c r="BG156" i="37"/>
  <c r="BI155" i="37"/>
  <c r="BH155" i="37"/>
  <c r="BF155" i="37"/>
  <c r="BE155" i="37"/>
  <c r="T155" i="37"/>
  <c r="R155" i="37"/>
  <c r="P155" i="37"/>
  <c r="BK155" i="37"/>
  <c r="J155" i="37"/>
  <c r="BG155" i="37"/>
  <c r="BI154" i="37"/>
  <c r="BH154" i="37"/>
  <c r="BF154" i="37"/>
  <c r="BE154" i="37"/>
  <c r="T154" i="37"/>
  <c r="R154" i="37"/>
  <c r="P154" i="37"/>
  <c r="BK154" i="37"/>
  <c r="J154" i="37"/>
  <c r="BG154" i="37"/>
  <c r="BI153" i="37"/>
  <c r="BH153" i="37"/>
  <c r="BF153" i="37"/>
  <c r="BE153" i="37"/>
  <c r="T153" i="37"/>
  <c r="T152" i="37"/>
  <c r="R153" i="37"/>
  <c r="R152" i="37"/>
  <c r="P153" i="37"/>
  <c r="BK153" i="37"/>
  <c r="J153" i="37"/>
  <c r="BG153" i="37"/>
  <c r="BI151" i="37"/>
  <c r="BH151" i="37"/>
  <c r="BF151" i="37"/>
  <c r="BE151" i="37"/>
  <c r="T151" i="37"/>
  <c r="T150" i="37" s="1"/>
  <c r="R151" i="37"/>
  <c r="R150" i="37" s="1"/>
  <c r="P151" i="37"/>
  <c r="P150" i="37"/>
  <c r="BK151" i="37"/>
  <c r="BK150" i="37" s="1"/>
  <c r="J151" i="37"/>
  <c r="BG151" i="37" s="1"/>
  <c r="BI148" i="37"/>
  <c r="BH148" i="37"/>
  <c r="BF148" i="37"/>
  <c r="BE148" i="37"/>
  <c r="T148" i="37"/>
  <c r="R148" i="37"/>
  <c r="P148" i="37"/>
  <c r="BK148" i="37"/>
  <c r="J148" i="37"/>
  <c r="BG148" i="37" s="1"/>
  <c r="BI147" i="37"/>
  <c r="BH147" i="37"/>
  <c r="BF147" i="37"/>
  <c r="BE147" i="37"/>
  <c r="T147" i="37"/>
  <c r="R147" i="37"/>
  <c r="P147" i="37"/>
  <c r="BK147" i="37"/>
  <c r="J147" i="37"/>
  <c r="BG147" i="37" s="1"/>
  <c r="BI146" i="37"/>
  <c r="BH146" i="37"/>
  <c r="BF146" i="37"/>
  <c r="BE146" i="37"/>
  <c r="T146" i="37"/>
  <c r="R146" i="37"/>
  <c r="P146" i="37"/>
  <c r="BK146" i="37"/>
  <c r="J146" i="37"/>
  <c r="BG146" i="37" s="1"/>
  <c r="BI145" i="37"/>
  <c r="BH145" i="37"/>
  <c r="BF145" i="37"/>
  <c r="BE145" i="37"/>
  <c r="T145" i="37"/>
  <c r="R145" i="37"/>
  <c r="P145" i="37"/>
  <c r="BK145" i="37"/>
  <c r="J145" i="37"/>
  <c r="BG145" i="37" s="1"/>
  <c r="BI144" i="37"/>
  <c r="BH144" i="37"/>
  <c r="BF144" i="37"/>
  <c r="BE144" i="37"/>
  <c r="T144" i="37"/>
  <c r="R144" i="37"/>
  <c r="P144" i="37"/>
  <c r="BK144" i="37"/>
  <c r="J144" i="37"/>
  <c r="BG144" i="37" s="1"/>
  <c r="BI143" i="37"/>
  <c r="BH143" i="37"/>
  <c r="BF143" i="37"/>
  <c r="BE143" i="37"/>
  <c r="T143" i="37"/>
  <c r="R143" i="37"/>
  <c r="P143" i="37"/>
  <c r="BK143" i="37"/>
  <c r="J143" i="37"/>
  <c r="BG143" i="37" s="1"/>
  <c r="BI142" i="37"/>
  <c r="BH142" i="37"/>
  <c r="BF142" i="37"/>
  <c r="BE142" i="37"/>
  <c r="T142" i="37"/>
  <c r="R142" i="37"/>
  <c r="P142" i="37"/>
  <c r="BK142" i="37"/>
  <c r="J142" i="37"/>
  <c r="BG142" i="37" s="1"/>
  <c r="BI141" i="37"/>
  <c r="BH141" i="37"/>
  <c r="BF141" i="37"/>
  <c r="BE141" i="37"/>
  <c r="T141" i="37"/>
  <c r="R141" i="37"/>
  <c r="P141" i="37"/>
  <c r="BK141" i="37"/>
  <c r="J141" i="37"/>
  <c r="BG141" i="37" s="1"/>
  <c r="BI140" i="37"/>
  <c r="BH140" i="37"/>
  <c r="BF140" i="37"/>
  <c r="BE140" i="37"/>
  <c r="T140" i="37"/>
  <c r="R140" i="37"/>
  <c r="P140" i="37"/>
  <c r="BK140" i="37"/>
  <c r="J140" i="37"/>
  <c r="BG140" i="37" s="1"/>
  <c r="BI139" i="37"/>
  <c r="BH139" i="37"/>
  <c r="BF139" i="37"/>
  <c r="BE139" i="37"/>
  <c r="T139" i="37"/>
  <c r="R139" i="37"/>
  <c r="P139" i="37"/>
  <c r="BK139" i="37"/>
  <c r="J139" i="37"/>
  <c r="BG139" i="37" s="1"/>
  <c r="BI138" i="37"/>
  <c r="BH138" i="37"/>
  <c r="BF138" i="37"/>
  <c r="BE138" i="37"/>
  <c r="T138" i="37"/>
  <c r="R138" i="37"/>
  <c r="P138" i="37"/>
  <c r="BK138" i="37"/>
  <c r="J138" i="37"/>
  <c r="BG138" i="37" s="1"/>
  <c r="BI137" i="37"/>
  <c r="BH137" i="37"/>
  <c r="BF137" i="37"/>
  <c r="BE137" i="37"/>
  <c r="T137" i="37"/>
  <c r="R137" i="37"/>
  <c r="P137" i="37"/>
  <c r="BK137" i="37"/>
  <c r="J137" i="37"/>
  <c r="BG137" i="37" s="1"/>
  <c r="BI136" i="37"/>
  <c r="BH136" i="37"/>
  <c r="BF136" i="37"/>
  <c r="BE136" i="37"/>
  <c r="T136" i="37"/>
  <c r="R136" i="37"/>
  <c r="P136" i="37"/>
  <c r="BK136" i="37"/>
  <c r="J136" i="37"/>
  <c r="BG136" i="37" s="1"/>
  <c r="BI135" i="37"/>
  <c r="BH135" i="37"/>
  <c r="BF135" i="37"/>
  <c r="BE135" i="37"/>
  <c r="T135" i="37"/>
  <c r="R135" i="37"/>
  <c r="R134" i="37" s="1"/>
  <c r="P135" i="37"/>
  <c r="BK135" i="37"/>
  <c r="J135" i="37"/>
  <c r="BG135" i="37" s="1"/>
  <c r="BI133" i="37"/>
  <c r="BH133" i="37"/>
  <c r="BF133" i="37"/>
  <c r="BE133" i="37"/>
  <c r="T133" i="37"/>
  <c r="R133" i="37"/>
  <c r="P133" i="37"/>
  <c r="BK133" i="37"/>
  <c r="J133" i="37"/>
  <c r="BG133" i="37"/>
  <c r="BI132" i="37"/>
  <c r="BH132" i="37"/>
  <c r="BF132" i="37"/>
  <c r="BE132" i="37"/>
  <c r="T132" i="37"/>
  <c r="R132" i="37"/>
  <c r="P132" i="37"/>
  <c r="BK132" i="37"/>
  <c r="J132" i="37"/>
  <c r="BG132" i="37"/>
  <c r="BI131" i="37"/>
  <c r="BH131" i="37"/>
  <c r="BF131" i="37"/>
  <c r="BE131" i="37"/>
  <c r="T131" i="37"/>
  <c r="R131" i="37"/>
  <c r="P131" i="37"/>
  <c r="BK131" i="37"/>
  <c r="J131" i="37"/>
  <c r="BG131" i="37"/>
  <c r="BI130" i="37"/>
  <c r="BH130" i="37"/>
  <c r="BF130" i="37"/>
  <c r="BE130" i="37"/>
  <c r="T130" i="37"/>
  <c r="R130" i="37"/>
  <c r="P130" i="37"/>
  <c r="BK130" i="37"/>
  <c r="J130" i="37"/>
  <c r="BG130" i="37"/>
  <c r="BI129" i="37"/>
  <c r="BH129" i="37"/>
  <c r="BF129" i="37"/>
  <c r="BE129" i="37"/>
  <c r="T129" i="37"/>
  <c r="R129" i="37"/>
  <c r="P129" i="37"/>
  <c r="BK129" i="37"/>
  <c r="J129" i="37"/>
  <c r="BG129" i="37"/>
  <c r="BI128" i="37"/>
  <c r="BH128" i="37"/>
  <c r="BF128" i="37"/>
  <c r="BE128" i="37"/>
  <c r="T128" i="37"/>
  <c r="R128" i="37"/>
  <c r="P128" i="37"/>
  <c r="BK128" i="37"/>
  <c r="J128" i="37"/>
  <c r="BG128" i="37"/>
  <c r="BI127" i="37"/>
  <c r="BH127" i="37"/>
  <c r="BF127" i="37"/>
  <c r="BE127" i="37"/>
  <c r="T127" i="37"/>
  <c r="R127" i="37"/>
  <c r="P127" i="37"/>
  <c r="BK127" i="37"/>
  <c r="J127" i="37"/>
  <c r="BG127" i="37"/>
  <c r="BI126" i="37"/>
  <c r="BH126" i="37"/>
  <c r="BF126" i="37"/>
  <c r="BE126" i="37"/>
  <c r="T126" i="37"/>
  <c r="R126" i="37"/>
  <c r="P126" i="37"/>
  <c r="BK126" i="37"/>
  <c r="J126" i="37"/>
  <c r="BG126" i="37"/>
  <c r="BI125" i="37"/>
  <c r="BH125" i="37"/>
  <c r="BF125" i="37"/>
  <c r="BE125" i="37"/>
  <c r="T125" i="37"/>
  <c r="R125" i="37"/>
  <c r="P125" i="37"/>
  <c r="BK125" i="37"/>
  <c r="J125" i="37"/>
  <c r="BG125" i="37"/>
  <c r="BI124" i="37"/>
  <c r="BH124" i="37"/>
  <c r="BF124" i="37"/>
  <c r="BE124" i="37"/>
  <c r="T124" i="37"/>
  <c r="R124" i="37"/>
  <c r="P124" i="37"/>
  <c r="BK124" i="37"/>
  <c r="J124" i="37"/>
  <c r="BG124" i="37"/>
  <c r="BI123" i="37"/>
  <c r="BH123" i="37"/>
  <c r="BF123" i="37"/>
  <c r="BE123" i="37"/>
  <c r="T123" i="37"/>
  <c r="R123" i="37"/>
  <c r="P123" i="37"/>
  <c r="BK123" i="37"/>
  <c r="J123" i="37"/>
  <c r="BG123" i="37"/>
  <c r="BI122" i="37"/>
  <c r="BH122" i="37"/>
  <c r="BF122" i="37"/>
  <c r="BE122" i="37"/>
  <c r="T122" i="37"/>
  <c r="R122" i="37"/>
  <c r="P122" i="37"/>
  <c r="BK122" i="37"/>
  <c r="J122" i="37"/>
  <c r="BG122" i="37"/>
  <c r="BI121" i="37"/>
  <c r="BH121" i="37"/>
  <c r="BF121" i="37"/>
  <c r="BE121" i="37"/>
  <c r="T121" i="37"/>
  <c r="R121" i="37"/>
  <c r="P121" i="37"/>
  <c r="BK121" i="37"/>
  <c r="J121" i="37"/>
  <c r="BG121" i="37"/>
  <c r="BI120" i="37"/>
  <c r="BH120" i="37"/>
  <c r="BF120" i="37"/>
  <c r="BE120" i="37"/>
  <c r="T120" i="37"/>
  <c r="T119" i="37"/>
  <c r="R120" i="37"/>
  <c r="P120" i="37"/>
  <c r="BK120" i="37"/>
  <c r="J120" i="37"/>
  <c r="BG120" i="37" s="1"/>
  <c r="BI118" i="37"/>
  <c r="BH118" i="37"/>
  <c r="BF118" i="37"/>
  <c r="BE118" i="37"/>
  <c r="T118" i="37"/>
  <c r="R118" i="37"/>
  <c r="P118" i="37"/>
  <c r="BK118" i="37"/>
  <c r="J118" i="37"/>
  <c r="BG118" i="37"/>
  <c r="BI117" i="37"/>
  <c r="BH117" i="37"/>
  <c r="BF117" i="37"/>
  <c r="BE117" i="37"/>
  <c r="T117" i="37"/>
  <c r="R117" i="37"/>
  <c r="P117" i="37"/>
  <c r="BK117" i="37"/>
  <c r="J117" i="37"/>
  <c r="BG117" i="37" s="1"/>
  <c r="BI116" i="37"/>
  <c r="BH116" i="37"/>
  <c r="BF116" i="37"/>
  <c r="BE116" i="37"/>
  <c r="T116" i="37"/>
  <c r="R116" i="37"/>
  <c r="P116" i="37"/>
  <c r="BK116" i="37"/>
  <c r="J116" i="37"/>
  <c r="BG116" i="37" s="1"/>
  <c r="BI115" i="37"/>
  <c r="BH115" i="37"/>
  <c r="BF115" i="37"/>
  <c r="BE115" i="37"/>
  <c r="T115" i="37"/>
  <c r="R115" i="37"/>
  <c r="P115" i="37"/>
  <c r="BK115" i="37"/>
  <c r="J115" i="37"/>
  <c r="BG115" i="37"/>
  <c r="BI114" i="37"/>
  <c r="BH114" i="37"/>
  <c r="BF114" i="37"/>
  <c r="BE114" i="37"/>
  <c r="T114" i="37"/>
  <c r="R114" i="37"/>
  <c r="P114" i="37"/>
  <c r="BK114" i="37"/>
  <c r="J114" i="37"/>
  <c r="BG114" i="37"/>
  <c r="BI113" i="37"/>
  <c r="BH113" i="37"/>
  <c r="BF113" i="37"/>
  <c r="BE113" i="37"/>
  <c r="T113" i="37"/>
  <c r="R113" i="37"/>
  <c r="P113" i="37"/>
  <c r="BK113" i="37"/>
  <c r="J113" i="37"/>
  <c r="BG113" i="37"/>
  <c r="BI112" i="37"/>
  <c r="BH112" i="37"/>
  <c r="BF112" i="37"/>
  <c r="BE112" i="37"/>
  <c r="T112" i="37"/>
  <c r="R112" i="37"/>
  <c r="P112" i="37"/>
  <c r="BK112" i="37"/>
  <c r="J112" i="37"/>
  <c r="BG112" i="37"/>
  <c r="BI110" i="37"/>
  <c r="BH110" i="37"/>
  <c r="BF110" i="37"/>
  <c r="BE110" i="37"/>
  <c r="T110" i="37"/>
  <c r="R110" i="37"/>
  <c r="P110" i="37"/>
  <c r="BK110" i="37"/>
  <c r="J110" i="37"/>
  <c r="BG110" i="37" s="1"/>
  <c r="BI109" i="37"/>
  <c r="BH109" i="37"/>
  <c r="BF109" i="37"/>
  <c r="BE109" i="37"/>
  <c r="T109" i="37"/>
  <c r="R109" i="37"/>
  <c r="P109" i="37"/>
  <c r="BK109" i="37"/>
  <c r="J109" i="37"/>
  <c r="BG109" i="37" s="1"/>
  <c r="BI108" i="37"/>
  <c r="BH108" i="37"/>
  <c r="BF108" i="37"/>
  <c r="BE108" i="37"/>
  <c r="T108" i="37"/>
  <c r="R108" i="37"/>
  <c r="P108" i="37"/>
  <c r="BK108" i="37"/>
  <c r="J108" i="37"/>
  <c r="BG108" i="37" s="1"/>
  <c r="BI107" i="37"/>
  <c r="BH107" i="37"/>
  <c r="BF107" i="37"/>
  <c r="BE107" i="37"/>
  <c r="T107" i="37"/>
  <c r="R107" i="37"/>
  <c r="P107" i="37"/>
  <c r="BK107" i="37"/>
  <c r="J107" i="37"/>
  <c r="BG107" i="37" s="1"/>
  <c r="BI106" i="37"/>
  <c r="BH106" i="37"/>
  <c r="BF106" i="37"/>
  <c r="BE106" i="37"/>
  <c r="T106" i="37"/>
  <c r="R106" i="37"/>
  <c r="P106" i="37"/>
  <c r="BK106" i="37"/>
  <c r="J106" i="37"/>
  <c r="BG106" i="37"/>
  <c r="BI105" i="37"/>
  <c r="BH105" i="37"/>
  <c r="BF105" i="37"/>
  <c r="BE105" i="37"/>
  <c r="T105" i="37"/>
  <c r="R105" i="37"/>
  <c r="P105" i="37"/>
  <c r="BK105" i="37"/>
  <c r="J105" i="37"/>
  <c r="BG105" i="37"/>
  <c r="BI103" i="37"/>
  <c r="BH103" i="37"/>
  <c r="BF103" i="37"/>
  <c r="BE103" i="37"/>
  <c r="T103" i="37"/>
  <c r="R103" i="37"/>
  <c r="R101" i="37" s="1"/>
  <c r="P103" i="37"/>
  <c r="P101" i="37" s="1"/>
  <c r="BK103" i="37"/>
  <c r="J103" i="37"/>
  <c r="BG103" i="37"/>
  <c r="BI102" i="37"/>
  <c r="BH102" i="37"/>
  <c r="BF102" i="37"/>
  <c r="BE102" i="37"/>
  <c r="T102" i="37"/>
  <c r="T101" i="37" s="1"/>
  <c r="R102" i="37"/>
  <c r="P102" i="37"/>
  <c r="BK102" i="37"/>
  <c r="BK101" i="37" s="1"/>
  <c r="J102" i="37"/>
  <c r="BG102" i="37" s="1"/>
  <c r="BI100" i="37"/>
  <c r="BH100" i="37"/>
  <c r="BF100" i="37"/>
  <c r="BE100" i="37"/>
  <c r="T100" i="37"/>
  <c r="R100" i="37"/>
  <c r="P100" i="37"/>
  <c r="BK100" i="37"/>
  <c r="J100" i="37"/>
  <c r="BG100" i="37" s="1"/>
  <c r="BI99" i="37"/>
  <c r="BH99" i="37"/>
  <c r="BF99" i="37"/>
  <c r="BE99" i="37"/>
  <c r="T99" i="37"/>
  <c r="R99" i="37"/>
  <c r="P99" i="37"/>
  <c r="BK99" i="37"/>
  <c r="BK98" i="37" s="1"/>
  <c r="J98" i="37" s="1"/>
  <c r="J99" i="37"/>
  <c r="BG99" i="37" s="1"/>
  <c r="J62" i="37"/>
  <c r="J92" i="37"/>
  <c r="F92" i="37"/>
  <c r="F90" i="37"/>
  <c r="E88" i="37"/>
  <c r="J55" i="37"/>
  <c r="F55" i="37"/>
  <c r="F53" i="37"/>
  <c r="E51" i="37"/>
  <c r="J20" i="37"/>
  <c r="E20" i="37"/>
  <c r="J19" i="37"/>
  <c r="J14" i="37"/>
  <c r="E7" i="37"/>
  <c r="E84" i="37"/>
  <c r="E47" i="37"/>
  <c r="AY99" i="1"/>
  <c r="AX99" i="1"/>
  <c r="BI219" i="36"/>
  <c r="BH219" i="36"/>
  <c r="BF219" i="36"/>
  <c r="BE219" i="36"/>
  <c r="T219" i="36"/>
  <c r="R219" i="36"/>
  <c r="P219" i="36"/>
  <c r="P211" i="36" s="1"/>
  <c r="P210" i="36" s="1"/>
  <c r="BK219" i="36"/>
  <c r="J219" i="36"/>
  <c r="BG219" i="36" s="1"/>
  <c r="BI212" i="36"/>
  <c r="BH212" i="36"/>
  <c r="BF212" i="36"/>
  <c r="BE212" i="36"/>
  <c r="T212" i="36"/>
  <c r="T211" i="36"/>
  <c r="T210" i="36" s="1"/>
  <c r="R212" i="36"/>
  <c r="P212" i="36"/>
  <c r="BK212" i="36"/>
  <c r="BK211" i="36" s="1"/>
  <c r="J212" i="36"/>
  <c r="BG212" i="36"/>
  <c r="BI209" i="36"/>
  <c r="BH209" i="36"/>
  <c r="BF209" i="36"/>
  <c r="BE209" i="36"/>
  <c r="T209" i="36"/>
  <c r="T208" i="36"/>
  <c r="R209" i="36"/>
  <c r="R208" i="36"/>
  <c r="P209" i="36"/>
  <c r="P208" i="36" s="1"/>
  <c r="BK209" i="36"/>
  <c r="BK208" i="36" s="1"/>
  <c r="J208" i="36" s="1"/>
  <c r="J66" i="36" s="1"/>
  <c r="J209" i="36"/>
  <c r="BG209" i="36" s="1"/>
  <c r="BI207" i="36"/>
  <c r="BH207" i="36"/>
  <c r="BF207" i="36"/>
  <c r="BE207" i="36"/>
  <c r="T207" i="36"/>
  <c r="R207" i="36"/>
  <c r="P207" i="36"/>
  <c r="BK207" i="36"/>
  <c r="J207" i="36"/>
  <c r="BG207" i="36" s="1"/>
  <c r="BI206" i="36"/>
  <c r="BH206" i="36"/>
  <c r="BF206" i="36"/>
  <c r="BE206" i="36"/>
  <c r="T206" i="36"/>
  <c r="R206" i="36"/>
  <c r="P206" i="36"/>
  <c r="BK206" i="36"/>
  <c r="J206" i="36"/>
  <c r="BG206" i="36" s="1"/>
  <c r="BI205" i="36"/>
  <c r="BH205" i="36"/>
  <c r="BF205" i="36"/>
  <c r="BE205" i="36"/>
  <c r="T205" i="36"/>
  <c r="R205" i="36"/>
  <c r="P205" i="36"/>
  <c r="BK205" i="36"/>
  <c r="J205" i="36"/>
  <c r="BG205" i="36" s="1"/>
  <c r="BI204" i="36"/>
  <c r="BH204" i="36"/>
  <c r="BF204" i="36"/>
  <c r="BE204" i="36"/>
  <c r="T204" i="36"/>
  <c r="R204" i="36"/>
  <c r="P204" i="36"/>
  <c r="BK204" i="36"/>
  <c r="J204" i="36"/>
  <c r="BG204" i="36" s="1"/>
  <c r="BI196" i="36"/>
  <c r="BH196" i="36"/>
  <c r="BF196" i="36"/>
  <c r="BE196" i="36"/>
  <c r="T196" i="36"/>
  <c r="R196" i="36"/>
  <c r="P196" i="36"/>
  <c r="BK196" i="36"/>
  <c r="J196" i="36"/>
  <c r="BG196" i="36" s="1"/>
  <c r="BI191" i="36"/>
  <c r="BH191" i="36"/>
  <c r="BF191" i="36"/>
  <c r="BE191" i="36"/>
  <c r="T191" i="36"/>
  <c r="R191" i="36"/>
  <c r="P191" i="36"/>
  <c r="BK191" i="36"/>
  <c r="J191" i="36"/>
  <c r="BG191" i="36" s="1"/>
  <c r="BI184" i="36"/>
  <c r="BH184" i="36"/>
  <c r="BF184" i="36"/>
  <c r="BE184" i="36"/>
  <c r="T184" i="36"/>
  <c r="R184" i="36"/>
  <c r="P184" i="36"/>
  <c r="BK184" i="36"/>
  <c r="J184" i="36"/>
  <c r="BG184" i="36"/>
  <c r="BI179" i="36"/>
  <c r="BH179" i="36"/>
  <c r="BF179" i="36"/>
  <c r="BE179" i="36"/>
  <c r="T179" i="36"/>
  <c r="R179" i="36"/>
  <c r="P179" i="36"/>
  <c r="BK179" i="36"/>
  <c r="J179" i="36"/>
  <c r="BG179" i="36"/>
  <c r="BI173" i="36"/>
  <c r="BH173" i="36"/>
  <c r="BF173" i="36"/>
  <c r="BE173" i="36"/>
  <c r="T173" i="36"/>
  <c r="R173" i="36"/>
  <c r="R172" i="36" s="1"/>
  <c r="P173" i="36"/>
  <c r="BK173" i="36"/>
  <c r="J173" i="36"/>
  <c r="BG173" i="36"/>
  <c r="BI171" i="36"/>
  <c r="BH171" i="36"/>
  <c r="BF171" i="36"/>
  <c r="BE171" i="36"/>
  <c r="T171" i="36"/>
  <c r="R171" i="36"/>
  <c r="P171" i="36"/>
  <c r="BK171" i="36"/>
  <c r="J171" i="36"/>
  <c r="BG171" i="36" s="1"/>
  <c r="BI170" i="36"/>
  <c r="BH170" i="36"/>
  <c r="BF170" i="36"/>
  <c r="BE170" i="36"/>
  <c r="T170" i="36"/>
  <c r="T169" i="36" s="1"/>
  <c r="R170" i="36"/>
  <c r="R169" i="36" s="1"/>
  <c r="P170" i="36"/>
  <c r="BK170" i="36"/>
  <c r="BK169" i="36" s="1"/>
  <c r="J169" i="36" s="1"/>
  <c r="J64" i="36" s="1"/>
  <c r="J170" i="36"/>
  <c r="BG170" i="36" s="1"/>
  <c r="BI164" i="36"/>
  <c r="BH164" i="36"/>
  <c r="BF164" i="36"/>
  <c r="BE164" i="36"/>
  <c r="T164" i="36"/>
  <c r="R164" i="36"/>
  <c r="P164" i="36"/>
  <c r="BK164" i="36"/>
  <c r="J164" i="36"/>
  <c r="BG164" i="36" s="1"/>
  <c r="BI157" i="36"/>
  <c r="BH157" i="36"/>
  <c r="BF157" i="36"/>
  <c r="BE157" i="36"/>
  <c r="T157" i="36"/>
  <c r="R157" i="36"/>
  <c r="P157" i="36"/>
  <c r="BK157" i="36"/>
  <c r="J157" i="36"/>
  <c r="BG157" i="36" s="1"/>
  <c r="BI150" i="36"/>
  <c r="BH150" i="36"/>
  <c r="BF150" i="36"/>
  <c r="BE150" i="36"/>
  <c r="T150" i="36"/>
  <c r="R150" i="36"/>
  <c r="P150" i="36"/>
  <c r="BK150" i="36"/>
  <c r="J150" i="36"/>
  <c r="BG150" i="36" s="1"/>
  <c r="BI143" i="36"/>
  <c r="BH143" i="36"/>
  <c r="BF143" i="36"/>
  <c r="BE143" i="36"/>
  <c r="T143" i="36"/>
  <c r="R143" i="36"/>
  <c r="P143" i="36"/>
  <c r="BK143" i="36"/>
  <c r="J143" i="36"/>
  <c r="BG143" i="36" s="1"/>
  <c r="BI136" i="36"/>
  <c r="BH136" i="36"/>
  <c r="BF136" i="36"/>
  <c r="BE136" i="36"/>
  <c r="T136" i="36"/>
  <c r="R136" i="36"/>
  <c r="P136" i="36"/>
  <c r="BK136" i="36"/>
  <c r="J136" i="36"/>
  <c r="BG136" i="36" s="1"/>
  <c r="BI128" i="36"/>
  <c r="BH128" i="36"/>
  <c r="BF128" i="36"/>
  <c r="BE128" i="36"/>
  <c r="T128" i="36"/>
  <c r="R128" i="36"/>
  <c r="P128" i="36"/>
  <c r="BK128" i="36"/>
  <c r="J128" i="36"/>
  <c r="BG128" i="36"/>
  <c r="BI121" i="36"/>
  <c r="BH121" i="36"/>
  <c r="BF121" i="36"/>
  <c r="BE121" i="36"/>
  <c r="T121" i="36"/>
  <c r="R121" i="36"/>
  <c r="P121" i="36"/>
  <c r="BK121" i="36"/>
  <c r="J121" i="36"/>
  <c r="BG121" i="36"/>
  <c r="BI114" i="36"/>
  <c r="BH114" i="36"/>
  <c r="BF114" i="36"/>
  <c r="BE114" i="36"/>
  <c r="T114" i="36"/>
  <c r="R114" i="36"/>
  <c r="P114" i="36"/>
  <c r="BK114" i="36"/>
  <c r="J114" i="36"/>
  <c r="BG114" i="36"/>
  <c r="BI107" i="36"/>
  <c r="BH107" i="36"/>
  <c r="BF107" i="36"/>
  <c r="BE107" i="36"/>
  <c r="T107" i="36"/>
  <c r="R107" i="36"/>
  <c r="P107" i="36"/>
  <c r="BK107" i="36"/>
  <c r="J107" i="36"/>
  <c r="BG107" i="36" s="1"/>
  <c r="BI100" i="36"/>
  <c r="BH100" i="36"/>
  <c r="BF100" i="36"/>
  <c r="BE100" i="36"/>
  <c r="T100" i="36"/>
  <c r="R100" i="36"/>
  <c r="P100" i="36"/>
  <c r="BK100" i="36"/>
  <c r="J100" i="36"/>
  <c r="BG100" i="36" s="1"/>
  <c r="BI93" i="36"/>
  <c r="BH93" i="36"/>
  <c r="BF93" i="36"/>
  <c r="BE93" i="36"/>
  <c r="T93" i="36"/>
  <c r="R93" i="36"/>
  <c r="P93" i="36"/>
  <c r="P92" i="36" s="1"/>
  <c r="BK93" i="36"/>
  <c r="J93" i="36"/>
  <c r="BG93" i="36" s="1"/>
  <c r="J86" i="36"/>
  <c r="F86" i="36"/>
  <c r="F84" i="36"/>
  <c r="E82" i="36"/>
  <c r="J55" i="36"/>
  <c r="F55" i="36"/>
  <c r="F53" i="36"/>
  <c r="E51" i="36"/>
  <c r="J20" i="36"/>
  <c r="E20" i="36"/>
  <c r="F87" i="36" s="1"/>
  <c r="F56" i="36"/>
  <c r="J19" i="36"/>
  <c r="J14" i="36"/>
  <c r="E7" i="36"/>
  <c r="E47" i="36" s="1"/>
  <c r="E78" i="36"/>
  <c r="AY98" i="1"/>
  <c r="AX98" i="1"/>
  <c r="BI172" i="35"/>
  <c r="BH172" i="35"/>
  <c r="BF172" i="35"/>
  <c r="BE172" i="35"/>
  <c r="T172" i="35"/>
  <c r="T171" i="35" s="1"/>
  <c r="R172" i="35"/>
  <c r="R171" i="35" s="1"/>
  <c r="P172" i="35"/>
  <c r="P171" i="35"/>
  <c r="BK172" i="35"/>
  <c r="BK171" i="35"/>
  <c r="J171" i="35" s="1"/>
  <c r="J66" i="35" s="1"/>
  <c r="J172" i="35"/>
  <c r="BG172" i="35" s="1"/>
  <c r="BI170" i="35"/>
  <c r="BH170" i="35"/>
  <c r="BF170" i="35"/>
  <c r="BE170" i="35"/>
  <c r="T170" i="35"/>
  <c r="T169" i="35" s="1"/>
  <c r="R170" i="35"/>
  <c r="R169" i="35" s="1"/>
  <c r="P170" i="35"/>
  <c r="P169" i="35" s="1"/>
  <c r="BK170" i="35"/>
  <c r="BK169" i="35" s="1"/>
  <c r="J169" i="35"/>
  <c r="J65" i="35" s="1"/>
  <c r="J170" i="35"/>
  <c r="BG170" i="35"/>
  <c r="BI165" i="35"/>
  <c r="BH165" i="35"/>
  <c r="BF165" i="35"/>
  <c r="BE165" i="35"/>
  <c r="T165" i="35"/>
  <c r="R165" i="35"/>
  <c r="P165" i="35"/>
  <c r="BK165" i="35"/>
  <c r="J165" i="35"/>
  <c r="BG165" i="35" s="1"/>
  <c r="BI161" i="35"/>
  <c r="BH161" i="35"/>
  <c r="BF161" i="35"/>
  <c r="BE161" i="35"/>
  <c r="T161" i="35"/>
  <c r="R161" i="35"/>
  <c r="P161" i="35"/>
  <c r="BK161" i="35"/>
  <c r="J161" i="35"/>
  <c r="BG161" i="35" s="1"/>
  <c r="BI157" i="35"/>
  <c r="BH157" i="35"/>
  <c r="BF157" i="35"/>
  <c r="BE157" i="35"/>
  <c r="T157" i="35"/>
  <c r="R157" i="35"/>
  <c r="P157" i="35"/>
  <c r="BK157" i="35"/>
  <c r="J157" i="35"/>
  <c r="BG157" i="35" s="1"/>
  <c r="BI153" i="35"/>
  <c r="BH153" i="35"/>
  <c r="BF153" i="35"/>
  <c r="BE153" i="35"/>
  <c r="T153" i="35"/>
  <c r="R153" i="35"/>
  <c r="P153" i="35"/>
  <c r="BK153" i="35"/>
  <c r="J153" i="35"/>
  <c r="BG153" i="35"/>
  <c r="BI151" i="35"/>
  <c r="BH151" i="35"/>
  <c r="BF151" i="35"/>
  <c r="BE151" i="35"/>
  <c r="T151" i="35"/>
  <c r="R151" i="35"/>
  <c r="P151" i="35"/>
  <c r="BK151" i="35"/>
  <c r="J151" i="35"/>
  <c r="BG151" i="35"/>
  <c r="BI150" i="35"/>
  <c r="BH150" i="35"/>
  <c r="BF150" i="35"/>
  <c r="BE150" i="35"/>
  <c r="T150" i="35"/>
  <c r="T149" i="35" s="1"/>
  <c r="R150" i="35"/>
  <c r="P150" i="35"/>
  <c r="P149" i="35" s="1"/>
  <c r="BK150" i="35"/>
  <c r="BK149" i="35"/>
  <c r="J149" i="35" s="1"/>
  <c r="J63" i="35" s="1"/>
  <c r="J150" i="35"/>
  <c r="BG150" i="35"/>
  <c r="BI144" i="35"/>
  <c r="BH144" i="35"/>
  <c r="BF144" i="35"/>
  <c r="BE144" i="35"/>
  <c r="T144" i="35"/>
  <c r="R144" i="35"/>
  <c r="P144" i="35"/>
  <c r="BK144" i="35"/>
  <c r="J144" i="35"/>
  <c r="BG144" i="35"/>
  <c r="BI138" i="35"/>
  <c r="BH138" i="35"/>
  <c r="BF138" i="35"/>
  <c r="BE138" i="35"/>
  <c r="T138" i="35"/>
  <c r="R138" i="35"/>
  <c r="P138" i="35"/>
  <c r="BK138" i="35"/>
  <c r="J138" i="35"/>
  <c r="BG138" i="35"/>
  <c r="BI132" i="35"/>
  <c r="BH132" i="35"/>
  <c r="BF132" i="35"/>
  <c r="BE132" i="35"/>
  <c r="T132" i="35"/>
  <c r="R132" i="35"/>
  <c r="P132" i="35"/>
  <c r="BK132" i="35"/>
  <c r="J132" i="35"/>
  <c r="BG132" i="35"/>
  <c r="BI126" i="35"/>
  <c r="BH126" i="35"/>
  <c r="BF126" i="35"/>
  <c r="BE126" i="35"/>
  <c r="T126" i="35"/>
  <c r="R126" i="35"/>
  <c r="P126" i="35"/>
  <c r="BK126" i="35"/>
  <c r="J126" i="35"/>
  <c r="BG126" i="35" s="1"/>
  <c r="BI120" i="35"/>
  <c r="BH120" i="35"/>
  <c r="BF120" i="35"/>
  <c r="BE120" i="35"/>
  <c r="T120" i="35"/>
  <c r="R120" i="35"/>
  <c r="P120" i="35"/>
  <c r="BK120" i="35"/>
  <c r="J120" i="35"/>
  <c r="BG120" i="35" s="1"/>
  <c r="BI114" i="35"/>
  <c r="BH114" i="35"/>
  <c r="BF114" i="35"/>
  <c r="BE114" i="35"/>
  <c r="T114" i="35"/>
  <c r="R114" i="35"/>
  <c r="P114" i="35"/>
  <c r="BK114" i="35"/>
  <c r="J114" i="35"/>
  <c r="BG114" i="35"/>
  <c r="BI108" i="35"/>
  <c r="BH108" i="35"/>
  <c r="BF108" i="35"/>
  <c r="BE108" i="35"/>
  <c r="T108" i="35"/>
  <c r="R108" i="35"/>
  <c r="P108" i="35"/>
  <c r="BK108" i="35"/>
  <c r="J108" i="35"/>
  <c r="BG108" i="35"/>
  <c r="BI103" i="35"/>
  <c r="BH103" i="35"/>
  <c r="BF103" i="35"/>
  <c r="BE103" i="35"/>
  <c r="T103" i="35"/>
  <c r="R103" i="35"/>
  <c r="P103" i="35"/>
  <c r="BK103" i="35"/>
  <c r="J103" i="35"/>
  <c r="BG103" i="35" s="1"/>
  <c r="BI98" i="35"/>
  <c r="BH98" i="35"/>
  <c r="BF98" i="35"/>
  <c r="BE98" i="35"/>
  <c r="T98" i="35"/>
  <c r="R98" i="35"/>
  <c r="P98" i="35"/>
  <c r="BK98" i="35"/>
  <c r="J98" i="35"/>
  <c r="BG98" i="35" s="1"/>
  <c r="BI92" i="35"/>
  <c r="BH92" i="35"/>
  <c r="BF92" i="35"/>
  <c r="BE92" i="35"/>
  <c r="T92" i="35"/>
  <c r="R92" i="35"/>
  <c r="P92" i="35"/>
  <c r="BK92" i="35"/>
  <c r="J92" i="35"/>
  <c r="BG92" i="35" s="1"/>
  <c r="BI91" i="35"/>
  <c r="BH91" i="35"/>
  <c r="BF91" i="35"/>
  <c r="BE91" i="35"/>
  <c r="T91" i="35"/>
  <c r="R91" i="35"/>
  <c r="P91" i="35"/>
  <c r="BK91" i="35"/>
  <c r="J91" i="35"/>
  <c r="BG91" i="35" s="1"/>
  <c r="J84" i="35"/>
  <c r="F84" i="35"/>
  <c r="F82" i="35"/>
  <c r="E80" i="35"/>
  <c r="J55" i="35"/>
  <c r="F55" i="35"/>
  <c r="F53" i="35"/>
  <c r="E51" i="35"/>
  <c r="J20" i="35"/>
  <c r="E20" i="35"/>
  <c r="F85" i="35" s="1"/>
  <c r="J19" i="35"/>
  <c r="J14" i="35"/>
  <c r="J82" i="35" s="1"/>
  <c r="J53" i="35"/>
  <c r="E7" i="35"/>
  <c r="E47" i="35" s="1"/>
  <c r="E76" i="35"/>
  <c r="AY97" i="1"/>
  <c r="AX97" i="1"/>
  <c r="BI139" i="34"/>
  <c r="BH139" i="34"/>
  <c r="BF139" i="34"/>
  <c r="BE139" i="34"/>
  <c r="T139" i="34"/>
  <c r="R139" i="34"/>
  <c r="P139" i="34"/>
  <c r="BK139" i="34"/>
  <c r="J139" i="34"/>
  <c r="BG139" i="34" s="1"/>
  <c r="BI138" i="34"/>
  <c r="BH138" i="34"/>
  <c r="BF138" i="34"/>
  <c r="BE138" i="34"/>
  <c r="T138" i="34"/>
  <c r="R138" i="34"/>
  <c r="P138" i="34"/>
  <c r="BK138" i="34"/>
  <c r="J138" i="34"/>
  <c r="BG138" i="34" s="1"/>
  <c r="BI137" i="34"/>
  <c r="BH137" i="34"/>
  <c r="BF137" i="34"/>
  <c r="BE137" i="34"/>
  <c r="T137" i="34"/>
  <c r="R137" i="34"/>
  <c r="P137" i="34"/>
  <c r="BK137" i="34"/>
  <c r="J137" i="34"/>
  <c r="BG137" i="34" s="1"/>
  <c r="BI136" i="34"/>
  <c r="BH136" i="34"/>
  <c r="BF136" i="34"/>
  <c r="BE136" i="34"/>
  <c r="T136" i="34"/>
  <c r="R136" i="34"/>
  <c r="P136" i="34"/>
  <c r="BK136" i="34"/>
  <c r="J136" i="34"/>
  <c r="BG136" i="34" s="1"/>
  <c r="BI134" i="34"/>
  <c r="BH134" i="34"/>
  <c r="BF134" i="34"/>
  <c r="BE134" i="34"/>
  <c r="T134" i="34"/>
  <c r="R134" i="34"/>
  <c r="P134" i="34"/>
  <c r="BK134" i="34"/>
  <c r="J134" i="34"/>
  <c r="BG134" i="34" s="1"/>
  <c r="BI132" i="34"/>
  <c r="BH132" i="34"/>
  <c r="BF132" i="34"/>
  <c r="BE132" i="34"/>
  <c r="T132" i="34"/>
  <c r="R132" i="34"/>
  <c r="P132" i="34"/>
  <c r="BK132" i="34"/>
  <c r="J132" i="34"/>
  <c r="BG132" i="34" s="1"/>
  <c r="BI131" i="34"/>
  <c r="BH131" i="34"/>
  <c r="BF131" i="34"/>
  <c r="BE131" i="34"/>
  <c r="T131" i="34"/>
  <c r="R131" i="34"/>
  <c r="P131" i="34"/>
  <c r="BK131" i="34"/>
  <c r="J131" i="34"/>
  <c r="BG131" i="34"/>
  <c r="BI129" i="34"/>
  <c r="BH129" i="34"/>
  <c r="BF129" i="34"/>
  <c r="BE129" i="34"/>
  <c r="T129" i="34"/>
  <c r="R129" i="34"/>
  <c r="P129" i="34"/>
  <c r="BK129" i="34"/>
  <c r="J129" i="34"/>
  <c r="BG129" i="34"/>
  <c r="BI128" i="34"/>
  <c r="BH128" i="34"/>
  <c r="BF128" i="34"/>
  <c r="BE128" i="34"/>
  <c r="T128" i="34"/>
  <c r="R128" i="34"/>
  <c r="P128" i="34"/>
  <c r="BK128" i="34"/>
  <c r="J128" i="34"/>
  <c r="BG128" i="34"/>
  <c r="BI126" i="34"/>
  <c r="BH126" i="34"/>
  <c r="BF126" i="34"/>
  <c r="BE126" i="34"/>
  <c r="T126" i="34"/>
  <c r="R126" i="34"/>
  <c r="P126" i="34"/>
  <c r="BK126" i="34"/>
  <c r="J126" i="34"/>
  <c r="BG126" i="34" s="1"/>
  <c r="BI124" i="34"/>
  <c r="BH124" i="34"/>
  <c r="BF124" i="34"/>
  <c r="BE124" i="34"/>
  <c r="T124" i="34"/>
  <c r="R124" i="34"/>
  <c r="P124" i="34"/>
  <c r="BK124" i="34"/>
  <c r="J124" i="34"/>
  <c r="BG124" i="34" s="1"/>
  <c r="BI123" i="34"/>
  <c r="BH123" i="34"/>
  <c r="BF123" i="34"/>
  <c r="BE123" i="34"/>
  <c r="T123" i="34"/>
  <c r="R123" i="34"/>
  <c r="P123" i="34"/>
  <c r="BK123" i="34"/>
  <c r="J123" i="34"/>
  <c r="BG123" i="34" s="1"/>
  <c r="BI109" i="34"/>
  <c r="BH109" i="34"/>
  <c r="BF109" i="34"/>
  <c r="BE109" i="34"/>
  <c r="T109" i="34"/>
  <c r="R109" i="34"/>
  <c r="P109" i="34"/>
  <c r="BK109" i="34"/>
  <c r="J109" i="34"/>
  <c r="BG109" i="34"/>
  <c r="BI96" i="34"/>
  <c r="BH96" i="34"/>
  <c r="BF96" i="34"/>
  <c r="BE96" i="34"/>
  <c r="T96" i="34"/>
  <c r="R96" i="34"/>
  <c r="P96" i="34"/>
  <c r="BK96" i="34"/>
  <c r="BK94" i="34" s="1"/>
  <c r="J96" i="34"/>
  <c r="BG96" i="34" s="1"/>
  <c r="BI95" i="34"/>
  <c r="BH95" i="34"/>
  <c r="BF95" i="34"/>
  <c r="BE95" i="34"/>
  <c r="T95" i="34"/>
  <c r="T94" i="34" s="1"/>
  <c r="R95" i="34"/>
  <c r="R94" i="34" s="1"/>
  <c r="P95" i="34"/>
  <c r="P94" i="34" s="1"/>
  <c r="BK95" i="34"/>
  <c r="J95" i="34"/>
  <c r="BG95" i="34"/>
  <c r="BI93" i="34"/>
  <c r="BH93" i="34"/>
  <c r="BF93" i="34"/>
  <c r="BE93" i="34"/>
  <c r="T93" i="34"/>
  <c r="T92" i="34" s="1"/>
  <c r="R93" i="34"/>
  <c r="R92" i="34" s="1"/>
  <c r="P93" i="34"/>
  <c r="P92" i="34"/>
  <c r="BK93" i="34"/>
  <c r="BK92" i="34"/>
  <c r="J92" i="34" s="1"/>
  <c r="J65" i="34" s="1"/>
  <c r="J93" i="34"/>
  <c r="BG93" i="34"/>
  <c r="J87" i="34"/>
  <c r="F87" i="34"/>
  <c r="F85" i="34"/>
  <c r="E83" i="34"/>
  <c r="J59" i="34"/>
  <c r="F59" i="34"/>
  <c r="F57" i="34"/>
  <c r="E55" i="34"/>
  <c r="J22" i="34"/>
  <c r="E22" i="34"/>
  <c r="F88" i="34" s="1"/>
  <c r="J21" i="34"/>
  <c r="J16" i="34"/>
  <c r="J57" i="34" s="1"/>
  <c r="J85" i="34"/>
  <c r="E7" i="34"/>
  <c r="AY96" i="1"/>
  <c r="AX96" i="1"/>
  <c r="BI244" i="33"/>
  <c r="BH244" i="33"/>
  <c r="BF244" i="33"/>
  <c r="BE244" i="33"/>
  <c r="T244" i="33"/>
  <c r="R244" i="33"/>
  <c r="P244" i="33"/>
  <c r="BK244" i="33"/>
  <c r="J244" i="33"/>
  <c r="BG244" i="33"/>
  <c r="BI243" i="33"/>
  <c r="BH243" i="33"/>
  <c r="BF243" i="33"/>
  <c r="BE243" i="33"/>
  <c r="T243" i="33"/>
  <c r="R243" i="33"/>
  <c r="P243" i="33"/>
  <c r="BK243" i="33"/>
  <c r="BK241" i="33" s="1"/>
  <c r="J243" i="33"/>
  <c r="BG243" i="33"/>
  <c r="BI242" i="33"/>
  <c r="BH242" i="33"/>
  <c r="BF242" i="33"/>
  <c r="BE242" i="33"/>
  <c r="T242" i="33"/>
  <c r="T241" i="33"/>
  <c r="T240" i="33" s="1"/>
  <c r="R242" i="33"/>
  <c r="P242" i="33"/>
  <c r="P241" i="33" s="1"/>
  <c r="P240" i="33" s="1"/>
  <c r="BK242" i="33"/>
  <c r="J242" i="33"/>
  <c r="BG242" i="33" s="1"/>
  <c r="BI238" i="33"/>
  <c r="BH238" i="33"/>
  <c r="BF238" i="33"/>
  <c r="BE238" i="33"/>
  <c r="T238" i="33"/>
  <c r="R238" i="33"/>
  <c r="P238" i="33"/>
  <c r="BK238" i="33"/>
  <c r="J238" i="33"/>
  <c r="BG238" i="33" s="1"/>
  <c r="BI237" i="33"/>
  <c r="BH237" i="33"/>
  <c r="BF237" i="33"/>
  <c r="BE237" i="33"/>
  <c r="T237" i="33"/>
  <c r="T236" i="33" s="1"/>
  <c r="R237" i="33"/>
  <c r="R236" i="33" s="1"/>
  <c r="P237" i="33"/>
  <c r="BK237" i="33"/>
  <c r="J237" i="33"/>
  <c r="BG237" i="33" s="1"/>
  <c r="BI235" i="33"/>
  <c r="BH235" i="33"/>
  <c r="BF235" i="33"/>
  <c r="BE235" i="33"/>
  <c r="T235" i="33"/>
  <c r="T234" i="33" s="1"/>
  <c r="R235" i="33"/>
  <c r="R234" i="33" s="1"/>
  <c r="P235" i="33"/>
  <c r="P234" i="33" s="1"/>
  <c r="BK235" i="33"/>
  <c r="BK234" i="33" s="1"/>
  <c r="J234" i="33" s="1"/>
  <c r="J83" i="33" s="1"/>
  <c r="J235" i="33"/>
  <c r="BG235" i="33" s="1"/>
  <c r="BI233" i="33"/>
  <c r="BH233" i="33"/>
  <c r="BF233" i="33"/>
  <c r="BE233" i="33"/>
  <c r="T233" i="33"/>
  <c r="R233" i="33"/>
  <c r="P233" i="33"/>
  <c r="BK233" i="33"/>
  <c r="J233" i="33"/>
  <c r="BG233" i="33" s="1"/>
  <c r="BI232" i="33"/>
  <c r="BH232" i="33"/>
  <c r="BF232" i="33"/>
  <c r="BE232" i="33"/>
  <c r="T232" i="33"/>
  <c r="R232" i="33"/>
  <c r="P232" i="33"/>
  <c r="BK232" i="33"/>
  <c r="J232" i="33"/>
  <c r="BG232" i="33" s="1"/>
  <c r="BI231" i="33"/>
  <c r="BH231" i="33"/>
  <c r="BF231" i="33"/>
  <c r="BE231" i="33"/>
  <c r="T231" i="33"/>
  <c r="R231" i="33"/>
  <c r="P231" i="33"/>
  <c r="BK231" i="33"/>
  <c r="J231" i="33"/>
  <c r="BG231" i="33" s="1"/>
  <c r="BI230" i="33"/>
  <c r="BH230" i="33"/>
  <c r="BF230" i="33"/>
  <c r="BE230" i="33"/>
  <c r="T230" i="33"/>
  <c r="R230" i="33"/>
  <c r="P230" i="33"/>
  <c r="P229" i="33" s="1"/>
  <c r="BK230" i="33"/>
  <c r="J230" i="33"/>
  <c r="BG230" i="33" s="1"/>
  <c r="BI228" i="33"/>
  <c r="BH228" i="33"/>
  <c r="BF228" i="33"/>
  <c r="BE228" i="33"/>
  <c r="T228" i="33"/>
  <c r="T227" i="33" s="1"/>
  <c r="R228" i="33"/>
  <c r="R227" i="33" s="1"/>
  <c r="P228" i="33"/>
  <c r="P227" i="33" s="1"/>
  <c r="BK228" i="33"/>
  <c r="BK227" i="33" s="1"/>
  <c r="J227" i="33" s="1"/>
  <c r="J81" i="33" s="1"/>
  <c r="J228" i="33"/>
  <c r="BG228" i="33" s="1"/>
  <c r="BI226" i="33"/>
  <c r="BH226" i="33"/>
  <c r="BF226" i="33"/>
  <c r="BE226" i="33"/>
  <c r="T226" i="33"/>
  <c r="R226" i="33"/>
  <c r="P226" i="33"/>
  <c r="BK226" i="33"/>
  <c r="J226" i="33"/>
  <c r="BG226" i="33" s="1"/>
  <c r="BI225" i="33"/>
  <c r="BH225" i="33"/>
  <c r="BF225" i="33"/>
  <c r="BE225" i="33"/>
  <c r="T225" i="33"/>
  <c r="R225" i="33"/>
  <c r="P225" i="33"/>
  <c r="BK225" i="33"/>
  <c r="J225" i="33"/>
  <c r="BG225" i="33" s="1"/>
  <c r="BI224" i="33"/>
  <c r="BH224" i="33"/>
  <c r="BF224" i="33"/>
  <c r="BE224" i="33"/>
  <c r="T224" i="33"/>
  <c r="R224" i="33"/>
  <c r="P224" i="33"/>
  <c r="BK224" i="33"/>
  <c r="BK223" i="33"/>
  <c r="J223" i="33" s="1"/>
  <c r="J80" i="33" s="1"/>
  <c r="J224" i="33"/>
  <c r="BG224" i="33" s="1"/>
  <c r="BI222" i="33"/>
  <c r="BH222" i="33"/>
  <c r="BF222" i="33"/>
  <c r="BE222" i="33"/>
  <c r="T222" i="33"/>
  <c r="T221" i="33"/>
  <c r="R222" i="33"/>
  <c r="R221" i="33"/>
  <c r="P222" i="33"/>
  <c r="P221" i="33"/>
  <c r="BK222" i="33"/>
  <c r="BK221" i="33"/>
  <c r="J221" i="33" s="1"/>
  <c r="J79" i="33" s="1"/>
  <c r="J222" i="33"/>
  <c r="BG222" i="33" s="1"/>
  <c r="BI220" i="33"/>
  <c r="BH220" i="33"/>
  <c r="BF220" i="33"/>
  <c r="BE220" i="33"/>
  <c r="T220" i="33"/>
  <c r="R220" i="33"/>
  <c r="P220" i="33"/>
  <c r="BK220" i="33"/>
  <c r="J220" i="33"/>
  <c r="BG220" i="33" s="1"/>
  <c r="BI219" i="33"/>
  <c r="BH219" i="33"/>
  <c r="BF219" i="33"/>
  <c r="BE219" i="33"/>
  <c r="T219" i="33"/>
  <c r="R219" i="33"/>
  <c r="P219" i="33"/>
  <c r="P218" i="33" s="1"/>
  <c r="BK219" i="33"/>
  <c r="BK218" i="33" s="1"/>
  <c r="J218" i="33" s="1"/>
  <c r="J78" i="33" s="1"/>
  <c r="J219" i="33"/>
  <c r="BG219" i="33"/>
  <c r="BI217" i="33"/>
  <c r="BH217" i="33"/>
  <c r="BF217" i="33"/>
  <c r="BE217" i="33"/>
  <c r="T217" i="33"/>
  <c r="R217" i="33"/>
  <c r="P217" i="33"/>
  <c r="BK217" i="33"/>
  <c r="J217" i="33"/>
  <c r="BG217" i="33"/>
  <c r="BI216" i="33"/>
  <c r="BH216" i="33"/>
  <c r="BF216" i="33"/>
  <c r="BE216" i="33"/>
  <c r="T216" i="33"/>
  <c r="T215" i="33" s="1"/>
  <c r="R216" i="33"/>
  <c r="P216" i="33"/>
  <c r="P215" i="33" s="1"/>
  <c r="BK216" i="33"/>
  <c r="BK215" i="33" s="1"/>
  <c r="J215" i="33" s="1"/>
  <c r="J77" i="33" s="1"/>
  <c r="J216" i="33"/>
  <c r="BG216" i="33" s="1"/>
  <c r="BI214" i="33"/>
  <c r="BH214" i="33"/>
  <c r="BF214" i="33"/>
  <c r="BE214" i="33"/>
  <c r="T214" i="33"/>
  <c r="R214" i="33"/>
  <c r="P214" i="33"/>
  <c r="BK214" i="33"/>
  <c r="J214" i="33"/>
  <c r="BG214" i="33" s="1"/>
  <c r="BI213" i="33"/>
  <c r="BH213" i="33"/>
  <c r="BF213" i="33"/>
  <c r="BE213" i="33"/>
  <c r="T213" i="33"/>
  <c r="R213" i="33"/>
  <c r="P213" i="33"/>
  <c r="BK213" i="33"/>
  <c r="J213" i="33"/>
  <c r="BG213" i="33" s="1"/>
  <c r="BI212" i="33"/>
  <c r="BH212" i="33"/>
  <c r="BF212" i="33"/>
  <c r="BE212" i="33"/>
  <c r="T212" i="33"/>
  <c r="R212" i="33"/>
  <c r="P212" i="33"/>
  <c r="BK212" i="33"/>
  <c r="J212" i="33"/>
  <c r="BG212" i="33" s="1"/>
  <c r="BI210" i="33"/>
  <c r="BH210" i="33"/>
  <c r="BF210" i="33"/>
  <c r="BE210" i="33"/>
  <c r="T210" i="33"/>
  <c r="R210" i="33"/>
  <c r="P210" i="33"/>
  <c r="P209" i="33" s="1"/>
  <c r="BK210" i="33"/>
  <c r="J210" i="33"/>
  <c r="BG210" i="33" s="1"/>
  <c r="BI208" i="33"/>
  <c r="BH208" i="33"/>
  <c r="BF208" i="33"/>
  <c r="BE208" i="33"/>
  <c r="T208" i="33"/>
  <c r="R208" i="33"/>
  <c r="P208" i="33"/>
  <c r="BK208" i="33"/>
  <c r="J208" i="33"/>
  <c r="BG208" i="33"/>
  <c r="BI206" i="33"/>
  <c r="BH206" i="33"/>
  <c r="BF206" i="33"/>
  <c r="BE206" i="33"/>
  <c r="T206" i="33"/>
  <c r="T205" i="33"/>
  <c r="R206" i="33"/>
  <c r="R205" i="33"/>
  <c r="P206" i="33"/>
  <c r="P205" i="33"/>
  <c r="BK206" i="33"/>
  <c r="BK205" i="33"/>
  <c r="J205" i="33" s="1"/>
  <c r="J75" i="33" s="1"/>
  <c r="J206" i="33"/>
  <c r="BG206" i="33"/>
  <c r="BI204" i="33"/>
  <c r="BH204" i="33"/>
  <c r="BF204" i="33"/>
  <c r="BE204" i="33"/>
  <c r="T204" i="33"/>
  <c r="T203" i="33" s="1"/>
  <c r="R204" i="33"/>
  <c r="R203" i="33" s="1"/>
  <c r="P204" i="33"/>
  <c r="P203" i="33" s="1"/>
  <c r="BK204" i="33"/>
  <c r="BK203" i="33"/>
  <c r="J203" i="33" s="1"/>
  <c r="J74" i="33" s="1"/>
  <c r="J204" i="33"/>
  <c r="BG204" i="33"/>
  <c r="BI202" i="33"/>
  <c r="BH202" i="33"/>
  <c r="BF202" i="33"/>
  <c r="BE202" i="33"/>
  <c r="T202" i="33"/>
  <c r="R202" i="33"/>
  <c r="P202" i="33"/>
  <c r="BK202" i="33"/>
  <c r="J202" i="33"/>
  <c r="BG202" i="33" s="1"/>
  <c r="BI200" i="33"/>
  <c r="BH200" i="33"/>
  <c r="BF200" i="33"/>
  <c r="BE200" i="33"/>
  <c r="T200" i="33"/>
  <c r="R200" i="33"/>
  <c r="P200" i="33"/>
  <c r="BK200" i="33"/>
  <c r="J200" i="33"/>
  <c r="BG200" i="33" s="1"/>
  <c r="BI198" i="33"/>
  <c r="BH198" i="33"/>
  <c r="BF198" i="33"/>
  <c r="BE198" i="33"/>
  <c r="T198" i="33"/>
  <c r="R198" i="33"/>
  <c r="P198" i="33"/>
  <c r="BK198" i="33"/>
  <c r="J198" i="33"/>
  <c r="BG198" i="33" s="1"/>
  <c r="BI197" i="33"/>
  <c r="BH197" i="33"/>
  <c r="BF197" i="33"/>
  <c r="BE197" i="33"/>
  <c r="T197" i="33"/>
  <c r="R197" i="33"/>
  <c r="P197" i="33"/>
  <c r="BK197" i="33"/>
  <c r="J197" i="33"/>
  <c r="BG197" i="33" s="1"/>
  <c r="BI196" i="33"/>
  <c r="BH196" i="33"/>
  <c r="BF196" i="33"/>
  <c r="BE196" i="33"/>
  <c r="T196" i="33"/>
  <c r="R196" i="33"/>
  <c r="P196" i="33"/>
  <c r="BK196" i="33"/>
  <c r="J196" i="33"/>
  <c r="BG196" i="33"/>
  <c r="BI195" i="33"/>
  <c r="BH195" i="33"/>
  <c r="BF195" i="33"/>
  <c r="BE195" i="33"/>
  <c r="T195" i="33"/>
  <c r="R195" i="33"/>
  <c r="P195" i="33"/>
  <c r="BK195" i="33"/>
  <c r="J195" i="33"/>
  <c r="BG195" i="33"/>
  <c r="BI194" i="33"/>
  <c r="BH194" i="33"/>
  <c r="BF194" i="33"/>
  <c r="BE194" i="33"/>
  <c r="T194" i="33"/>
  <c r="R194" i="33"/>
  <c r="R190" i="33" s="1"/>
  <c r="P194" i="33"/>
  <c r="BK194" i="33"/>
  <c r="J194" i="33"/>
  <c r="BG194" i="33"/>
  <c r="BI193" i="33"/>
  <c r="BH193" i="33"/>
  <c r="BF193" i="33"/>
  <c r="BE193" i="33"/>
  <c r="T193" i="33"/>
  <c r="R193" i="33"/>
  <c r="P193" i="33"/>
  <c r="BK193" i="33"/>
  <c r="J193" i="33"/>
  <c r="BG193" i="33" s="1"/>
  <c r="BI191" i="33"/>
  <c r="BH191" i="33"/>
  <c r="BF191" i="33"/>
  <c r="BE191" i="33"/>
  <c r="T191" i="33"/>
  <c r="R191" i="33"/>
  <c r="P191" i="33"/>
  <c r="BK191" i="33"/>
  <c r="J191" i="33"/>
  <c r="BG191" i="33" s="1"/>
  <c r="BI189" i="33"/>
  <c r="BH189" i="33"/>
  <c r="BF189" i="33"/>
  <c r="BE189" i="33"/>
  <c r="T189" i="33"/>
  <c r="R189" i="33"/>
  <c r="P189" i="33"/>
  <c r="P187" i="33" s="1"/>
  <c r="BK189" i="33"/>
  <c r="J189" i="33"/>
  <c r="BG189" i="33" s="1"/>
  <c r="BI188" i="33"/>
  <c r="BH188" i="33"/>
  <c r="BF188" i="33"/>
  <c r="BE188" i="33"/>
  <c r="T188" i="33"/>
  <c r="R188" i="33"/>
  <c r="R187" i="33"/>
  <c r="P188" i="33"/>
  <c r="BK188" i="33"/>
  <c r="J188" i="33"/>
  <c r="BG188" i="33" s="1"/>
  <c r="BI186" i="33"/>
  <c r="BH186" i="33"/>
  <c r="BF186" i="33"/>
  <c r="BE186" i="33"/>
  <c r="T186" i="33"/>
  <c r="R186" i="33"/>
  <c r="P186" i="33"/>
  <c r="BK186" i="33"/>
  <c r="J186" i="33"/>
  <c r="BG186" i="33"/>
  <c r="BI185" i="33"/>
  <c r="BH185" i="33"/>
  <c r="BF185" i="33"/>
  <c r="BE185" i="33"/>
  <c r="T185" i="33"/>
  <c r="R185" i="33"/>
  <c r="P185" i="33"/>
  <c r="BK185" i="33"/>
  <c r="J185" i="33"/>
  <c r="BG185" i="33" s="1"/>
  <c r="BI183" i="33"/>
  <c r="BH183" i="33"/>
  <c r="BF183" i="33"/>
  <c r="BE183" i="33"/>
  <c r="T183" i="33"/>
  <c r="R183" i="33"/>
  <c r="P183" i="33"/>
  <c r="BK183" i="33"/>
  <c r="J183" i="33"/>
  <c r="BG183" i="33" s="1"/>
  <c r="BI182" i="33"/>
  <c r="BH182" i="33"/>
  <c r="BF182" i="33"/>
  <c r="BE182" i="33"/>
  <c r="T182" i="33"/>
  <c r="R182" i="33"/>
  <c r="P182" i="33"/>
  <c r="BK182" i="33"/>
  <c r="J182" i="33"/>
  <c r="BG182" i="33" s="1"/>
  <c r="BI181" i="33"/>
  <c r="BH181" i="33"/>
  <c r="BF181" i="33"/>
  <c r="BE181" i="33"/>
  <c r="T181" i="33"/>
  <c r="R181" i="33"/>
  <c r="P181" i="33"/>
  <c r="BK181" i="33"/>
  <c r="J181" i="33"/>
  <c r="BG181" i="33" s="1"/>
  <c r="BI180" i="33"/>
  <c r="BH180" i="33"/>
  <c r="BF180" i="33"/>
  <c r="BE180" i="33"/>
  <c r="T180" i="33"/>
  <c r="R180" i="33"/>
  <c r="P180" i="33"/>
  <c r="BK180" i="33"/>
  <c r="J180" i="33"/>
  <c r="BG180" i="33" s="1"/>
  <c r="BI179" i="33"/>
  <c r="BH179" i="33"/>
  <c r="BF179" i="33"/>
  <c r="BE179" i="33"/>
  <c r="T179" i="33"/>
  <c r="R179" i="33"/>
  <c r="P179" i="33"/>
  <c r="BK179" i="33"/>
  <c r="J179" i="33"/>
  <c r="BG179" i="33" s="1"/>
  <c r="BI178" i="33"/>
  <c r="BH178" i="33"/>
  <c r="BF178" i="33"/>
  <c r="BE178" i="33"/>
  <c r="T178" i="33"/>
  <c r="R178" i="33"/>
  <c r="P178" i="33"/>
  <c r="BK178" i="33"/>
  <c r="J178" i="33"/>
  <c r="BG178" i="33" s="1"/>
  <c r="BI177" i="33"/>
  <c r="BH177" i="33"/>
  <c r="BF177" i="33"/>
  <c r="BE177" i="33"/>
  <c r="T177" i="33"/>
  <c r="R177" i="33"/>
  <c r="P177" i="33"/>
  <c r="BK177" i="33"/>
  <c r="J177" i="33"/>
  <c r="BG177" i="33" s="1"/>
  <c r="BI176" i="33"/>
  <c r="BH176" i="33"/>
  <c r="BF176" i="33"/>
  <c r="BE176" i="33"/>
  <c r="T176" i="33"/>
  <c r="R176" i="33"/>
  <c r="P176" i="33"/>
  <c r="BK176" i="33"/>
  <c r="J176" i="33"/>
  <c r="BG176" i="33" s="1"/>
  <c r="BI175" i="33"/>
  <c r="BH175" i="33"/>
  <c r="BF175" i="33"/>
  <c r="BE175" i="33"/>
  <c r="T175" i="33"/>
  <c r="R175" i="33"/>
  <c r="P175" i="33"/>
  <c r="BK175" i="33"/>
  <c r="J175" i="33"/>
  <c r="BG175" i="33" s="1"/>
  <c r="BI174" i="33"/>
  <c r="BH174" i="33"/>
  <c r="BF174" i="33"/>
  <c r="BE174" i="33"/>
  <c r="T174" i="33"/>
  <c r="R174" i="33"/>
  <c r="P174" i="33"/>
  <c r="BK174" i="33"/>
  <c r="J174" i="33"/>
  <c r="BG174" i="33" s="1"/>
  <c r="BI172" i="33"/>
  <c r="BH172" i="33"/>
  <c r="BF172" i="33"/>
  <c r="BE172" i="33"/>
  <c r="T172" i="33"/>
  <c r="R172" i="33"/>
  <c r="P172" i="33"/>
  <c r="BK172" i="33"/>
  <c r="J172" i="33"/>
  <c r="BG172" i="33"/>
  <c r="BI171" i="33"/>
  <c r="BH171" i="33"/>
  <c r="BF171" i="33"/>
  <c r="BE171" i="33"/>
  <c r="T171" i="33"/>
  <c r="R171" i="33"/>
  <c r="P171" i="33"/>
  <c r="BK171" i="33"/>
  <c r="J171" i="33"/>
  <c r="BG171" i="33"/>
  <c r="BI170" i="33"/>
  <c r="BH170" i="33"/>
  <c r="BF170" i="33"/>
  <c r="BE170" i="33"/>
  <c r="T170" i="33"/>
  <c r="R170" i="33"/>
  <c r="P170" i="33"/>
  <c r="BK170" i="33"/>
  <c r="J170" i="33"/>
  <c r="BG170" i="33"/>
  <c r="BI169" i="33"/>
  <c r="BH169" i="33"/>
  <c r="BF169" i="33"/>
  <c r="BE169" i="33"/>
  <c r="T169" i="33"/>
  <c r="R169" i="33"/>
  <c r="P169" i="33"/>
  <c r="BK169" i="33"/>
  <c r="J169" i="33"/>
  <c r="BG169" i="33"/>
  <c r="BI168" i="33"/>
  <c r="BH168" i="33"/>
  <c r="BF168" i="33"/>
  <c r="BE168" i="33"/>
  <c r="T168" i="33"/>
  <c r="R168" i="33"/>
  <c r="P168" i="33"/>
  <c r="BK168" i="33"/>
  <c r="J168" i="33"/>
  <c r="BG168" i="33"/>
  <c r="BI167" i="33"/>
  <c r="BH167" i="33"/>
  <c r="BF167" i="33"/>
  <c r="BE167" i="33"/>
  <c r="T167" i="33"/>
  <c r="R167" i="33"/>
  <c r="P167" i="33"/>
  <c r="BK167" i="33"/>
  <c r="J167" i="33"/>
  <c r="BG167" i="33"/>
  <c r="BI166" i="33"/>
  <c r="BH166" i="33"/>
  <c r="BF166" i="33"/>
  <c r="BE166" i="33"/>
  <c r="T166" i="33"/>
  <c r="R166" i="33"/>
  <c r="P166" i="33"/>
  <c r="BK166" i="33"/>
  <c r="J166" i="33"/>
  <c r="BG166" i="33"/>
  <c r="BI165" i="33"/>
  <c r="BH165" i="33"/>
  <c r="BF165" i="33"/>
  <c r="BE165" i="33"/>
  <c r="T165" i="33"/>
  <c r="R165" i="33"/>
  <c r="P165" i="33"/>
  <c r="BK165" i="33"/>
  <c r="J165" i="33"/>
  <c r="BG165" i="33"/>
  <c r="BI164" i="33"/>
  <c r="BH164" i="33"/>
  <c r="BF164" i="33"/>
  <c r="BE164" i="33"/>
  <c r="T164" i="33"/>
  <c r="R164" i="33"/>
  <c r="P164" i="33"/>
  <c r="BK164" i="33"/>
  <c r="J164" i="33"/>
  <c r="BG164" i="33"/>
  <c r="BI163" i="33"/>
  <c r="BH163" i="33"/>
  <c r="BF163" i="33"/>
  <c r="BE163" i="33"/>
  <c r="T163" i="33"/>
  <c r="R163" i="33"/>
  <c r="P163" i="33"/>
  <c r="P162" i="33" s="1"/>
  <c r="BK163" i="33"/>
  <c r="J163" i="33"/>
  <c r="BG163" i="33"/>
  <c r="BI161" i="33"/>
  <c r="BH161" i="33"/>
  <c r="BF161" i="33"/>
  <c r="BE161" i="33"/>
  <c r="T161" i="33"/>
  <c r="R161" i="33"/>
  <c r="P161" i="33"/>
  <c r="BK161" i="33"/>
  <c r="J161" i="33"/>
  <c r="BG161" i="33"/>
  <c r="BI160" i="33"/>
  <c r="BH160" i="33"/>
  <c r="BF160" i="33"/>
  <c r="BE160" i="33"/>
  <c r="T160" i="33"/>
  <c r="R160" i="33"/>
  <c r="R158" i="33" s="1"/>
  <c r="P160" i="33"/>
  <c r="BK160" i="33"/>
  <c r="J160" i="33"/>
  <c r="BG160" i="33"/>
  <c r="BI159" i="33"/>
  <c r="BH159" i="33"/>
  <c r="BF159" i="33"/>
  <c r="BE159" i="33"/>
  <c r="T159" i="33"/>
  <c r="T158" i="33"/>
  <c r="R159" i="33"/>
  <c r="P159" i="33"/>
  <c r="BK159" i="33"/>
  <c r="J159" i="33"/>
  <c r="BG159" i="33" s="1"/>
  <c r="BI157" i="33"/>
  <c r="BH157" i="33"/>
  <c r="BF157" i="33"/>
  <c r="BE157" i="33"/>
  <c r="T157" i="33"/>
  <c r="R157" i="33"/>
  <c r="R155" i="33" s="1"/>
  <c r="P157" i="33"/>
  <c r="BK157" i="33"/>
  <c r="J157" i="33"/>
  <c r="BG157" i="33"/>
  <c r="BI156" i="33"/>
  <c r="BH156" i="33"/>
  <c r="BF156" i="33"/>
  <c r="BE156" i="33"/>
  <c r="T156" i="33"/>
  <c r="R156" i="33"/>
  <c r="P156" i="33"/>
  <c r="P155" i="33"/>
  <c r="BK156" i="33"/>
  <c r="J156" i="33"/>
  <c r="BG156" i="33" s="1"/>
  <c r="BI142" i="33"/>
  <c r="BH142" i="33"/>
  <c r="BF142" i="33"/>
  <c r="BE142" i="33"/>
  <c r="T142" i="33"/>
  <c r="R142" i="33"/>
  <c r="P142" i="33"/>
  <c r="BK142" i="33"/>
  <c r="J142" i="33"/>
  <c r="BG142" i="33"/>
  <c r="BI129" i="33"/>
  <c r="BH129" i="33"/>
  <c r="BF129" i="33"/>
  <c r="BE129" i="33"/>
  <c r="T129" i="33"/>
  <c r="R129" i="33"/>
  <c r="P129" i="33"/>
  <c r="BK129" i="33"/>
  <c r="J129" i="33"/>
  <c r="BG129" i="33" s="1"/>
  <c r="BI128" i="33"/>
  <c r="BH128" i="33"/>
  <c r="BF128" i="33"/>
  <c r="BE128" i="33"/>
  <c r="T128" i="33"/>
  <c r="R128" i="33"/>
  <c r="P128" i="33"/>
  <c r="BK128" i="33"/>
  <c r="J128" i="33"/>
  <c r="BG128" i="33" s="1"/>
  <c r="BI127" i="33"/>
  <c r="BH127" i="33"/>
  <c r="BF127" i="33"/>
  <c r="BE127" i="33"/>
  <c r="T127" i="33"/>
  <c r="R127" i="33"/>
  <c r="P127" i="33"/>
  <c r="BK127" i="33"/>
  <c r="J127" i="33"/>
  <c r="BG127" i="33" s="1"/>
  <c r="BI126" i="33"/>
  <c r="BH126" i="33"/>
  <c r="BF126" i="33"/>
  <c r="BE126" i="33"/>
  <c r="T126" i="33"/>
  <c r="R126" i="33"/>
  <c r="P126" i="33"/>
  <c r="BK126" i="33"/>
  <c r="J126" i="33"/>
  <c r="BG126" i="33" s="1"/>
  <c r="BI124" i="33"/>
  <c r="BH124" i="33"/>
  <c r="BF124" i="33"/>
  <c r="BE124" i="33"/>
  <c r="T124" i="33"/>
  <c r="R124" i="33"/>
  <c r="P124" i="33"/>
  <c r="BK124" i="33"/>
  <c r="J124" i="33"/>
  <c r="BG124" i="33" s="1"/>
  <c r="BI122" i="33"/>
  <c r="BH122" i="33"/>
  <c r="BF122" i="33"/>
  <c r="BE122" i="33"/>
  <c r="T122" i="33"/>
  <c r="R122" i="33"/>
  <c r="P122" i="33"/>
  <c r="BK122" i="33"/>
  <c r="J122" i="33"/>
  <c r="BG122" i="33"/>
  <c r="BI121" i="33"/>
  <c r="BH121" i="33"/>
  <c r="BF121" i="33"/>
  <c r="BE121" i="33"/>
  <c r="T121" i="33"/>
  <c r="R121" i="33"/>
  <c r="P121" i="33"/>
  <c r="BK121" i="33"/>
  <c r="BK120" i="33" s="1"/>
  <c r="J120" i="33" s="1"/>
  <c r="J66" i="33" s="1"/>
  <c r="J121" i="33"/>
  <c r="BG121" i="33" s="1"/>
  <c r="BI119" i="33"/>
  <c r="BH119" i="33"/>
  <c r="BF119" i="33"/>
  <c r="BE119" i="33"/>
  <c r="T119" i="33"/>
  <c r="R119" i="33"/>
  <c r="P119" i="33"/>
  <c r="BK119" i="33"/>
  <c r="J119" i="33"/>
  <c r="BG119" i="33"/>
  <c r="BI118" i="33"/>
  <c r="BH118" i="33"/>
  <c r="BF118" i="33"/>
  <c r="BE118" i="33"/>
  <c r="T118" i="33"/>
  <c r="R118" i="33"/>
  <c r="P118" i="33"/>
  <c r="BK118" i="33"/>
  <c r="J118" i="33"/>
  <c r="BG118" i="33" s="1"/>
  <c r="BI117" i="33"/>
  <c r="BH117" i="33"/>
  <c r="BF117" i="33"/>
  <c r="BE117" i="33"/>
  <c r="T117" i="33"/>
  <c r="R117" i="33"/>
  <c r="P117" i="33"/>
  <c r="BK117" i="33"/>
  <c r="J117" i="33"/>
  <c r="BG117" i="33" s="1"/>
  <c r="BI115" i="33"/>
  <c r="BH115" i="33"/>
  <c r="BF115" i="33"/>
  <c r="BE115" i="33"/>
  <c r="T115" i="33"/>
  <c r="R115" i="33"/>
  <c r="P115" i="33"/>
  <c r="BK115" i="33"/>
  <c r="J115" i="33"/>
  <c r="BG115" i="33"/>
  <c r="BI113" i="33"/>
  <c r="BH113" i="33"/>
  <c r="BF113" i="33"/>
  <c r="BE113" i="33"/>
  <c r="T113" i="33"/>
  <c r="R113" i="33"/>
  <c r="P113" i="33"/>
  <c r="BK113" i="33"/>
  <c r="J113" i="33"/>
  <c r="BG113" i="33"/>
  <c r="BI112" i="33"/>
  <c r="BH112" i="33"/>
  <c r="BF112" i="33"/>
  <c r="BE112" i="33"/>
  <c r="T112" i="33"/>
  <c r="R112" i="33"/>
  <c r="P112" i="33"/>
  <c r="BK112" i="33"/>
  <c r="J112" i="33"/>
  <c r="BG112" i="33" s="1"/>
  <c r="J106" i="33"/>
  <c r="F106" i="33"/>
  <c r="F104" i="33"/>
  <c r="E102" i="33"/>
  <c r="J59" i="33"/>
  <c r="F59" i="33"/>
  <c r="F57" i="33"/>
  <c r="E55" i="33"/>
  <c r="J22" i="33"/>
  <c r="E22" i="33"/>
  <c r="F107" i="33"/>
  <c r="F60" i="33"/>
  <c r="J21" i="33"/>
  <c r="J16" i="33"/>
  <c r="J104" i="33" s="1"/>
  <c r="E7" i="33"/>
  <c r="E96" i="33" s="1"/>
  <c r="E49" i="33"/>
  <c r="AY94" i="1"/>
  <c r="AX94" i="1"/>
  <c r="BI489" i="32"/>
  <c r="BH489" i="32"/>
  <c r="BF489" i="32"/>
  <c r="BE489" i="32"/>
  <c r="T489" i="32"/>
  <c r="R489" i="32"/>
  <c r="R429" i="32" s="1"/>
  <c r="P489" i="32"/>
  <c r="BK489" i="32"/>
  <c r="J489" i="32"/>
  <c r="BG489" i="32" s="1"/>
  <c r="BI431" i="32"/>
  <c r="BH431" i="32"/>
  <c r="BF431" i="32"/>
  <c r="BE431" i="32"/>
  <c r="T431" i="32"/>
  <c r="R431" i="32"/>
  <c r="P431" i="32"/>
  <c r="BK431" i="32"/>
  <c r="J431" i="32"/>
  <c r="BG431" i="32" s="1"/>
  <c r="BI430" i="32"/>
  <c r="BH430" i="32"/>
  <c r="BF430" i="32"/>
  <c r="BE430" i="32"/>
  <c r="T430" i="32"/>
  <c r="R430" i="32"/>
  <c r="P430" i="32"/>
  <c r="BK430" i="32"/>
  <c r="BK429" i="32" s="1"/>
  <c r="J429" i="32" s="1"/>
  <c r="J75" i="32" s="1"/>
  <c r="J430" i="32"/>
  <c r="BG430" i="32"/>
  <c r="BI428" i="32"/>
  <c r="BH428" i="32"/>
  <c r="BF428" i="32"/>
  <c r="BE428" i="32"/>
  <c r="T428" i="32"/>
  <c r="R428" i="32"/>
  <c r="P428" i="32"/>
  <c r="BK428" i="32"/>
  <c r="J428" i="32"/>
  <c r="BG428" i="32" s="1"/>
  <c r="BI421" i="32"/>
  <c r="BH421" i="32"/>
  <c r="BF421" i="32"/>
  <c r="BE421" i="32"/>
  <c r="T421" i="32"/>
  <c r="R421" i="32"/>
  <c r="P421" i="32"/>
  <c r="BK421" i="32"/>
  <c r="J421" i="32"/>
  <c r="BG421" i="32" s="1"/>
  <c r="BI416" i="32"/>
  <c r="BH416" i="32"/>
  <c r="BF416" i="32"/>
  <c r="BE416" i="32"/>
  <c r="T416" i="32"/>
  <c r="R416" i="32"/>
  <c r="P416" i="32"/>
  <c r="BK416" i="32"/>
  <c r="J416" i="32"/>
  <c r="BG416" i="32" s="1"/>
  <c r="BI410" i="32"/>
  <c r="BH410" i="32"/>
  <c r="BF410" i="32"/>
  <c r="BE410" i="32"/>
  <c r="T410" i="32"/>
  <c r="R410" i="32"/>
  <c r="P410" i="32"/>
  <c r="BK410" i="32"/>
  <c r="J410" i="32"/>
  <c r="BG410" i="32"/>
  <c r="BI404" i="32"/>
  <c r="BH404" i="32"/>
  <c r="BF404" i="32"/>
  <c r="BE404" i="32"/>
  <c r="T404" i="32"/>
  <c r="R404" i="32"/>
  <c r="P404" i="32"/>
  <c r="BK404" i="32"/>
  <c r="J404" i="32"/>
  <c r="BG404" i="32"/>
  <c r="BI397" i="32"/>
  <c r="BH397" i="32"/>
  <c r="BF397" i="32"/>
  <c r="BE397" i="32"/>
  <c r="T397" i="32"/>
  <c r="R397" i="32"/>
  <c r="P397" i="32"/>
  <c r="BK397" i="32"/>
  <c r="J397" i="32"/>
  <c r="BG397" i="32" s="1"/>
  <c r="BI391" i="32"/>
  <c r="BH391" i="32"/>
  <c r="BF391" i="32"/>
  <c r="BE391" i="32"/>
  <c r="T391" i="32"/>
  <c r="R391" i="32"/>
  <c r="P391" i="32"/>
  <c r="BK391" i="32"/>
  <c r="J391" i="32"/>
  <c r="BG391" i="32" s="1"/>
  <c r="BI384" i="32"/>
  <c r="BH384" i="32"/>
  <c r="BF384" i="32"/>
  <c r="BE384" i="32"/>
  <c r="T384" i="32"/>
  <c r="R384" i="32"/>
  <c r="P384" i="32"/>
  <c r="BK384" i="32"/>
  <c r="J384" i="32"/>
  <c r="BG384" i="32"/>
  <c r="BI379" i="32"/>
  <c r="BH379" i="32"/>
  <c r="BF379" i="32"/>
  <c r="BE379" i="32"/>
  <c r="T379" i="32"/>
  <c r="R379" i="32"/>
  <c r="P379" i="32"/>
  <c r="BK379" i="32"/>
  <c r="J379" i="32"/>
  <c r="BG379" i="32"/>
  <c r="BI372" i="32"/>
  <c r="BH372" i="32"/>
  <c r="BF372" i="32"/>
  <c r="BE372" i="32"/>
  <c r="T372" i="32"/>
  <c r="R372" i="32"/>
  <c r="P372" i="32"/>
  <c r="BK372" i="32"/>
  <c r="J372" i="32"/>
  <c r="BG372" i="32"/>
  <c r="BI370" i="32"/>
  <c r="BH370" i="32"/>
  <c r="BF370" i="32"/>
  <c r="BE370" i="32"/>
  <c r="T370" i="32"/>
  <c r="R370" i="32"/>
  <c r="P370" i="32"/>
  <c r="BK370" i="32"/>
  <c r="J370" i="32"/>
  <c r="BG370" i="32" s="1"/>
  <c r="BI363" i="32"/>
  <c r="BH363" i="32"/>
  <c r="BF363" i="32"/>
  <c r="BE363" i="32"/>
  <c r="T363" i="32"/>
  <c r="R363" i="32"/>
  <c r="P363" i="32"/>
  <c r="BK363" i="32"/>
  <c r="J363" i="32"/>
  <c r="BG363" i="32" s="1"/>
  <c r="BI362" i="32"/>
  <c r="BH362" i="32"/>
  <c r="BF362" i="32"/>
  <c r="BE362" i="32"/>
  <c r="T362" i="32"/>
  <c r="R362" i="32"/>
  <c r="P362" i="32"/>
  <c r="BK362" i="32"/>
  <c r="J362" i="32"/>
  <c r="BG362" i="32" s="1"/>
  <c r="BI355" i="32"/>
  <c r="BH355" i="32"/>
  <c r="BF355" i="32"/>
  <c r="BE355" i="32"/>
  <c r="T355" i="32"/>
  <c r="R355" i="32"/>
  <c r="P355" i="32"/>
  <c r="BK355" i="32"/>
  <c r="J355" i="32"/>
  <c r="BG355" i="32" s="1"/>
  <c r="BI348" i="32"/>
  <c r="BH348" i="32"/>
  <c r="BF348" i="32"/>
  <c r="BE348" i="32"/>
  <c r="T348" i="32"/>
  <c r="R348" i="32"/>
  <c r="R347" i="32" s="1"/>
  <c r="P348" i="32"/>
  <c r="BK348" i="32"/>
  <c r="J348" i="32"/>
  <c r="BG348" i="32"/>
  <c r="BI342" i="32"/>
  <c r="BH342" i="32"/>
  <c r="BF342" i="32"/>
  <c r="BE342" i="32"/>
  <c r="T342" i="32"/>
  <c r="T341" i="32"/>
  <c r="R342" i="32"/>
  <c r="R341" i="32"/>
  <c r="P342" i="32"/>
  <c r="P341" i="32"/>
  <c r="BK342" i="32"/>
  <c r="BK341" i="32" s="1"/>
  <c r="J342" i="32"/>
  <c r="BG342" i="32" s="1"/>
  <c r="BI339" i="32"/>
  <c r="BH339" i="32"/>
  <c r="BF339" i="32"/>
  <c r="BE339" i="32"/>
  <c r="T339" i="32"/>
  <c r="T338" i="32" s="1"/>
  <c r="R339" i="32"/>
  <c r="R338" i="32" s="1"/>
  <c r="P339" i="32"/>
  <c r="P338" i="32" s="1"/>
  <c r="BK339" i="32"/>
  <c r="BK338" i="32" s="1"/>
  <c r="J338" i="32" s="1"/>
  <c r="J339" i="32"/>
  <c r="BG339" i="32" s="1"/>
  <c r="J70" i="32"/>
  <c r="BI337" i="32"/>
  <c r="BH337" i="32"/>
  <c r="BF337" i="32"/>
  <c r="BE337" i="32"/>
  <c r="T337" i="32"/>
  <c r="R337" i="32"/>
  <c r="P337" i="32"/>
  <c r="BK337" i="32"/>
  <c r="J337" i="32"/>
  <c r="BG337" i="32" s="1"/>
  <c r="BI335" i="32"/>
  <c r="BH335" i="32"/>
  <c r="BF335" i="32"/>
  <c r="BE335" i="32"/>
  <c r="T335" i="32"/>
  <c r="R335" i="32"/>
  <c r="P335" i="32"/>
  <c r="BK335" i="32"/>
  <c r="J335" i="32"/>
  <c r="BG335" i="32" s="1"/>
  <c r="BI334" i="32"/>
  <c r="BH334" i="32"/>
  <c r="BF334" i="32"/>
  <c r="BE334" i="32"/>
  <c r="T334" i="32"/>
  <c r="R334" i="32"/>
  <c r="P334" i="32"/>
  <c r="BK334" i="32"/>
  <c r="J334" i="32"/>
  <c r="BG334" i="32"/>
  <c r="BI333" i="32"/>
  <c r="BH333" i="32"/>
  <c r="BF333" i="32"/>
  <c r="BE333" i="32"/>
  <c r="T333" i="32"/>
  <c r="R333" i="32"/>
  <c r="P333" i="32"/>
  <c r="BK333" i="32"/>
  <c r="J333" i="32"/>
  <c r="BG333" i="32" s="1"/>
  <c r="BI331" i="32"/>
  <c r="BH331" i="32"/>
  <c r="BF331" i="32"/>
  <c r="BE331" i="32"/>
  <c r="T331" i="32"/>
  <c r="R331" i="32"/>
  <c r="P331" i="32"/>
  <c r="BK331" i="32"/>
  <c r="J331" i="32"/>
  <c r="BG331" i="32"/>
  <c r="BI330" i="32"/>
  <c r="BH330" i="32"/>
  <c r="BF330" i="32"/>
  <c r="BE330" i="32"/>
  <c r="T330" i="32"/>
  <c r="R330" i="32"/>
  <c r="P330" i="32"/>
  <c r="BK330" i="32"/>
  <c r="J330" i="32"/>
  <c r="BG330" i="32" s="1"/>
  <c r="BI323" i="32"/>
  <c r="BH323" i="32"/>
  <c r="BF323" i="32"/>
  <c r="BE323" i="32"/>
  <c r="T323" i="32"/>
  <c r="R323" i="32"/>
  <c r="P323" i="32"/>
  <c r="BK323" i="32"/>
  <c r="J323" i="32"/>
  <c r="BG323" i="32" s="1"/>
  <c r="BI315" i="32"/>
  <c r="BH315" i="32"/>
  <c r="BF315" i="32"/>
  <c r="BE315" i="32"/>
  <c r="T315" i="32"/>
  <c r="R315" i="32"/>
  <c r="P315" i="32"/>
  <c r="BK315" i="32"/>
  <c r="J315" i="32"/>
  <c r="BG315" i="32"/>
  <c r="BI308" i="32"/>
  <c r="BH308" i="32"/>
  <c r="BF308" i="32"/>
  <c r="BE308" i="32"/>
  <c r="T308" i="32"/>
  <c r="R308" i="32"/>
  <c r="P308" i="32"/>
  <c r="BK308" i="32"/>
  <c r="J308" i="32"/>
  <c r="BG308" i="32" s="1"/>
  <c r="BI301" i="32"/>
  <c r="BH301" i="32"/>
  <c r="BF301" i="32"/>
  <c r="BE301" i="32"/>
  <c r="T301" i="32"/>
  <c r="R301" i="32"/>
  <c r="P301" i="32"/>
  <c r="BK301" i="32"/>
  <c r="J301" i="32"/>
  <c r="BG301" i="32" s="1"/>
  <c r="BI292" i="32"/>
  <c r="BH292" i="32"/>
  <c r="BF292" i="32"/>
  <c r="BE292" i="32"/>
  <c r="T292" i="32"/>
  <c r="R292" i="32"/>
  <c r="P292" i="32"/>
  <c r="BK292" i="32"/>
  <c r="J292" i="32"/>
  <c r="BG292" i="32" s="1"/>
  <c r="BI285" i="32"/>
  <c r="BH285" i="32"/>
  <c r="BF285" i="32"/>
  <c r="BE285" i="32"/>
  <c r="T285" i="32"/>
  <c r="R285" i="32"/>
  <c r="P285" i="32"/>
  <c r="BK285" i="32"/>
  <c r="J285" i="32"/>
  <c r="BG285" i="32" s="1"/>
  <c r="BI278" i="32"/>
  <c r="BH278" i="32"/>
  <c r="BF278" i="32"/>
  <c r="BE278" i="32"/>
  <c r="T278" i="32"/>
  <c r="R278" i="32"/>
  <c r="P278" i="32"/>
  <c r="BK278" i="32"/>
  <c r="J278" i="32"/>
  <c r="BG278" i="32"/>
  <c r="BI271" i="32"/>
  <c r="BH271" i="32"/>
  <c r="BF271" i="32"/>
  <c r="BE271" i="32"/>
  <c r="T271" i="32"/>
  <c r="R271" i="32"/>
  <c r="P271" i="32"/>
  <c r="BK271" i="32"/>
  <c r="J271" i="32"/>
  <c r="BG271" i="32" s="1"/>
  <c r="BI265" i="32"/>
  <c r="BH265" i="32"/>
  <c r="BF265" i="32"/>
  <c r="BE265" i="32"/>
  <c r="T265" i="32"/>
  <c r="R265" i="32"/>
  <c r="P265" i="32"/>
  <c r="BK265" i="32"/>
  <c r="J265" i="32"/>
  <c r="BG265" i="32"/>
  <c r="BI258" i="32"/>
  <c r="BH258" i="32"/>
  <c r="BF258" i="32"/>
  <c r="BE258" i="32"/>
  <c r="T258" i="32"/>
  <c r="R258" i="32"/>
  <c r="P258" i="32"/>
  <c r="BK258" i="32"/>
  <c r="J258" i="32"/>
  <c r="BG258" i="32" s="1"/>
  <c r="BI253" i="32"/>
  <c r="BH253" i="32"/>
  <c r="BF253" i="32"/>
  <c r="BE253" i="32"/>
  <c r="T253" i="32"/>
  <c r="R253" i="32"/>
  <c r="P253" i="32"/>
  <c r="BK253" i="32"/>
  <c r="J253" i="32"/>
  <c r="BG253" i="32"/>
  <c r="BI246" i="32"/>
  <c r="BH246" i="32"/>
  <c r="BF246" i="32"/>
  <c r="BE246" i="32"/>
  <c r="T246" i="32"/>
  <c r="R246" i="32"/>
  <c r="P246" i="32"/>
  <c r="BK246" i="32"/>
  <c r="J246" i="32"/>
  <c r="BG246" i="32"/>
  <c r="BI239" i="32"/>
  <c r="BH239" i="32"/>
  <c r="BF239" i="32"/>
  <c r="BE239" i="32"/>
  <c r="T239" i="32"/>
  <c r="R239" i="32"/>
  <c r="P239" i="32"/>
  <c r="BK239" i="32"/>
  <c r="J239" i="32"/>
  <c r="BG239" i="32" s="1"/>
  <c r="BI232" i="32"/>
  <c r="BH232" i="32"/>
  <c r="BF232" i="32"/>
  <c r="BE232" i="32"/>
  <c r="T232" i="32"/>
  <c r="R232" i="32"/>
  <c r="P232" i="32"/>
  <c r="BK232" i="32"/>
  <c r="J232" i="32"/>
  <c r="BG232" i="32" s="1"/>
  <c r="BI225" i="32"/>
  <c r="BH225" i="32"/>
  <c r="BF225" i="32"/>
  <c r="BE225" i="32"/>
  <c r="T225" i="32"/>
  <c r="R225" i="32"/>
  <c r="P225" i="32"/>
  <c r="BK225" i="32"/>
  <c r="J225" i="32"/>
  <c r="BG225" i="32"/>
  <c r="BI218" i="32"/>
  <c r="BH218" i="32"/>
  <c r="BF218" i="32"/>
  <c r="BE218" i="32"/>
  <c r="T218" i="32"/>
  <c r="R218" i="32"/>
  <c r="P218" i="32"/>
  <c r="BK218" i="32"/>
  <c r="J218" i="32"/>
  <c r="BG218" i="32"/>
  <c r="BI209" i="32"/>
  <c r="BH209" i="32"/>
  <c r="BF209" i="32"/>
  <c r="BE209" i="32"/>
  <c r="T209" i="32"/>
  <c r="R209" i="32"/>
  <c r="P209" i="32"/>
  <c r="BK209" i="32"/>
  <c r="J209" i="32"/>
  <c r="BG209" i="32" s="1"/>
  <c r="BI200" i="32"/>
  <c r="BH200" i="32"/>
  <c r="BF200" i="32"/>
  <c r="BE200" i="32"/>
  <c r="T200" i="32"/>
  <c r="R200" i="32"/>
  <c r="P200" i="32"/>
  <c r="BK200" i="32"/>
  <c r="J200" i="32"/>
  <c r="BG200" i="32" s="1"/>
  <c r="BI145" i="32"/>
  <c r="BH145" i="32"/>
  <c r="BF145" i="32"/>
  <c r="BE145" i="32"/>
  <c r="T145" i="32"/>
  <c r="R145" i="32"/>
  <c r="P145" i="32"/>
  <c r="BK145" i="32"/>
  <c r="J145" i="32"/>
  <c r="BG145" i="32"/>
  <c r="BI137" i="32"/>
  <c r="BH137" i="32"/>
  <c r="BF137" i="32"/>
  <c r="BE137" i="32"/>
  <c r="T137" i="32"/>
  <c r="R137" i="32"/>
  <c r="P137" i="32"/>
  <c r="BK137" i="32"/>
  <c r="J137" i="32"/>
  <c r="BG137" i="32"/>
  <c r="BI129" i="32"/>
  <c r="BH129" i="32"/>
  <c r="BF129" i="32"/>
  <c r="BE129" i="32"/>
  <c r="T129" i="32"/>
  <c r="R129" i="32"/>
  <c r="P129" i="32"/>
  <c r="BK129" i="32"/>
  <c r="J129" i="32"/>
  <c r="BG129" i="32" s="1"/>
  <c r="BI120" i="32"/>
  <c r="BH120" i="32"/>
  <c r="BF120" i="32"/>
  <c r="F35" i="32" s="1"/>
  <c r="BA94" i="1" s="1"/>
  <c r="BE120" i="32"/>
  <c r="T120" i="32"/>
  <c r="R120" i="32"/>
  <c r="P120" i="32"/>
  <c r="BK120" i="32"/>
  <c r="J120" i="32"/>
  <c r="BG120" i="32" s="1"/>
  <c r="BI113" i="32"/>
  <c r="BH113" i="32"/>
  <c r="BF113" i="32"/>
  <c r="BE113" i="32"/>
  <c r="T113" i="32"/>
  <c r="R113" i="32"/>
  <c r="R101" i="32" s="1"/>
  <c r="P113" i="32"/>
  <c r="BK113" i="32"/>
  <c r="J113" i="32"/>
  <c r="BG113" i="32" s="1"/>
  <c r="BI102" i="32"/>
  <c r="BH102" i="32"/>
  <c r="BF102" i="32"/>
  <c r="BE102" i="32"/>
  <c r="T102" i="32"/>
  <c r="T101" i="32" s="1"/>
  <c r="R102" i="32"/>
  <c r="P102" i="32"/>
  <c r="BK102" i="32"/>
  <c r="J102" i="32"/>
  <c r="BG102" i="32"/>
  <c r="J95" i="32"/>
  <c r="F95" i="32"/>
  <c r="F93" i="32"/>
  <c r="E91" i="32"/>
  <c r="J59" i="32"/>
  <c r="F59" i="32"/>
  <c r="F57" i="32"/>
  <c r="E55" i="32"/>
  <c r="J22" i="32"/>
  <c r="E22" i="32"/>
  <c r="J21" i="32"/>
  <c r="J16" i="32"/>
  <c r="J57" i="32" s="1"/>
  <c r="E7" i="32"/>
  <c r="AY93" i="1"/>
  <c r="AX93" i="1"/>
  <c r="BI155" i="31"/>
  <c r="BH155" i="31"/>
  <c r="BF155" i="31"/>
  <c r="BE155" i="31"/>
  <c r="T155" i="31"/>
  <c r="R155" i="31"/>
  <c r="P155" i="31"/>
  <c r="BK155" i="31"/>
  <c r="J155" i="31"/>
  <c r="BG155" i="31" s="1"/>
  <c r="BI153" i="31"/>
  <c r="BH153" i="31"/>
  <c r="BF153" i="31"/>
  <c r="BE153" i="31"/>
  <c r="T153" i="31"/>
  <c r="R153" i="31"/>
  <c r="P153" i="31"/>
  <c r="BK153" i="31"/>
  <c r="J153" i="31"/>
  <c r="BG153" i="31" s="1"/>
  <c r="BI151" i="31"/>
  <c r="BH151" i="31"/>
  <c r="BF151" i="31"/>
  <c r="BE151" i="31"/>
  <c r="T151" i="31"/>
  <c r="R151" i="31"/>
  <c r="R150" i="31" s="1"/>
  <c r="P151" i="31"/>
  <c r="BK151" i="31"/>
  <c r="J151" i="31"/>
  <c r="BG151" i="31"/>
  <c r="BI149" i="31"/>
  <c r="BH149" i="31"/>
  <c r="BF149" i="31"/>
  <c r="BE149" i="31"/>
  <c r="T149" i="31"/>
  <c r="T147" i="31" s="1"/>
  <c r="R149" i="31"/>
  <c r="P149" i="31"/>
  <c r="BK149" i="31"/>
  <c r="J149" i="31"/>
  <c r="BG149" i="31" s="1"/>
  <c r="BI148" i="31"/>
  <c r="BH148" i="31"/>
  <c r="BF148" i="31"/>
  <c r="BE148" i="31"/>
  <c r="T148" i="31"/>
  <c r="R148" i="31"/>
  <c r="R147" i="31" s="1"/>
  <c r="P148" i="31"/>
  <c r="BK148" i="31"/>
  <c r="J148" i="31"/>
  <c r="BG148" i="31" s="1"/>
  <c r="BI146" i="31"/>
  <c r="BH146" i="31"/>
  <c r="BF146" i="31"/>
  <c r="BE146" i="31"/>
  <c r="T146" i="31"/>
  <c r="R146" i="31"/>
  <c r="P146" i="31"/>
  <c r="BK146" i="31"/>
  <c r="J146" i="31"/>
  <c r="BG146" i="31" s="1"/>
  <c r="BI145" i="31"/>
  <c r="BH145" i="31"/>
  <c r="BF145" i="31"/>
  <c r="BE145" i="31"/>
  <c r="T145" i="31"/>
  <c r="R145" i="31"/>
  <c r="P145" i="31"/>
  <c r="BK145" i="31"/>
  <c r="J145" i="31"/>
  <c r="BG145" i="31" s="1"/>
  <c r="BI144" i="31"/>
  <c r="BH144" i="31"/>
  <c r="BF144" i="31"/>
  <c r="BE144" i="31"/>
  <c r="T144" i="31"/>
  <c r="R144" i="31"/>
  <c r="P144" i="31"/>
  <c r="BK144" i="31"/>
  <c r="J144" i="31"/>
  <c r="BG144" i="31" s="1"/>
  <c r="BI143" i="31"/>
  <c r="BH143" i="31"/>
  <c r="BF143" i="31"/>
  <c r="BE143" i="31"/>
  <c r="T143" i="31"/>
  <c r="R143" i="31"/>
  <c r="P143" i="31"/>
  <c r="BK143" i="31"/>
  <c r="J143" i="31"/>
  <c r="BG143" i="31"/>
  <c r="BI142" i="31"/>
  <c r="BH142" i="31"/>
  <c r="BF142" i="31"/>
  <c r="BE142" i="31"/>
  <c r="T142" i="31"/>
  <c r="R142" i="31"/>
  <c r="P142" i="31"/>
  <c r="BK142" i="31"/>
  <c r="J142" i="31"/>
  <c r="BG142" i="31" s="1"/>
  <c r="BI141" i="31"/>
  <c r="BH141" i="31"/>
  <c r="BF141" i="31"/>
  <c r="BE141" i="31"/>
  <c r="T141" i="31"/>
  <c r="R141" i="31"/>
  <c r="P141" i="31"/>
  <c r="BK141" i="31"/>
  <c r="J141" i="31"/>
  <c r="BG141" i="31"/>
  <c r="BI140" i="31"/>
  <c r="BH140" i="31"/>
  <c r="BF140" i="31"/>
  <c r="BE140" i="31"/>
  <c r="T140" i="31"/>
  <c r="R140" i="31"/>
  <c r="P140" i="31"/>
  <c r="BK140" i="31"/>
  <c r="J140" i="31"/>
  <c r="BG140" i="31" s="1"/>
  <c r="BI139" i="31"/>
  <c r="BH139" i="31"/>
  <c r="BF139" i="31"/>
  <c r="BE139" i="31"/>
  <c r="T139" i="31"/>
  <c r="R139" i="31"/>
  <c r="P139" i="31"/>
  <c r="BK139" i="31"/>
  <c r="J139" i="31"/>
  <c r="BG139" i="31" s="1"/>
  <c r="BI138" i="31"/>
  <c r="BH138" i="31"/>
  <c r="BF138" i="31"/>
  <c r="BE138" i="31"/>
  <c r="T138" i="31"/>
  <c r="R138" i="31"/>
  <c r="P138" i="31"/>
  <c r="BK138" i="31"/>
  <c r="J138" i="31"/>
  <c r="BG138" i="31" s="1"/>
  <c r="BI137" i="31"/>
  <c r="BH137" i="31"/>
  <c r="BF137" i="31"/>
  <c r="BE137" i="31"/>
  <c r="T137" i="31"/>
  <c r="R137" i="31"/>
  <c r="P137" i="31"/>
  <c r="BK137" i="31"/>
  <c r="J137" i="31"/>
  <c r="BG137" i="31" s="1"/>
  <c r="BI135" i="31"/>
  <c r="BH135" i="31"/>
  <c r="BF135" i="31"/>
  <c r="BE135" i="31"/>
  <c r="T135" i="31"/>
  <c r="R135" i="31"/>
  <c r="P135" i="31"/>
  <c r="BK135" i="31"/>
  <c r="J135" i="31"/>
  <c r="BG135" i="31"/>
  <c r="BI133" i="31"/>
  <c r="BH133" i="31"/>
  <c r="BF133" i="31"/>
  <c r="BE133" i="31"/>
  <c r="T133" i="31"/>
  <c r="R133" i="31"/>
  <c r="P133" i="31"/>
  <c r="BK133" i="31"/>
  <c r="J133" i="31"/>
  <c r="BG133" i="31"/>
  <c r="BI132" i="31"/>
  <c r="BH132" i="31"/>
  <c r="BF132" i="31"/>
  <c r="BE132" i="31"/>
  <c r="T132" i="31"/>
  <c r="R132" i="31"/>
  <c r="P132" i="31"/>
  <c r="BK132" i="31"/>
  <c r="J132" i="31"/>
  <c r="BG132" i="31" s="1"/>
  <c r="BI131" i="31"/>
  <c r="BH131" i="31"/>
  <c r="BF131" i="31"/>
  <c r="BE131" i="31"/>
  <c r="T131" i="31"/>
  <c r="R131" i="31"/>
  <c r="P131" i="31"/>
  <c r="BK131" i="31"/>
  <c r="J131" i="31"/>
  <c r="BG131" i="31" s="1"/>
  <c r="BI130" i="31"/>
  <c r="BH130" i="31"/>
  <c r="BF130" i="31"/>
  <c r="BE130" i="31"/>
  <c r="T130" i="31"/>
  <c r="R130" i="31"/>
  <c r="P130" i="31"/>
  <c r="BK130" i="31"/>
  <c r="J130" i="31"/>
  <c r="BG130" i="31" s="1"/>
  <c r="BI129" i="31"/>
  <c r="BH129" i="31"/>
  <c r="BF129" i="31"/>
  <c r="BE129" i="31"/>
  <c r="T129" i="31"/>
  <c r="R129" i="31"/>
  <c r="P129" i="31"/>
  <c r="BK129" i="31"/>
  <c r="J129" i="31"/>
  <c r="BG129" i="31" s="1"/>
  <c r="BI127" i="31"/>
  <c r="BH127" i="31"/>
  <c r="BF127" i="31"/>
  <c r="BE127" i="31"/>
  <c r="T127" i="31"/>
  <c r="R127" i="31"/>
  <c r="P127" i="31"/>
  <c r="BK127" i="31"/>
  <c r="J127" i="31"/>
  <c r="BG127" i="31"/>
  <c r="BI126" i="31"/>
  <c r="BH126" i="31"/>
  <c r="BF126" i="31"/>
  <c r="BE126" i="31"/>
  <c r="T126" i="31"/>
  <c r="R126" i="31"/>
  <c r="P126" i="31"/>
  <c r="BK126" i="31"/>
  <c r="J126" i="31"/>
  <c r="BG126" i="31" s="1"/>
  <c r="BI125" i="31"/>
  <c r="BH125" i="31"/>
  <c r="BF125" i="31"/>
  <c r="BE125" i="31"/>
  <c r="T125" i="31"/>
  <c r="R125" i="31"/>
  <c r="P125" i="31"/>
  <c r="BK125" i="31"/>
  <c r="J125" i="31"/>
  <c r="BG125" i="31" s="1"/>
  <c r="BI124" i="31"/>
  <c r="BH124" i="31"/>
  <c r="BF124" i="31"/>
  <c r="BE124" i="31"/>
  <c r="T124" i="31"/>
  <c r="R124" i="31"/>
  <c r="P124" i="31"/>
  <c r="BK124" i="31"/>
  <c r="J124" i="31"/>
  <c r="BG124" i="31" s="1"/>
  <c r="BI123" i="31"/>
  <c r="BH123" i="31"/>
  <c r="BF123" i="31"/>
  <c r="BE123" i="31"/>
  <c r="T123" i="31"/>
  <c r="R123" i="31"/>
  <c r="P123" i="31"/>
  <c r="BK123" i="31"/>
  <c r="J123" i="31"/>
  <c r="BG123" i="31"/>
  <c r="BI122" i="31"/>
  <c r="BH122" i="31"/>
  <c r="BF122" i="31"/>
  <c r="BE122" i="31"/>
  <c r="T122" i="31"/>
  <c r="T121" i="31" s="1"/>
  <c r="R122" i="31"/>
  <c r="P122" i="31"/>
  <c r="BK122" i="31"/>
  <c r="BK121" i="31"/>
  <c r="J121" i="31" s="1"/>
  <c r="J69" i="31" s="1"/>
  <c r="J122" i="31"/>
  <c r="BG122" i="31" s="1"/>
  <c r="BI120" i="31"/>
  <c r="BH120" i="31"/>
  <c r="BF120" i="31"/>
  <c r="BE120" i="31"/>
  <c r="T120" i="31"/>
  <c r="R120" i="31"/>
  <c r="P120" i="31"/>
  <c r="BK120" i="31"/>
  <c r="J120" i="31"/>
  <c r="BG120" i="31" s="1"/>
  <c r="BI119" i="31"/>
  <c r="BH119" i="31"/>
  <c r="BF119" i="31"/>
  <c r="BE119" i="31"/>
  <c r="T119" i="31"/>
  <c r="R119" i="31"/>
  <c r="R117" i="31" s="1"/>
  <c r="P119" i="31"/>
  <c r="BK119" i="31"/>
  <c r="J119" i="31"/>
  <c r="BG119" i="31" s="1"/>
  <c r="BI118" i="31"/>
  <c r="BH118" i="31"/>
  <c r="BF118" i="31"/>
  <c r="BE118" i="31"/>
  <c r="T118" i="31"/>
  <c r="R118" i="31"/>
  <c r="P118" i="31"/>
  <c r="P117" i="31" s="1"/>
  <c r="BK118" i="31"/>
  <c r="J118" i="31"/>
  <c r="BG118" i="31"/>
  <c r="BI115" i="31"/>
  <c r="BH115" i="31"/>
  <c r="BF115" i="31"/>
  <c r="BE115" i="31"/>
  <c r="T115" i="31"/>
  <c r="R115" i="31"/>
  <c r="P115" i="31"/>
  <c r="BK115" i="31"/>
  <c r="J115" i="31"/>
  <c r="BG115" i="31"/>
  <c r="BI114" i="31"/>
  <c r="BH114" i="31"/>
  <c r="BF114" i="31"/>
  <c r="BE114" i="31"/>
  <c r="T114" i="31"/>
  <c r="T113" i="31" s="1"/>
  <c r="R114" i="31"/>
  <c r="R113" i="31"/>
  <c r="P114" i="31"/>
  <c r="BK114" i="31"/>
  <c r="J114" i="31"/>
  <c r="BG114" i="31"/>
  <c r="BI112" i="31"/>
  <c r="BH112" i="31"/>
  <c r="BF112" i="31"/>
  <c r="BE112" i="31"/>
  <c r="T112" i="31"/>
  <c r="R112" i="31"/>
  <c r="P112" i="31"/>
  <c r="BK112" i="31"/>
  <c r="J112" i="31"/>
  <c r="BG112" i="31" s="1"/>
  <c r="BI111" i="31"/>
  <c r="BH111" i="31"/>
  <c r="BF111" i="31"/>
  <c r="BE111" i="31"/>
  <c r="T111" i="31"/>
  <c r="R111" i="31"/>
  <c r="P111" i="31"/>
  <c r="BK111" i="31"/>
  <c r="J111" i="31"/>
  <c r="BG111" i="31" s="1"/>
  <c r="BI108" i="31"/>
  <c r="BH108" i="31"/>
  <c r="BF108" i="31"/>
  <c r="BE108" i="31"/>
  <c r="T108" i="31"/>
  <c r="R108" i="31"/>
  <c r="P108" i="31"/>
  <c r="BK108" i="31"/>
  <c r="J108" i="31"/>
  <c r="BG108" i="31" s="1"/>
  <c r="BI107" i="31"/>
  <c r="BH107" i="31"/>
  <c r="BF107" i="31"/>
  <c r="BE107" i="31"/>
  <c r="T107" i="31"/>
  <c r="R107" i="31"/>
  <c r="P107" i="31"/>
  <c r="BK107" i="31"/>
  <c r="J107" i="31"/>
  <c r="BG107" i="31"/>
  <c r="BI106" i="31"/>
  <c r="BH106" i="31"/>
  <c r="BF106" i="31"/>
  <c r="BE106" i="31"/>
  <c r="T106" i="31"/>
  <c r="R106" i="31"/>
  <c r="P106" i="31"/>
  <c r="BK106" i="31"/>
  <c r="J106" i="31"/>
  <c r="BG106" i="31" s="1"/>
  <c r="BI105" i="31"/>
  <c r="BH105" i="31"/>
  <c r="BF105" i="31"/>
  <c r="BE105" i="31"/>
  <c r="T105" i="31"/>
  <c r="R105" i="31"/>
  <c r="P105" i="31"/>
  <c r="BK105" i="31"/>
  <c r="J105" i="31"/>
  <c r="BG105" i="31" s="1"/>
  <c r="BI104" i="31"/>
  <c r="BH104" i="31"/>
  <c r="BF104" i="31"/>
  <c r="BE104" i="31"/>
  <c r="T104" i="31"/>
  <c r="R104" i="31"/>
  <c r="P104" i="31"/>
  <c r="BK104" i="31"/>
  <c r="J104" i="31"/>
  <c r="BG104" i="31" s="1"/>
  <c r="BI103" i="31"/>
  <c r="BH103" i="31"/>
  <c r="BF103" i="31"/>
  <c r="BE103" i="31"/>
  <c r="T103" i="31"/>
  <c r="R103" i="31"/>
  <c r="P103" i="31"/>
  <c r="BK103" i="31"/>
  <c r="J103" i="31"/>
  <c r="BG103" i="31" s="1"/>
  <c r="BI102" i="31"/>
  <c r="BH102" i="31"/>
  <c r="BF102" i="31"/>
  <c r="BE102" i="31"/>
  <c r="T102" i="31"/>
  <c r="R102" i="31"/>
  <c r="P102" i="31"/>
  <c r="BK102" i="31"/>
  <c r="J102" i="31"/>
  <c r="BG102" i="31"/>
  <c r="BI101" i="31"/>
  <c r="BH101" i="31"/>
  <c r="BF101" i="31"/>
  <c r="BE101" i="31"/>
  <c r="T101" i="31"/>
  <c r="R101" i="31"/>
  <c r="P101" i="31"/>
  <c r="BK101" i="31"/>
  <c r="J101" i="31"/>
  <c r="BG101" i="31" s="1"/>
  <c r="BI100" i="31"/>
  <c r="BH100" i="31"/>
  <c r="BF100" i="31"/>
  <c r="BE100" i="31"/>
  <c r="T100" i="31"/>
  <c r="R100" i="31"/>
  <c r="P100" i="31"/>
  <c r="BK100" i="31"/>
  <c r="J100" i="31"/>
  <c r="BG100" i="31" s="1"/>
  <c r="BI99" i="31"/>
  <c r="BH99" i="31"/>
  <c r="BF99" i="31"/>
  <c r="BE99" i="31"/>
  <c r="T99" i="31"/>
  <c r="R99" i="31"/>
  <c r="P99" i="31"/>
  <c r="P98" i="31" s="1"/>
  <c r="BK99" i="31"/>
  <c r="J99" i="31"/>
  <c r="BG99" i="31" s="1"/>
  <c r="J92" i="31"/>
  <c r="F92" i="31"/>
  <c r="F90" i="31"/>
  <c r="E88" i="31"/>
  <c r="J59" i="31"/>
  <c r="F59" i="31"/>
  <c r="F57" i="31"/>
  <c r="E55" i="31"/>
  <c r="J22" i="31"/>
  <c r="E22" i="31"/>
  <c r="F93" i="31" s="1"/>
  <c r="F60" i="31"/>
  <c r="J21" i="31"/>
  <c r="J16" i="31"/>
  <c r="E7" i="31"/>
  <c r="E82" i="31" s="1"/>
  <c r="AY91" i="1"/>
  <c r="AX91" i="1"/>
  <c r="BI143" i="30"/>
  <c r="BH143" i="30"/>
  <c r="BF143" i="30"/>
  <c r="BE143" i="30"/>
  <c r="T143" i="30"/>
  <c r="R143" i="30"/>
  <c r="P143" i="30"/>
  <c r="BK143" i="30"/>
  <c r="J143" i="30"/>
  <c r="BG143" i="30"/>
  <c r="BI142" i="30"/>
  <c r="BH142" i="30"/>
  <c r="BF142" i="30"/>
  <c r="BE142" i="30"/>
  <c r="T142" i="30"/>
  <c r="R142" i="30"/>
  <c r="P142" i="30"/>
  <c r="BK142" i="30"/>
  <c r="J142" i="30"/>
  <c r="BG142" i="30" s="1"/>
  <c r="BI141" i="30"/>
  <c r="BH141" i="30"/>
  <c r="BF141" i="30"/>
  <c r="BE141" i="30"/>
  <c r="T141" i="30"/>
  <c r="R141" i="30"/>
  <c r="P141" i="30"/>
  <c r="BK141" i="30"/>
  <c r="J141" i="30"/>
  <c r="BG141" i="30" s="1"/>
  <c r="BI140" i="30"/>
  <c r="BH140" i="30"/>
  <c r="BF140" i="30"/>
  <c r="BE140" i="30"/>
  <c r="T140" i="30"/>
  <c r="R140" i="30"/>
  <c r="P140" i="30"/>
  <c r="BK140" i="30"/>
  <c r="J140" i="30"/>
  <c r="BG140" i="30" s="1"/>
  <c r="BI139" i="30"/>
  <c r="BH139" i="30"/>
  <c r="BF139" i="30"/>
  <c r="BE139" i="30"/>
  <c r="T139" i="30"/>
  <c r="R139" i="30"/>
  <c r="P139" i="30"/>
  <c r="BK139" i="30"/>
  <c r="J139" i="30"/>
  <c r="BG139" i="30"/>
  <c r="BI138" i="30"/>
  <c r="BH138" i="30"/>
  <c r="BF138" i="30"/>
  <c r="BE138" i="30"/>
  <c r="T138" i="30"/>
  <c r="R138" i="30"/>
  <c r="P138" i="30"/>
  <c r="BK138" i="30"/>
  <c r="J138" i="30"/>
  <c r="BG138" i="30" s="1"/>
  <c r="BI137" i="30"/>
  <c r="BH137" i="30"/>
  <c r="BF137" i="30"/>
  <c r="BE137" i="30"/>
  <c r="T137" i="30"/>
  <c r="R137" i="30"/>
  <c r="P137" i="30"/>
  <c r="BK137" i="30"/>
  <c r="J137" i="30"/>
  <c r="BG137" i="30" s="1"/>
  <c r="BI136" i="30"/>
  <c r="BH136" i="30"/>
  <c r="BF136" i="30"/>
  <c r="BE136" i="30"/>
  <c r="T136" i="30"/>
  <c r="R136" i="30"/>
  <c r="P136" i="30"/>
  <c r="BK136" i="30"/>
  <c r="J136" i="30"/>
  <c r="BG136" i="30" s="1"/>
  <c r="BI135" i="30"/>
  <c r="BH135" i="30"/>
  <c r="BF135" i="30"/>
  <c r="BE135" i="30"/>
  <c r="T135" i="30"/>
  <c r="R135" i="30"/>
  <c r="P135" i="30"/>
  <c r="BK135" i="30"/>
  <c r="J135" i="30"/>
  <c r="BG135" i="30"/>
  <c r="BI134" i="30"/>
  <c r="BH134" i="30"/>
  <c r="BF134" i="30"/>
  <c r="BE134" i="30"/>
  <c r="T134" i="30"/>
  <c r="R134" i="30"/>
  <c r="P134" i="30"/>
  <c r="BK134" i="30"/>
  <c r="J134" i="30"/>
  <c r="BG134" i="30" s="1"/>
  <c r="BI133" i="30"/>
  <c r="BH133" i="30"/>
  <c r="BF133" i="30"/>
  <c r="BE133" i="30"/>
  <c r="T133" i="30"/>
  <c r="R133" i="30"/>
  <c r="P133" i="30"/>
  <c r="BK133" i="30"/>
  <c r="J133" i="30"/>
  <c r="BG133" i="30" s="1"/>
  <c r="BI132" i="30"/>
  <c r="BH132" i="30"/>
  <c r="BF132" i="30"/>
  <c r="BE132" i="30"/>
  <c r="T132" i="30"/>
  <c r="R132" i="30"/>
  <c r="P132" i="30"/>
  <c r="BK132" i="30"/>
  <c r="J132" i="30"/>
  <c r="BG132" i="30" s="1"/>
  <c r="BI131" i="30"/>
  <c r="BH131" i="30"/>
  <c r="BF131" i="30"/>
  <c r="BE131" i="30"/>
  <c r="T131" i="30"/>
  <c r="R131" i="30"/>
  <c r="P131" i="30"/>
  <c r="BK131" i="30"/>
  <c r="J131" i="30"/>
  <c r="BG131" i="30" s="1"/>
  <c r="BI130" i="30"/>
  <c r="BH130" i="30"/>
  <c r="BF130" i="30"/>
  <c r="BE130" i="30"/>
  <c r="T130" i="30"/>
  <c r="R130" i="30"/>
  <c r="P130" i="30"/>
  <c r="BK130" i="30"/>
  <c r="J130" i="30"/>
  <c r="BG130" i="30" s="1"/>
  <c r="BI129" i="30"/>
  <c r="BH129" i="30"/>
  <c r="BF129" i="30"/>
  <c r="BE129" i="30"/>
  <c r="T129" i="30"/>
  <c r="R129" i="30"/>
  <c r="P129" i="30"/>
  <c r="BK129" i="30"/>
  <c r="J129" i="30"/>
  <c r="BG129" i="30" s="1"/>
  <c r="BI128" i="30"/>
  <c r="BH128" i="30"/>
  <c r="BF128" i="30"/>
  <c r="BE128" i="30"/>
  <c r="T128" i="30"/>
  <c r="R128" i="30"/>
  <c r="P128" i="30"/>
  <c r="BK128" i="30"/>
  <c r="J128" i="30"/>
  <c r="BG128" i="30"/>
  <c r="BI127" i="30"/>
  <c r="BH127" i="30"/>
  <c r="BF127" i="30"/>
  <c r="BE127" i="30"/>
  <c r="T127" i="30"/>
  <c r="R127" i="30"/>
  <c r="P127" i="30"/>
  <c r="BK127" i="30"/>
  <c r="J127" i="30"/>
  <c r="BG127" i="30"/>
  <c r="BI126" i="30"/>
  <c r="BH126" i="30"/>
  <c r="BF126" i="30"/>
  <c r="BE126" i="30"/>
  <c r="T126" i="30"/>
  <c r="R126" i="30"/>
  <c r="R124" i="30" s="1"/>
  <c r="P126" i="30"/>
  <c r="BK126" i="30"/>
  <c r="J126" i="30"/>
  <c r="BG126" i="30"/>
  <c r="BI125" i="30"/>
  <c r="BH125" i="30"/>
  <c r="BF125" i="30"/>
  <c r="BE125" i="30"/>
  <c r="T125" i="30"/>
  <c r="R125" i="30"/>
  <c r="P125" i="30"/>
  <c r="BK125" i="30"/>
  <c r="J125" i="30"/>
  <c r="BG125" i="30" s="1"/>
  <c r="BI123" i="30"/>
  <c r="BH123" i="30"/>
  <c r="BF123" i="30"/>
  <c r="BE123" i="30"/>
  <c r="T123" i="30"/>
  <c r="R123" i="30"/>
  <c r="P123" i="30"/>
  <c r="BK123" i="30"/>
  <c r="J123" i="30"/>
  <c r="BG123" i="30" s="1"/>
  <c r="BI122" i="30"/>
  <c r="BH122" i="30"/>
  <c r="BF122" i="30"/>
  <c r="BE122" i="30"/>
  <c r="T122" i="30"/>
  <c r="R122" i="30"/>
  <c r="P122" i="30"/>
  <c r="BK122" i="30"/>
  <c r="J122" i="30"/>
  <c r="BG122" i="30" s="1"/>
  <c r="BI121" i="30"/>
  <c r="BH121" i="30"/>
  <c r="BF121" i="30"/>
  <c r="BE121" i="30"/>
  <c r="T121" i="30"/>
  <c r="R121" i="30"/>
  <c r="P121" i="30"/>
  <c r="BK121" i="30"/>
  <c r="J121" i="30"/>
  <c r="BG121" i="30"/>
  <c r="BI120" i="30"/>
  <c r="BH120" i="30"/>
  <c r="BF120" i="30"/>
  <c r="BE120" i="30"/>
  <c r="T120" i="30"/>
  <c r="R120" i="30"/>
  <c r="P120" i="30"/>
  <c r="BK120" i="30"/>
  <c r="J120" i="30"/>
  <c r="BG120" i="30"/>
  <c r="BI119" i="30"/>
  <c r="BH119" i="30"/>
  <c r="BF119" i="30"/>
  <c r="BE119" i="30"/>
  <c r="T119" i="30"/>
  <c r="R119" i="30"/>
  <c r="P119" i="30"/>
  <c r="BK119" i="30"/>
  <c r="J119" i="30"/>
  <c r="BG119" i="30" s="1"/>
  <c r="BI118" i="30"/>
  <c r="BH118" i="30"/>
  <c r="BF118" i="30"/>
  <c r="BE118" i="30"/>
  <c r="T118" i="30"/>
  <c r="R118" i="30"/>
  <c r="P118" i="30"/>
  <c r="BK118" i="30"/>
  <c r="J118" i="30"/>
  <c r="BG118" i="30"/>
  <c r="BI117" i="30"/>
  <c r="BH117" i="30"/>
  <c r="BF117" i="30"/>
  <c r="BE117" i="30"/>
  <c r="T117" i="30"/>
  <c r="R117" i="30"/>
  <c r="P117" i="30"/>
  <c r="BK117" i="30"/>
  <c r="J117" i="30"/>
  <c r="BG117" i="30" s="1"/>
  <c r="BI116" i="30"/>
  <c r="BH116" i="30"/>
  <c r="BF116" i="30"/>
  <c r="BE116" i="30"/>
  <c r="T116" i="30"/>
  <c r="R116" i="30"/>
  <c r="P116" i="30"/>
  <c r="BK116" i="30"/>
  <c r="J116" i="30"/>
  <c r="BG116" i="30"/>
  <c r="BI115" i="30"/>
  <c r="BH115" i="30"/>
  <c r="BF115" i="30"/>
  <c r="BE115" i="30"/>
  <c r="T115" i="30"/>
  <c r="R115" i="30"/>
  <c r="P115" i="30"/>
  <c r="BK115" i="30"/>
  <c r="J115" i="30"/>
  <c r="BG115" i="30" s="1"/>
  <c r="BI114" i="30"/>
  <c r="BH114" i="30"/>
  <c r="BF114" i="30"/>
  <c r="BE114" i="30"/>
  <c r="T114" i="30"/>
  <c r="R114" i="30"/>
  <c r="P114" i="30"/>
  <c r="BK114" i="30"/>
  <c r="J114" i="30"/>
  <c r="BG114" i="30" s="1"/>
  <c r="BI113" i="30"/>
  <c r="BH113" i="30"/>
  <c r="BF113" i="30"/>
  <c r="BE113" i="30"/>
  <c r="T113" i="30"/>
  <c r="R113" i="30"/>
  <c r="P113" i="30"/>
  <c r="BK113" i="30"/>
  <c r="J113" i="30"/>
  <c r="BG113" i="30" s="1"/>
  <c r="BI112" i="30"/>
  <c r="BH112" i="30"/>
  <c r="BF112" i="30"/>
  <c r="BE112" i="30"/>
  <c r="T112" i="30"/>
  <c r="R112" i="30"/>
  <c r="P112" i="30"/>
  <c r="BK112" i="30"/>
  <c r="J112" i="30"/>
  <c r="BG112" i="30" s="1"/>
  <c r="BI111" i="30"/>
  <c r="BH111" i="30"/>
  <c r="BF111" i="30"/>
  <c r="BE111" i="30"/>
  <c r="T111" i="30"/>
  <c r="R111" i="30"/>
  <c r="P111" i="30"/>
  <c r="BK111" i="30"/>
  <c r="J111" i="30"/>
  <c r="BG111" i="30" s="1"/>
  <c r="BI110" i="30"/>
  <c r="BH110" i="30"/>
  <c r="BF110" i="30"/>
  <c r="BE110" i="30"/>
  <c r="T110" i="30"/>
  <c r="R110" i="30"/>
  <c r="P110" i="30"/>
  <c r="BK110" i="30"/>
  <c r="J110" i="30"/>
  <c r="BG110" i="30"/>
  <c r="BI109" i="30"/>
  <c r="BH109" i="30"/>
  <c r="BF109" i="30"/>
  <c r="BE109" i="30"/>
  <c r="T109" i="30"/>
  <c r="R109" i="30"/>
  <c r="P109" i="30"/>
  <c r="BK109" i="30"/>
  <c r="J109" i="30"/>
  <c r="BG109" i="30" s="1"/>
  <c r="BI108" i="30"/>
  <c r="BH108" i="30"/>
  <c r="BF108" i="30"/>
  <c r="BE108" i="30"/>
  <c r="T108" i="30"/>
  <c r="R108" i="30"/>
  <c r="P108" i="30"/>
  <c r="BK108" i="30"/>
  <c r="J108" i="30"/>
  <c r="BG108" i="30"/>
  <c r="BI107" i="30"/>
  <c r="BH107" i="30"/>
  <c r="BF107" i="30"/>
  <c r="BE107" i="30"/>
  <c r="T107" i="30"/>
  <c r="R107" i="30"/>
  <c r="P107" i="30"/>
  <c r="BK107" i="30"/>
  <c r="J107" i="30"/>
  <c r="BG107" i="30" s="1"/>
  <c r="BI106" i="30"/>
  <c r="BH106" i="30"/>
  <c r="BF106" i="30"/>
  <c r="BE106" i="30"/>
  <c r="T106" i="30"/>
  <c r="R106" i="30"/>
  <c r="P106" i="30"/>
  <c r="BK106" i="30"/>
  <c r="J106" i="30"/>
  <c r="BG106" i="30"/>
  <c r="BI105" i="30"/>
  <c r="BH105" i="30"/>
  <c r="BF105" i="30"/>
  <c r="BE105" i="30"/>
  <c r="T105" i="30"/>
  <c r="R105" i="30"/>
  <c r="P105" i="30"/>
  <c r="BK105" i="30"/>
  <c r="J105" i="30"/>
  <c r="BG105" i="30" s="1"/>
  <c r="BI104" i="30"/>
  <c r="BH104" i="30"/>
  <c r="BF104" i="30"/>
  <c r="BE104" i="30"/>
  <c r="T104" i="30"/>
  <c r="R104" i="30"/>
  <c r="P104" i="30"/>
  <c r="BK104" i="30"/>
  <c r="J104" i="30"/>
  <c r="BG104" i="30" s="1"/>
  <c r="BI103" i="30"/>
  <c r="BH103" i="30"/>
  <c r="BF103" i="30"/>
  <c r="BE103" i="30"/>
  <c r="T103" i="30"/>
  <c r="R103" i="30"/>
  <c r="P103" i="30"/>
  <c r="BK103" i="30"/>
  <c r="J103" i="30"/>
  <c r="BG103" i="30" s="1"/>
  <c r="BI102" i="30"/>
  <c r="BH102" i="30"/>
  <c r="BF102" i="30"/>
  <c r="BE102" i="30"/>
  <c r="T102" i="30"/>
  <c r="R102" i="30"/>
  <c r="P102" i="30"/>
  <c r="BK102" i="30"/>
  <c r="J102" i="30"/>
  <c r="BG102" i="30"/>
  <c r="BI101" i="30"/>
  <c r="BH101" i="30"/>
  <c r="BF101" i="30"/>
  <c r="BE101" i="30"/>
  <c r="T101" i="30"/>
  <c r="R101" i="30"/>
  <c r="P101" i="30"/>
  <c r="BK101" i="30"/>
  <c r="J101" i="30"/>
  <c r="BG101" i="30"/>
  <c r="BI100" i="30"/>
  <c r="BH100" i="30"/>
  <c r="BF100" i="30"/>
  <c r="BE100" i="30"/>
  <c r="T100" i="30"/>
  <c r="R100" i="30"/>
  <c r="P100" i="30"/>
  <c r="BK100" i="30"/>
  <c r="J100" i="30"/>
  <c r="BG100" i="30"/>
  <c r="BI99" i="30"/>
  <c r="BH99" i="30"/>
  <c r="BF99" i="30"/>
  <c r="BE99" i="30"/>
  <c r="T99" i="30"/>
  <c r="R99" i="30"/>
  <c r="P99" i="30"/>
  <c r="BK99" i="30"/>
  <c r="J99" i="30"/>
  <c r="BG99" i="30" s="1"/>
  <c r="BI98" i="30"/>
  <c r="BH98" i="30"/>
  <c r="BF98" i="30"/>
  <c r="F35" i="30" s="1"/>
  <c r="BA91" i="1" s="1"/>
  <c r="BE98" i="30"/>
  <c r="T98" i="30"/>
  <c r="R98" i="30"/>
  <c r="P98" i="30"/>
  <c r="BK98" i="30"/>
  <c r="J98" i="30"/>
  <c r="BG98" i="30"/>
  <c r="BI97" i="30"/>
  <c r="BH97" i="30"/>
  <c r="BF97" i="30"/>
  <c r="BE97" i="30"/>
  <c r="T97" i="30"/>
  <c r="R97" i="30"/>
  <c r="P97" i="30"/>
  <c r="BK97" i="30"/>
  <c r="J97" i="30"/>
  <c r="BG97" i="30" s="1"/>
  <c r="BI96" i="30"/>
  <c r="BH96" i="30"/>
  <c r="BF96" i="30"/>
  <c r="BE96" i="30"/>
  <c r="T96" i="30"/>
  <c r="R96" i="30"/>
  <c r="P96" i="30"/>
  <c r="BK96" i="30"/>
  <c r="J96" i="30"/>
  <c r="BG96" i="30"/>
  <c r="BI95" i="30"/>
  <c r="BH95" i="30"/>
  <c r="BF95" i="30"/>
  <c r="BE95" i="30"/>
  <c r="T95" i="30"/>
  <c r="R95" i="30"/>
  <c r="P95" i="30"/>
  <c r="BK95" i="30"/>
  <c r="J95" i="30"/>
  <c r="BG95" i="30" s="1"/>
  <c r="BI94" i="30"/>
  <c r="BH94" i="30"/>
  <c r="BF94" i="30"/>
  <c r="BE94" i="30"/>
  <c r="T94" i="30"/>
  <c r="R94" i="30"/>
  <c r="P94" i="30"/>
  <c r="BK94" i="30"/>
  <c r="J94" i="30"/>
  <c r="BG94" i="30" s="1"/>
  <c r="J87" i="30"/>
  <c r="F87" i="30"/>
  <c r="F85" i="30"/>
  <c r="E83" i="30"/>
  <c r="J59" i="30"/>
  <c r="F59" i="30"/>
  <c r="F57" i="30"/>
  <c r="E55" i="30"/>
  <c r="J22" i="30"/>
  <c r="E22" i="30"/>
  <c r="F60" i="30" s="1"/>
  <c r="F88" i="30"/>
  <c r="J21" i="30"/>
  <c r="J16" i="30"/>
  <c r="E7" i="30"/>
  <c r="AY90" i="1"/>
  <c r="AX90" i="1"/>
  <c r="BI126" i="29"/>
  <c r="BH126" i="29"/>
  <c r="BF126" i="29"/>
  <c r="BE126" i="29"/>
  <c r="T126" i="29"/>
  <c r="R126" i="29"/>
  <c r="P126" i="29"/>
  <c r="BK126" i="29"/>
  <c r="J126" i="29"/>
  <c r="BG126" i="29" s="1"/>
  <c r="BI125" i="29"/>
  <c r="BH125" i="29"/>
  <c r="BF125" i="29"/>
  <c r="BE125" i="29"/>
  <c r="T125" i="29"/>
  <c r="R125" i="29"/>
  <c r="P125" i="29"/>
  <c r="BK125" i="29"/>
  <c r="J125" i="29"/>
  <c r="BG125" i="29" s="1"/>
  <c r="BI124" i="29"/>
  <c r="BH124" i="29"/>
  <c r="BF124" i="29"/>
  <c r="BE124" i="29"/>
  <c r="T124" i="29"/>
  <c r="R124" i="29"/>
  <c r="P124" i="29"/>
  <c r="BK124" i="29"/>
  <c r="J124" i="29"/>
  <c r="BG124" i="29"/>
  <c r="BI123" i="29"/>
  <c r="BH123" i="29"/>
  <c r="BF123" i="29"/>
  <c r="BE123" i="29"/>
  <c r="T123" i="29"/>
  <c r="R123" i="29"/>
  <c r="P123" i="29"/>
  <c r="BK123" i="29"/>
  <c r="J123" i="29"/>
  <c r="BG123" i="29" s="1"/>
  <c r="BI122" i="29"/>
  <c r="BH122" i="29"/>
  <c r="BF122" i="29"/>
  <c r="BE122" i="29"/>
  <c r="T122" i="29"/>
  <c r="R122" i="29"/>
  <c r="P122" i="29"/>
  <c r="BK122" i="29"/>
  <c r="J122" i="29"/>
  <c r="BG122" i="29" s="1"/>
  <c r="BI121" i="29"/>
  <c r="BH121" i="29"/>
  <c r="BF121" i="29"/>
  <c r="BE121" i="29"/>
  <c r="T121" i="29"/>
  <c r="R121" i="29"/>
  <c r="P121" i="29"/>
  <c r="BK121" i="29"/>
  <c r="J121" i="29"/>
  <c r="BG121" i="29" s="1"/>
  <c r="BI120" i="29"/>
  <c r="BH120" i="29"/>
  <c r="BF120" i="29"/>
  <c r="BE120" i="29"/>
  <c r="T120" i="29"/>
  <c r="R120" i="29"/>
  <c r="P120" i="29"/>
  <c r="BK120" i="29"/>
  <c r="J120" i="29"/>
  <c r="BG120" i="29" s="1"/>
  <c r="BI119" i="29"/>
  <c r="BH119" i="29"/>
  <c r="BF119" i="29"/>
  <c r="BE119" i="29"/>
  <c r="T119" i="29"/>
  <c r="R119" i="29"/>
  <c r="P119" i="29"/>
  <c r="BK119" i="29"/>
  <c r="J119" i="29"/>
  <c r="BG119" i="29"/>
  <c r="BI118" i="29"/>
  <c r="BH118" i="29"/>
  <c r="BF118" i="29"/>
  <c r="BE118" i="29"/>
  <c r="T118" i="29"/>
  <c r="R118" i="29"/>
  <c r="P118" i="29"/>
  <c r="BK118" i="29"/>
  <c r="J118" i="29"/>
  <c r="BG118" i="29" s="1"/>
  <c r="BI117" i="29"/>
  <c r="BH117" i="29"/>
  <c r="BF117" i="29"/>
  <c r="BE117" i="29"/>
  <c r="T117" i="29"/>
  <c r="R117" i="29"/>
  <c r="P117" i="29"/>
  <c r="BK117" i="29"/>
  <c r="J117" i="29"/>
  <c r="BG117" i="29" s="1"/>
  <c r="BI116" i="29"/>
  <c r="BH116" i="29"/>
  <c r="BF116" i="29"/>
  <c r="BE116" i="29"/>
  <c r="T116" i="29"/>
  <c r="R116" i="29"/>
  <c r="P116" i="29"/>
  <c r="BK116" i="29"/>
  <c r="J116" i="29"/>
  <c r="BG116" i="29"/>
  <c r="BI114" i="29"/>
  <c r="BH114" i="29"/>
  <c r="BF114" i="29"/>
  <c r="BE114" i="29"/>
  <c r="T114" i="29"/>
  <c r="R114" i="29"/>
  <c r="P114" i="29"/>
  <c r="BK114" i="29"/>
  <c r="J114" i="29"/>
  <c r="BG114" i="29" s="1"/>
  <c r="BI113" i="29"/>
  <c r="BH113" i="29"/>
  <c r="BF113" i="29"/>
  <c r="BE113" i="29"/>
  <c r="T113" i="29"/>
  <c r="R113" i="29"/>
  <c r="P113" i="29"/>
  <c r="BK113" i="29"/>
  <c r="J113" i="29"/>
  <c r="BG113" i="29" s="1"/>
  <c r="BI112" i="29"/>
  <c r="BH112" i="29"/>
  <c r="BF112" i="29"/>
  <c r="BE112" i="29"/>
  <c r="T112" i="29"/>
  <c r="R112" i="29"/>
  <c r="P112" i="29"/>
  <c r="BK112" i="29"/>
  <c r="J112" i="29"/>
  <c r="BG112" i="29" s="1"/>
  <c r="BI111" i="29"/>
  <c r="BH111" i="29"/>
  <c r="BF111" i="29"/>
  <c r="BE111" i="29"/>
  <c r="T111" i="29"/>
  <c r="R111" i="29"/>
  <c r="P111" i="29"/>
  <c r="BK111" i="29"/>
  <c r="J111" i="29"/>
  <c r="BG111" i="29" s="1"/>
  <c r="BI110" i="29"/>
  <c r="BH110" i="29"/>
  <c r="BF110" i="29"/>
  <c r="BE110" i="29"/>
  <c r="T110" i="29"/>
  <c r="R110" i="29"/>
  <c r="P110" i="29"/>
  <c r="BK110" i="29"/>
  <c r="J110" i="29"/>
  <c r="BG110" i="29"/>
  <c r="BI109" i="29"/>
  <c r="BH109" i="29"/>
  <c r="BF109" i="29"/>
  <c r="BE109" i="29"/>
  <c r="T109" i="29"/>
  <c r="R109" i="29"/>
  <c r="P109" i="29"/>
  <c r="BK109" i="29"/>
  <c r="J109" i="29"/>
  <c r="BG109" i="29" s="1"/>
  <c r="BI108" i="29"/>
  <c r="BH108" i="29"/>
  <c r="BF108" i="29"/>
  <c r="BE108" i="29"/>
  <c r="T108" i="29"/>
  <c r="R108" i="29"/>
  <c r="P108" i="29"/>
  <c r="BK108" i="29"/>
  <c r="J108" i="29"/>
  <c r="BG108" i="29" s="1"/>
  <c r="BI107" i="29"/>
  <c r="BH107" i="29"/>
  <c r="BF107" i="29"/>
  <c r="BE107" i="29"/>
  <c r="T107" i="29"/>
  <c r="R107" i="29"/>
  <c r="P107" i="29"/>
  <c r="BK107" i="29"/>
  <c r="J107" i="29"/>
  <c r="BG107" i="29" s="1"/>
  <c r="BI106" i="29"/>
  <c r="BH106" i="29"/>
  <c r="BF106" i="29"/>
  <c r="BE106" i="29"/>
  <c r="T106" i="29"/>
  <c r="R106" i="29"/>
  <c r="P106" i="29"/>
  <c r="BK106" i="29"/>
  <c r="J106" i="29"/>
  <c r="BG106" i="29" s="1"/>
  <c r="BI105" i="29"/>
  <c r="BH105" i="29"/>
  <c r="BF105" i="29"/>
  <c r="BE105" i="29"/>
  <c r="T105" i="29"/>
  <c r="R105" i="29"/>
  <c r="P105" i="29"/>
  <c r="BK105" i="29"/>
  <c r="J105" i="29"/>
  <c r="BG105" i="29" s="1"/>
  <c r="BI104" i="29"/>
  <c r="BH104" i="29"/>
  <c r="BF104" i="29"/>
  <c r="BE104" i="29"/>
  <c r="T104" i="29"/>
  <c r="R104" i="29"/>
  <c r="P104" i="29"/>
  <c r="BK104" i="29"/>
  <c r="J104" i="29"/>
  <c r="BG104" i="29" s="1"/>
  <c r="BI103" i="29"/>
  <c r="BH103" i="29"/>
  <c r="BF103" i="29"/>
  <c r="BE103" i="29"/>
  <c r="T103" i="29"/>
  <c r="R103" i="29"/>
  <c r="P103" i="29"/>
  <c r="BK103" i="29"/>
  <c r="J103" i="29"/>
  <c r="BG103" i="29" s="1"/>
  <c r="BI102" i="29"/>
  <c r="BH102" i="29"/>
  <c r="BF102" i="29"/>
  <c r="BE102" i="29"/>
  <c r="T102" i="29"/>
  <c r="R102" i="29"/>
  <c r="P102" i="29"/>
  <c r="BK102" i="29"/>
  <c r="J102" i="29"/>
  <c r="BG102" i="29" s="1"/>
  <c r="BI101" i="29"/>
  <c r="BH101" i="29"/>
  <c r="BF101" i="29"/>
  <c r="BE101" i="29"/>
  <c r="T101" i="29"/>
  <c r="R101" i="29"/>
  <c r="P101" i="29"/>
  <c r="BK101" i="29"/>
  <c r="J101" i="29"/>
  <c r="BG101" i="29" s="1"/>
  <c r="BI100" i="29"/>
  <c r="BH100" i="29"/>
  <c r="BF100" i="29"/>
  <c r="BE100" i="29"/>
  <c r="T100" i="29"/>
  <c r="R100" i="29"/>
  <c r="P100" i="29"/>
  <c r="BK100" i="29"/>
  <c r="J100" i="29"/>
  <c r="BG100" i="29" s="1"/>
  <c r="BI99" i="29"/>
  <c r="BH99" i="29"/>
  <c r="BF99" i="29"/>
  <c r="BE99" i="29"/>
  <c r="T99" i="29"/>
  <c r="R99" i="29"/>
  <c r="P99" i="29"/>
  <c r="BK99" i="29"/>
  <c r="J99" i="29"/>
  <c r="BG99" i="29" s="1"/>
  <c r="BI98" i="29"/>
  <c r="BH98" i="29"/>
  <c r="BF98" i="29"/>
  <c r="BE98" i="29"/>
  <c r="T98" i="29"/>
  <c r="R98" i="29"/>
  <c r="P98" i="29"/>
  <c r="BK98" i="29"/>
  <c r="J98" i="29"/>
  <c r="BG98" i="29"/>
  <c r="BI97" i="29"/>
  <c r="BH97" i="29"/>
  <c r="BF97" i="29"/>
  <c r="BE97" i="29"/>
  <c r="T97" i="29"/>
  <c r="R97" i="29"/>
  <c r="P97" i="29"/>
  <c r="BK97" i="29"/>
  <c r="J97" i="29"/>
  <c r="BG97" i="29" s="1"/>
  <c r="BI96" i="29"/>
  <c r="BH96" i="29"/>
  <c r="BF96" i="29"/>
  <c r="BE96" i="29"/>
  <c r="T96" i="29"/>
  <c r="R96" i="29"/>
  <c r="P96" i="29"/>
  <c r="BK96" i="29"/>
  <c r="J96" i="29"/>
  <c r="BG96" i="29" s="1"/>
  <c r="BI95" i="29"/>
  <c r="BH95" i="29"/>
  <c r="BF95" i="29"/>
  <c r="BE95" i="29"/>
  <c r="T95" i="29"/>
  <c r="R95" i="29"/>
  <c r="P95" i="29"/>
  <c r="BK95" i="29"/>
  <c r="J95" i="29"/>
  <c r="BG95" i="29" s="1"/>
  <c r="BI94" i="29"/>
  <c r="BH94" i="29"/>
  <c r="BF94" i="29"/>
  <c r="BE94" i="29"/>
  <c r="T94" i="29"/>
  <c r="R94" i="29"/>
  <c r="P94" i="29"/>
  <c r="BK94" i="29"/>
  <c r="J94" i="29"/>
  <c r="BG94" i="29" s="1"/>
  <c r="J87" i="29"/>
  <c r="F87" i="29"/>
  <c r="F85" i="29"/>
  <c r="E83" i="29"/>
  <c r="J59" i="29"/>
  <c r="F59" i="29"/>
  <c r="F57" i="29"/>
  <c r="E55" i="29"/>
  <c r="J22" i="29"/>
  <c r="E22" i="29"/>
  <c r="F88" i="29" s="1"/>
  <c r="F60" i="29"/>
  <c r="J21" i="29"/>
  <c r="J16" i="29"/>
  <c r="E7" i="29"/>
  <c r="E77" i="29" s="1"/>
  <c r="AY89" i="1"/>
  <c r="AX89" i="1"/>
  <c r="BI127" i="28"/>
  <c r="BH127" i="28"/>
  <c r="BF127" i="28"/>
  <c r="BE127" i="28"/>
  <c r="T127" i="28"/>
  <c r="R127" i="28"/>
  <c r="P127" i="28"/>
  <c r="BK127" i="28"/>
  <c r="J127" i="28"/>
  <c r="BG127" i="28"/>
  <c r="BI126" i="28"/>
  <c r="BH126" i="28"/>
  <c r="BF126" i="28"/>
  <c r="BE126" i="28"/>
  <c r="T126" i="28"/>
  <c r="R126" i="28"/>
  <c r="P126" i="28"/>
  <c r="BK126" i="28"/>
  <c r="J126" i="28"/>
  <c r="BG126" i="28"/>
  <c r="BI125" i="28"/>
  <c r="BH125" i="28"/>
  <c r="BF125" i="28"/>
  <c r="BE125" i="28"/>
  <c r="T125" i="28"/>
  <c r="R125" i="28"/>
  <c r="P125" i="28"/>
  <c r="BK125" i="28"/>
  <c r="J125" i="28"/>
  <c r="BG125" i="28" s="1"/>
  <c r="BI124" i="28"/>
  <c r="BH124" i="28"/>
  <c r="BF124" i="28"/>
  <c r="BE124" i="28"/>
  <c r="T124" i="28"/>
  <c r="R124" i="28"/>
  <c r="P124" i="28"/>
  <c r="BK124" i="28"/>
  <c r="J124" i="28"/>
  <c r="BG124" i="28"/>
  <c r="BI123" i="28"/>
  <c r="BH123" i="28"/>
  <c r="BF123" i="28"/>
  <c r="BE123" i="28"/>
  <c r="T123" i="28"/>
  <c r="R123" i="28"/>
  <c r="P123" i="28"/>
  <c r="BK123" i="28"/>
  <c r="J123" i="28"/>
  <c r="BG123" i="28" s="1"/>
  <c r="BI122" i="28"/>
  <c r="BH122" i="28"/>
  <c r="BF122" i="28"/>
  <c r="BE122" i="28"/>
  <c r="T122" i="28"/>
  <c r="R122" i="28"/>
  <c r="P122" i="28"/>
  <c r="BK122" i="28"/>
  <c r="J122" i="28"/>
  <c r="BG122" i="28"/>
  <c r="BI121" i="28"/>
  <c r="BH121" i="28"/>
  <c r="BF121" i="28"/>
  <c r="BE121" i="28"/>
  <c r="T121" i="28"/>
  <c r="R121" i="28"/>
  <c r="P121" i="28"/>
  <c r="BK121" i="28"/>
  <c r="J121" i="28"/>
  <c r="BG121" i="28" s="1"/>
  <c r="BI120" i="28"/>
  <c r="BH120" i="28"/>
  <c r="BF120" i="28"/>
  <c r="BE120" i="28"/>
  <c r="T120" i="28"/>
  <c r="R120" i="28"/>
  <c r="P120" i="28"/>
  <c r="BK120" i="28"/>
  <c r="J120" i="28"/>
  <c r="BG120" i="28" s="1"/>
  <c r="BI119" i="28"/>
  <c r="BH119" i="28"/>
  <c r="BF119" i="28"/>
  <c r="BE119" i="28"/>
  <c r="T119" i="28"/>
  <c r="R119" i="28"/>
  <c r="P119" i="28"/>
  <c r="BK119" i="28"/>
  <c r="J119" i="28"/>
  <c r="BG119" i="28"/>
  <c r="BI118" i="28"/>
  <c r="BH118" i="28"/>
  <c r="BF118" i="28"/>
  <c r="BE118" i="28"/>
  <c r="T118" i="28"/>
  <c r="R118" i="28"/>
  <c r="P118" i="28"/>
  <c r="BK118" i="28"/>
  <c r="J118" i="28"/>
  <c r="BG118" i="28" s="1"/>
  <c r="BI117" i="28"/>
  <c r="BH117" i="28"/>
  <c r="BF117" i="28"/>
  <c r="BE117" i="28"/>
  <c r="T117" i="28"/>
  <c r="R117" i="28"/>
  <c r="P117" i="28"/>
  <c r="BK117" i="28"/>
  <c r="J117" i="28"/>
  <c r="BG117" i="28" s="1"/>
  <c r="BI116" i="28"/>
  <c r="BH116" i="28"/>
  <c r="BF116" i="28"/>
  <c r="BE116" i="28"/>
  <c r="T116" i="28"/>
  <c r="R116" i="28"/>
  <c r="P116" i="28"/>
  <c r="BK116" i="28"/>
  <c r="J116" i="28"/>
  <c r="BG116" i="28" s="1"/>
  <c r="BI115" i="28"/>
  <c r="BH115" i="28"/>
  <c r="BF115" i="28"/>
  <c r="BE115" i="28"/>
  <c r="T115" i="28"/>
  <c r="R115" i="28"/>
  <c r="P115" i="28"/>
  <c r="BK115" i="28"/>
  <c r="J115" i="28"/>
  <c r="BG115" i="28" s="1"/>
  <c r="BI114" i="28"/>
  <c r="BH114" i="28"/>
  <c r="BF114" i="28"/>
  <c r="BE114" i="28"/>
  <c r="T114" i="28"/>
  <c r="R114" i="28"/>
  <c r="P114" i="28"/>
  <c r="BK114" i="28"/>
  <c r="J114" i="28"/>
  <c r="BG114" i="28"/>
  <c r="BI112" i="28"/>
  <c r="BH112" i="28"/>
  <c r="BF112" i="28"/>
  <c r="BE112" i="28"/>
  <c r="T112" i="28"/>
  <c r="R112" i="28"/>
  <c r="P112" i="28"/>
  <c r="BK112" i="28"/>
  <c r="J112" i="28"/>
  <c r="BG112" i="28" s="1"/>
  <c r="BI111" i="28"/>
  <c r="BH111" i="28"/>
  <c r="BF111" i="28"/>
  <c r="BE111" i="28"/>
  <c r="T111" i="28"/>
  <c r="R111" i="28"/>
  <c r="P111" i="28"/>
  <c r="BK111" i="28"/>
  <c r="J111" i="28"/>
  <c r="BG111" i="28" s="1"/>
  <c r="BI110" i="28"/>
  <c r="BH110" i="28"/>
  <c r="BF110" i="28"/>
  <c r="BE110" i="28"/>
  <c r="T110" i="28"/>
  <c r="R110" i="28"/>
  <c r="P110" i="28"/>
  <c r="BK110" i="28"/>
  <c r="J110" i="28"/>
  <c r="BG110" i="28" s="1"/>
  <c r="BI109" i="28"/>
  <c r="BH109" i="28"/>
  <c r="BF109" i="28"/>
  <c r="BE109" i="28"/>
  <c r="T109" i="28"/>
  <c r="R109" i="28"/>
  <c r="P109" i="28"/>
  <c r="BK109" i="28"/>
  <c r="J109" i="28"/>
  <c r="BG109" i="28"/>
  <c r="BI108" i="28"/>
  <c r="BH108" i="28"/>
  <c r="BF108" i="28"/>
  <c r="BE108" i="28"/>
  <c r="T108" i="28"/>
  <c r="R108" i="28"/>
  <c r="P108" i="28"/>
  <c r="BK108" i="28"/>
  <c r="J108" i="28"/>
  <c r="BG108" i="28" s="1"/>
  <c r="BI107" i="28"/>
  <c r="BH107" i="28"/>
  <c r="BF107" i="28"/>
  <c r="BE107" i="28"/>
  <c r="T107" i="28"/>
  <c r="R107" i="28"/>
  <c r="P107" i="28"/>
  <c r="BK107" i="28"/>
  <c r="J107" i="28"/>
  <c r="BG107" i="28" s="1"/>
  <c r="BI106" i="28"/>
  <c r="BH106" i="28"/>
  <c r="BF106" i="28"/>
  <c r="BE106" i="28"/>
  <c r="T106" i="28"/>
  <c r="R106" i="28"/>
  <c r="P106" i="28"/>
  <c r="BK106" i="28"/>
  <c r="J106" i="28"/>
  <c r="BG106" i="28" s="1"/>
  <c r="BI105" i="28"/>
  <c r="BH105" i="28"/>
  <c r="BF105" i="28"/>
  <c r="BE105" i="28"/>
  <c r="T105" i="28"/>
  <c r="R105" i="28"/>
  <c r="P105" i="28"/>
  <c r="BK105" i="28"/>
  <c r="J105" i="28"/>
  <c r="BG105" i="28" s="1"/>
  <c r="BI104" i="28"/>
  <c r="BH104" i="28"/>
  <c r="BF104" i="28"/>
  <c r="BE104" i="28"/>
  <c r="T104" i="28"/>
  <c r="R104" i="28"/>
  <c r="P104" i="28"/>
  <c r="BK104" i="28"/>
  <c r="J104" i="28"/>
  <c r="BG104" i="28" s="1"/>
  <c r="BI103" i="28"/>
  <c r="BH103" i="28"/>
  <c r="BF103" i="28"/>
  <c r="BE103" i="28"/>
  <c r="T103" i="28"/>
  <c r="R103" i="28"/>
  <c r="P103" i="28"/>
  <c r="BK103" i="28"/>
  <c r="J103" i="28"/>
  <c r="BG103" i="28" s="1"/>
  <c r="BI102" i="28"/>
  <c r="BH102" i="28"/>
  <c r="BF102" i="28"/>
  <c r="BE102" i="28"/>
  <c r="T102" i="28"/>
  <c r="R102" i="28"/>
  <c r="P102" i="28"/>
  <c r="BK102" i="28"/>
  <c r="J102" i="28"/>
  <c r="BG102" i="28"/>
  <c r="BI101" i="28"/>
  <c r="BH101" i="28"/>
  <c r="BF101" i="28"/>
  <c r="BE101" i="28"/>
  <c r="T101" i="28"/>
  <c r="R101" i="28"/>
  <c r="P101" i="28"/>
  <c r="BK101" i="28"/>
  <c r="J101" i="28"/>
  <c r="BG101" i="28"/>
  <c r="BI100" i="28"/>
  <c r="BH100" i="28"/>
  <c r="BF100" i="28"/>
  <c r="BE100" i="28"/>
  <c r="T100" i="28"/>
  <c r="R100" i="28"/>
  <c r="P100" i="28"/>
  <c r="BK100" i="28"/>
  <c r="J100" i="28"/>
  <c r="BG100" i="28"/>
  <c r="BI99" i="28"/>
  <c r="BH99" i="28"/>
  <c r="BF99" i="28"/>
  <c r="BE99" i="28"/>
  <c r="T99" i="28"/>
  <c r="R99" i="28"/>
  <c r="P99" i="28"/>
  <c r="BK99" i="28"/>
  <c r="J99" i="28"/>
  <c r="BG99" i="28" s="1"/>
  <c r="BI98" i="28"/>
  <c r="BH98" i="28"/>
  <c r="BF98" i="28"/>
  <c r="BE98" i="28"/>
  <c r="T98" i="28"/>
  <c r="R98" i="28"/>
  <c r="P98" i="28"/>
  <c r="BK98" i="28"/>
  <c r="J98" i="28"/>
  <c r="BG98" i="28"/>
  <c r="BI97" i="28"/>
  <c r="BH97" i="28"/>
  <c r="BF97" i="28"/>
  <c r="BE97" i="28"/>
  <c r="T97" i="28"/>
  <c r="R97" i="28"/>
  <c r="P97" i="28"/>
  <c r="BK97" i="28"/>
  <c r="J97" i="28"/>
  <c r="BG97" i="28" s="1"/>
  <c r="BI96" i="28"/>
  <c r="BH96" i="28"/>
  <c r="BF96" i="28"/>
  <c r="BE96" i="28"/>
  <c r="T96" i="28"/>
  <c r="R96" i="28"/>
  <c r="P96" i="28"/>
  <c r="BK96" i="28"/>
  <c r="J96" i="28"/>
  <c r="BG96" i="28"/>
  <c r="BI95" i="28"/>
  <c r="BH95" i="28"/>
  <c r="BF95" i="28"/>
  <c r="BE95" i="28"/>
  <c r="T95" i="28"/>
  <c r="R95" i="28"/>
  <c r="P95" i="28"/>
  <c r="BK95" i="28"/>
  <c r="J95" i="28"/>
  <c r="BG95" i="28" s="1"/>
  <c r="BI94" i="28"/>
  <c r="BH94" i="28"/>
  <c r="BF94" i="28"/>
  <c r="BE94" i="28"/>
  <c r="T94" i="28"/>
  <c r="R94" i="28"/>
  <c r="P94" i="28"/>
  <c r="BK94" i="28"/>
  <c r="J94" i="28"/>
  <c r="BG94" i="28" s="1"/>
  <c r="J87" i="28"/>
  <c r="F87" i="28"/>
  <c r="F85" i="28"/>
  <c r="E83" i="28"/>
  <c r="J59" i="28"/>
  <c r="F59" i="28"/>
  <c r="F57" i="28"/>
  <c r="E55" i="28"/>
  <c r="J22" i="28"/>
  <c r="E22" i="28"/>
  <c r="F60" i="28" s="1"/>
  <c r="F88" i="28"/>
  <c r="J21" i="28"/>
  <c r="J16" i="28"/>
  <c r="E7" i="28"/>
  <c r="AY88" i="1"/>
  <c r="AX88" i="1"/>
  <c r="BI150" i="27"/>
  <c r="BH150" i="27"/>
  <c r="BF150" i="27"/>
  <c r="BE150" i="27"/>
  <c r="T150" i="27"/>
  <c r="R150" i="27"/>
  <c r="P150" i="27"/>
  <c r="BK150" i="27"/>
  <c r="J150" i="27"/>
  <c r="BG150" i="27" s="1"/>
  <c r="BI149" i="27"/>
  <c r="BH149" i="27"/>
  <c r="BF149" i="27"/>
  <c r="BE149" i="27"/>
  <c r="T149" i="27"/>
  <c r="R149" i="27"/>
  <c r="P149" i="27"/>
  <c r="BK149" i="27"/>
  <c r="J149" i="27"/>
  <c r="BG149" i="27" s="1"/>
  <c r="BI148" i="27"/>
  <c r="BH148" i="27"/>
  <c r="BF148" i="27"/>
  <c r="BE148" i="27"/>
  <c r="T148" i="27"/>
  <c r="R148" i="27"/>
  <c r="P148" i="27"/>
  <c r="BK148" i="27"/>
  <c r="J148" i="27"/>
  <c r="BG148" i="27"/>
  <c r="BI147" i="27"/>
  <c r="BH147" i="27"/>
  <c r="BF147" i="27"/>
  <c r="BE147" i="27"/>
  <c r="T147" i="27"/>
  <c r="R147" i="27"/>
  <c r="P147" i="27"/>
  <c r="BK147" i="27"/>
  <c r="J147" i="27"/>
  <c r="BG147" i="27" s="1"/>
  <c r="BI146" i="27"/>
  <c r="BH146" i="27"/>
  <c r="BF146" i="27"/>
  <c r="BE146" i="27"/>
  <c r="T146" i="27"/>
  <c r="R146" i="27"/>
  <c r="P146" i="27"/>
  <c r="BK146" i="27"/>
  <c r="J146" i="27"/>
  <c r="BG146" i="27" s="1"/>
  <c r="BI145" i="27"/>
  <c r="BH145" i="27"/>
  <c r="BF145" i="27"/>
  <c r="BE145" i="27"/>
  <c r="T145" i="27"/>
  <c r="R145" i="27"/>
  <c r="P145" i="27"/>
  <c r="BK145" i="27"/>
  <c r="J145" i="27"/>
  <c r="BG145" i="27" s="1"/>
  <c r="BI144" i="27"/>
  <c r="BH144" i="27"/>
  <c r="BF144" i="27"/>
  <c r="BE144" i="27"/>
  <c r="T144" i="27"/>
  <c r="R144" i="27"/>
  <c r="P144" i="27"/>
  <c r="BK144" i="27"/>
  <c r="J144" i="27"/>
  <c r="BG144" i="27" s="1"/>
  <c r="BI143" i="27"/>
  <c r="BH143" i="27"/>
  <c r="BF143" i="27"/>
  <c r="BE143" i="27"/>
  <c r="T143" i="27"/>
  <c r="R143" i="27"/>
  <c r="P143" i="27"/>
  <c r="BK143" i="27"/>
  <c r="J143" i="27"/>
  <c r="BG143" i="27"/>
  <c r="BI142" i="27"/>
  <c r="BH142" i="27"/>
  <c r="BF142" i="27"/>
  <c r="BE142" i="27"/>
  <c r="T142" i="27"/>
  <c r="R142" i="27"/>
  <c r="P142" i="27"/>
  <c r="BK142" i="27"/>
  <c r="J142" i="27"/>
  <c r="BG142" i="27" s="1"/>
  <c r="BI141" i="27"/>
  <c r="BH141" i="27"/>
  <c r="BF141" i="27"/>
  <c r="BE141" i="27"/>
  <c r="T141" i="27"/>
  <c r="R141" i="27"/>
  <c r="P141" i="27"/>
  <c r="BK141" i="27"/>
  <c r="J141" i="27"/>
  <c r="BG141" i="27" s="1"/>
  <c r="BI140" i="27"/>
  <c r="BH140" i="27"/>
  <c r="BF140" i="27"/>
  <c r="BE140" i="27"/>
  <c r="T140" i="27"/>
  <c r="R140" i="27"/>
  <c r="P140" i="27"/>
  <c r="BK140" i="27"/>
  <c r="J140" i="27"/>
  <c r="BG140" i="27"/>
  <c r="BI139" i="27"/>
  <c r="BH139" i="27"/>
  <c r="BF139" i="27"/>
  <c r="BE139" i="27"/>
  <c r="T139" i="27"/>
  <c r="R139" i="27"/>
  <c r="P139" i="27"/>
  <c r="BK139" i="27"/>
  <c r="J139" i="27"/>
  <c r="BG139" i="27" s="1"/>
  <c r="BI138" i="27"/>
  <c r="BH138" i="27"/>
  <c r="BF138" i="27"/>
  <c r="BE138" i="27"/>
  <c r="T138" i="27"/>
  <c r="R138" i="27"/>
  <c r="P138" i="27"/>
  <c r="BK138" i="27"/>
  <c r="J138" i="27"/>
  <c r="BG138" i="27" s="1"/>
  <c r="BI137" i="27"/>
  <c r="BH137" i="27"/>
  <c r="BF137" i="27"/>
  <c r="BE137" i="27"/>
  <c r="T137" i="27"/>
  <c r="R137" i="27"/>
  <c r="P137" i="27"/>
  <c r="BK137" i="27"/>
  <c r="J137" i="27"/>
  <c r="BG137" i="27" s="1"/>
  <c r="BI136" i="27"/>
  <c r="BH136" i="27"/>
  <c r="BF136" i="27"/>
  <c r="BE136" i="27"/>
  <c r="T136" i="27"/>
  <c r="R136" i="27"/>
  <c r="P136" i="27"/>
  <c r="BK136" i="27"/>
  <c r="J136" i="27"/>
  <c r="BG136" i="27" s="1"/>
  <c r="BI134" i="27"/>
  <c r="BH134" i="27"/>
  <c r="BF134" i="27"/>
  <c r="BE134" i="27"/>
  <c r="T134" i="27"/>
  <c r="R134" i="27"/>
  <c r="P134" i="27"/>
  <c r="BK134" i="27"/>
  <c r="J134" i="27"/>
  <c r="BG134" i="27"/>
  <c r="BI133" i="27"/>
  <c r="BH133" i="27"/>
  <c r="BF133" i="27"/>
  <c r="BE133" i="27"/>
  <c r="T133" i="27"/>
  <c r="R133" i="27"/>
  <c r="P133" i="27"/>
  <c r="BK133" i="27"/>
  <c r="J133" i="27"/>
  <c r="BG133" i="27" s="1"/>
  <c r="BI132" i="27"/>
  <c r="BH132" i="27"/>
  <c r="BF132" i="27"/>
  <c r="BE132" i="27"/>
  <c r="T132" i="27"/>
  <c r="R132" i="27"/>
  <c r="P132" i="27"/>
  <c r="BK132" i="27"/>
  <c r="J132" i="27"/>
  <c r="BG132" i="27" s="1"/>
  <c r="BI131" i="27"/>
  <c r="BH131" i="27"/>
  <c r="BF131" i="27"/>
  <c r="BE131" i="27"/>
  <c r="T131" i="27"/>
  <c r="R131" i="27"/>
  <c r="P131" i="27"/>
  <c r="BK131" i="27"/>
  <c r="J131" i="27"/>
  <c r="BG131" i="27" s="1"/>
  <c r="BI130" i="27"/>
  <c r="BH130" i="27"/>
  <c r="BF130" i="27"/>
  <c r="BE130" i="27"/>
  <c r="T130" i="27"/>
  <c r="R130" i="27"/>
  <c r="P130" i="27"/>
  <c r="BK130" i="27"/>
  <c r="J130" i="27"/>
  <c r="BG130" i="27" s="1"/>
  <c r="BI129" i="27"/>
  <c r="BH129" i="27"/>
  <c r="BF129" i="27"/>
  <c r="BE129" i="27"/>
  <c r="T129" i="27"/>
  <c r="R129" i="27"/>
  <c r="P129" i="27"/>
  <c r="BK129" i="27"/>
  <c r="J129" i="27"/>
  <c r="BG129" i="27"/>
  <c r="BI128" i="27"/>
  <c r="BH128" i="27"/>
  <c r="BF128" i="27"/>
  <c r="BE128" i="27"/>
  <c r="T128" i="27"/>
  <c r="R128" i="27"/>
  <c r="P128" i="27"/>
  <c r="BK128" i="27"/>
  <c r="J128" i="27"/>
  <c r="BG128" i="27" s="1"/>
  <c r="BI127" i="27"/>
  <c r="BH127" i="27"/>
  <c r="BF127" i="27"/>
  <c r="BE127" i="27"/>
  <c r="T127" i="27"/>
  <c r="R127" i="27"/>
  <c r="P127" i="27"/>
  <c r="BK127" i="27"/>
  <c r="J127" i="27"/>
  <c r="BG127" i="27"/>
  <c r="BI126" i="27"/>
  <c r="BH126" i="27"/>
  <c r="BF126" i="27"/>
  <c r="BE126" i="27"/>
  <c r="T126" i="27"/>
  <c r="R126" i="27"/>
  <c r="P126" i="27"/>
  <c r="BK126" i="27"/>
  <c r="J126" i="27"/>
  <c r="BG126" i="27" s="1"/>
  <c r="BI125" i="27"/>
  <c r="BH125" i="27"/>
  <c r="BF125" i="27"/>
  <c r="BE125" i="27"/>
  <c r="T125" i="27"/>
  <c r="R125" i="27"/>
  <c r="P125" i="27"/>
  <c r="BK125" i="27"/>
  <c r="J125" i="27"/>
  <c r="BG125" i="27"/>
  <c r="BI124" i="27"/>
  <c r="BH124" i="27"/>
  <c r="BF124" i="27"/>
  <c r="BE124" i="27"/>
  <c r="T124" i="27"/>
  <c r="R124" i="27"/>
  <c r="P124" i="27"/>
  <c r="BK124" i="27"/>
  <c r="J124" i="27"/>
  <c r="BG124" i="27" s="1"/>
  <c r="BI123" i="27"/>
  <c r="BH123" i="27"/>
  <c r="BF123" i="27"/>
  <c r="BE123" i="27"/>
  <c r="T123" i="27"/>
  <c r="R123" i="27"/>
  <c r="P123" i="27"/>
  <c r="BK123" i="27"/>
  <c r="J123" i="27"/>
  <c r="BG123" i="27" s="1"/>
  <c r="BI122" i="27"/>
  <c r="BH122" i="27"/>
  <c r="BF122" i="27"/>
  <c r="BE122" i="27"/>
  <c r="T122" i="27"/>
  <c r="R122" i="27"/>
  <c r="P122" i="27"/>
  <c r="BK122" i="27"/>
  <c r="J122" i="27"/>
  <c r="BG122" i="27"/>
  <c r="BI121" i="27"/>
  <c r="BH121" i="27"/>
  <c r="BF121" i="27"/>
  <c r="BE121" i="27"/>
  <c r="T121" i="27"/>
  <c r="R121" i="27"/>
  <c r="P121" i="27"/>
  <c r="BK121" i="27"/>
  <c r="J121" i="27"/>
  <c r="BG121" i="27" s="1"/>
  <c r="BI120" i="27"/>
  <c r="BH120" i="27"/>
  <c r="BF120" i="27"/>
  <c r="BE120" i="27"/>
  <c r="T120" i="27"/>
  <c r="R120" i="27"/>
  <c r="P120" i="27"/>
  <c r="BK120" i="27"/>
  <c r="J120" i="27"/>
  <c r="BG120" i="27" s="1"/>
  <c r="BI119" i="27"/>
  <c r="BH119" i="27"/>
  <c r="BF119" i="27"/>
  <c r="BE119" i="27"/>
  <c r="T119" i="27"/>
  <c r="R119" i="27"/>
  <c r="P119" i="27"/>
  <c r="BK119" i="27"/>
  <c r="J119" i="27"/>
  <c r="BG119" i="27"/>
  <c r="BI118" i="27"/>
  <c r="BH118" i="27"/>
  <c r="BF118" i="27"/>
  <c r="BE118" i="27"/>
  <c r="T118" i="27"/>
  <c r="R118" i="27"/>
  <c r="P118" i="27"/>
  <c r="BK118" i="27"/>
  <c r="J118" i="27"/>
  <c r="BG118" i="27" s="1"/>
  <c r="BI117" i="27"/>
  <c r="BH117" i="27"/>
  <c r="BF117" i="27"/>
  <c r="BE117" i="27"/>
  <c r="T117" i="27"/>
  <c r="R117" i="27"/>
  <c r="P117" i="27"/>
  <c r="BK117" i="27"/>
  <c r="J117" i="27"/>
  <c r="BG117" i="27"/>
  <c r="BI116" i="27"/>
  <c r="BH116" i="27"/>
  <c r="BF116" i="27"/>
  <c r="BE116" i="27"/>
  <c r="T116" i="27"/>
  <c r="R116" i="27"/>
  <c r="P116" i="27"/>
  <c r="BK116" i="27"/>
  <c r="J116" i="27"/>
  <c r="BG116" i="27" s="1"/>
  <c r="BI115" i="27"/>
  <c r="BH115" i="27"/>
  <c r="BF115" i="27"/>
  <c r="BE115" i="27"/>
  <c r="T115" i="27"/>
  <c r="R115" i="27"/>
  <c r="P115" i="27"/>
  <c r="BK115" i="27"/>
  <c r="J115" i="27"/>
  <c r="BG115" i="27"/>
  <c r="BI114" i="27"/>
  <c r="BH114" i="27"/>
  <c r="BF114" i="27"/>
  <c r="BE114" i="27"/>
  <c r="T114" i="27"/>
  <c r="R114" i="27"/>
  <c r="P114" i="27"/>
  <c r="BK114" i="27"/>
  <c r="J114" i="27"/>
  <c r="BG114" i="27"/>
  <c r="BI113" i="27"/>
  <c r="BH113" i="27"/>
  <c r="BF113" i="27"/>
  <c r="BE113" i="27"/>
  <c r="T113" i="27"/>
  <c r="R113" i="27"/>
  <c r="P113" i="27"/>
  <c r="BK113" i="27"/>
  <c r="J113" i="27"/>
  <c r="BG113" i="27" s="1"/>
  <c r="BI112" i="27"/>
  <c r="BH112" i="27"/>
  <c r="BF112" i="27"/>
  <c r="BE112" i="27"/>
  <c r="T112" i="27"/>
  <c r="R112" i="27"/>
  <c r="P112" i="27"/>
  <c r="BK112" i="27"/>
  <c r="J112" i="27"/>
  <c r="BG112" i="27" s="1"/>
  <c r="BI111" i="27"/>
  <c r="BH111" i="27"/>
  <c r="BF111" i="27"/>
  <c r="BE111" i="27"/>
  <c r="T111" i="27"/>
  <c r="R111" i="27"/>
  <c r="P111" i="27"/>
  <c r="BK111" i="27"/>
  <c r="J111" i="27"/>
  <c r="BG111" i="27"/>
  <c r="BI110" i="27"/>
  <c r="BH110" i="27"/>
  <c r="BF110" i="27"/>
  <c r="BE110" i="27"/>
  <c r="T110" i="27"/>
  <c r="R110" i="27"/>
  <c r="P110" i="27"/>
  <c r="BK110" i="27"/>
  <c r="J110" i="27"/>
  <c r="BG110" i="27"/>
  <c r="BI109" i="27"/>
  <c r="BH109" i="27"/>
  <c r="BF109" i="27"/>
  <c r="BE109" i="27"/>
  <c r="T109" i="27"/>
  <c r="R109" i="27"/>
  <c r="P109" i="27"/>
  <c r="BK109" i="27"/>
  <c r="J109" i="27"/>
  <c r="BG109" i="27"/>
  <c r="BI108" i="27"/>
  <c r="BH108" i="27"/>
  <c r="BF108" i="27"/>
  <c r="BE108" i="27"/>
  <c r="T108" i="27"/>
  <c r="R108" i="27"/>
  <c r="P108" i="27"/>
  <c r="BK108" i="27"/>
  <c r="J108" i="27"/>
  <c r="BG108" i="27" s="1"/>
  <c r="BI107" i="27"/>
  <c r="BH107" i="27"/>
  <c r="BF107" i="27"/>
  <c r="BE107" i="27"/>
  <c r="T107" i="27"/>
  <c r="R107" i="27"/>
  <c r="P107" i="27"/>
  <c r="BK107" i="27"/>
  <c r="J107" i="27"/>
  <c r="BG107" i="27"/>
  <c r="BI106" i="27"/>
  <c r="BH106" i="27"/>
  <c r="BF106" i="27"/>
  <c r="BE106" i="27"/>
  <c r="T106" i="27"/>
  <c r="R106" i="27"/>
  <c r="P106" i="27"/>
  <c r="BK106" i="27"/>
  <c r="J106" i="27"/>
  <c r="BG106" i="27" s="1"/>
  <c r="BI105" i="27"/>
  <c r="BH105" i="27"/>
  <c r="BF105" i="27"/>
  <c r="BE105" i="27"/>
  <c r="T105" i="27"/>
  <c r="R105" i="27"/>
  <c r="P105" i="27"/>
  <c r="BK105" i="27"/>
  <c r="J105" i="27"/>
  <c r="BG105" i="27"/>
  <c r="BI104" i="27"/>
  <c r="BH104" i="27"/>
  <c r="BF104" i="27"/>
  <c r="BE104" i="27"/>
  <c r="T104" i="27"/>
  <c r="R104" i="27"/>
  <c r="P104" i="27"/>
  <c r="BK104" i="27"/>
  <c r="J104" i="27"/>
  <c r="BG104" i="27" s="1"/>
  <c r="BI103" i="27"/>
  <c r="BH103" i="27"/>
  <c r="BF103" i="27"/>
  <c r="BE103" i="27"/>
  <c r="T103" i="27"/>
  <c r="R103" i="27"/>
  <c r="P103" i="27"/>
  <c r="BK103" i="27"/>
  <c r="J103" i="27"/>
  <c r="BG103" i="27"/>
  <c r="BI102" i="27"/>
  <c r="BH102" i="27"/>
  <c r="BF102" i="27"/>
  <c r="BE102" i="27"/>
  <c r="T102" i="27"/>
  <c r="R102" i="27"/>
  <c r="P102" i="27"/>
  <c r="BK102" i="27"/>
  <c r="J102" i="27"/>
  <c r="BG102" i="27" s="1"/>
  <c r="BI101" i="27"/>
  <c r="BH101" i="27"/>
  <c r="BF101" i="27"/>
  <c r="BE101" i="27"/>
  <c r="T101" i="27"/>
  <c r="R101" i="27"/>
  <c r="P101" i="27"/>
  <c r="BK101" i="27"/>
  <c r="J101" i="27"/>
  <c r="BG101" i="27"/>
  <c r="BI100" i="27"/>
  <c r="BH100" i="27"/>
  <c r="BF100" i="27"/>
  <c r="BE100" i="27"/>
  <c r="T100" i="27"/>
  <c r="R100" i="27"/>
  <c r="P100" i="27"/>
  <c r="BK100" i="27"/>
  <c r="J100" i="27"/>
  <c r="BG100" i="27" s="1"/>
  <c r="BI99" i="27"/>
  <c r="BH99" i="27"/>
  <c r="BF99" i="27"/>
  <c r="BE99" i="27"/>
  <c r="T99" i="27"/>
  <c r="R99" i="27"/>
  <c r="P99" i="27"/>
  <c r="BK99" i="27"/>
  <c r="J99" i="27"/>
  <c r="BG99" i="27" s="1"/>
  <c r="BI98" i="27"/>
  <c r="BH98" i="27"/>
  <c r="BF98" i="27"/>
  <c r="BE98" i="27"/>
  <c r="T98" i="27"/>
  <c r="R98" i="27"/>
  <c r="P98" i="27"/>
  <c r="BK98" i="27"/>
  <c r="J98" i="27"/>
  <c r="BG98" i="27"/>
  <c r="BI97" i="27"/>
  <c r="BH97" i="27"/>
  <c r="BF97" i="27"/>
  <c r="BE97" i="27"/>
  <c r="T97" i="27"/>
  <c r="R97" i="27"/>
  <c r="P97" i="27"/>
  <c r="BK97" i="27"/>
  <c r="J97" i="27"/>
  <c r="BG97" i="27" s="1"/>
  <c r="BI96" i="27"/>
  <c r="BH96" i="27"/>
  <c r="BF96" i="27"/>
  <c r="BE96" i="27"/>
  <c r="T96" i="27"/>
  <c r="R96" i="27"/>
  <c r="P96" i="27"/>
  <c r="BK96" i="27"/>
  <c r="J96" i="27"/>
  <c r="BG96" i="27" s="1"/>
  <c r="BI95" i="27"/>
  <c r="BH95" i="27"/>
  <c r="BF95" i="27"/>
  <c r="BE95" i="27"/>
  <c r="T95" i="27"/>
  <c r="R95" i="27"/>
  <c r="P95" i="27"/>
  <c r="BK95" i="27"/>
  <c r="J95" i="27"/>
  <c r="BG95" i="27"/>
  <c r="BI94" i="27"/>
  <c r="BH94" i="27"/>
  <c r="BF94" i="27"/>
  <c r="BE94" i="27"/>
  <c r="T94" i="27"/>
  <c r="R94" i="27"/>
  <c r="P94" i="27"/>
  <c r="BK94" i="27"/>
  <c r="J94" i="27"/>
  <c r="BG94" i="27" s="1"/>
  <c r="J87" i="27"/>
  <c r="F87" i="27"/>
  <c r="F85" i="27"/>
  <c r="E83" i="27"/>
  <c r="J59" i="27"/>
  <c r="F59" i="27"/>
  <c r="F57" i="27"/>
  <c r="E55" i="27"/>
  <c r="J22" i="27"/>
  <c r="E22" i="27"/>
  <c r="J21" i="27"/>
  <c r="J16" i="27"/>
  <c r="J57" i="27" s="1"/>
  <c r="E7" i="27"/>
  <c r="E49" i="27" s="1"/>
  <c r="E77" i="27"/>
  <c r="AY86" i="1"/>
  <c r="AX86" i="1"/>
  <c r="BI155" i="26"/>
  <c r="BH155" i="26"/>
  <c r="BF155" i="26"/>
  <c r="BE155" i="26"/>
  <c r="T155" i="26"/>
  <c r="R155" i="26"/>
  <c r="P155" i="26"/>
  <c r="BK155" i="26"/>
  <c r="J155" i="26"/>
  <c r="BG155" i="26"/>
  <c r="BI154" i="26"/>
  <c r="BH154" i="26"/>
  <c r="BF154" i="26"/>
  <c r="BE154" i="26"/>
  <c r="T154" i="26"/>
  <c r="R154" i="26"/>
  <c r="P154" i="26"/>
  <c r="BK154" i="26"/>
  <c r="J154" i="26"/>
  <c r="BG154" i="26" s="1"/>
  <c r="BI153" i="26"/>
  <c r="BH153" i="26"/>
  <c r="BF153" i="26"/>
  <c r="BE153" i="26"/>
  <c r="T153" i="26"/>
  <c r="R153" i="26"/>
  <c r="P153" i="26"/>
  <c r="BK153" i="26"/>
  <c r="J153" i="26"/>
  <c r="BG153" i="26" s="1"/>
  <c r="BI152" i="26"/>
  <c r="BH152" i="26"/>
  <c r="BF152" i="26"/>
  <c r="BE152" i="26"/>
  <c r="T152" i="26"/>
  <c r="R152" i="26"/>
  <c r="P152" i="26"/>
  <c r="BK152" i="26"/>
  <c r="J152" i="26"/>
  <c r="BG152" i="26"/>
  <c r="BI151" i="26"/>
  <c r="BH151" i="26"/>
  <c r="BF151" i="26"/>
  <c r="BE151" i="26"/>
  <c r="T151" i="26"/>
  <c r="R151" i="26"/>
  <c r="P151" i="26"/>
  <c r="BK151" i="26"/>
  <c r="J151" i="26"/>
  <c r="BG151" i="26" s="1"/>
  <c r="BI150" i="26"/>
  <c r="BH150" i="26"/>
  <c r="BF150" i="26"/>
  <c r="BE150" i="26"/>
  <c r="T150" i="26"/>
  <c r="R150" i="26"/>
  <c r="P150" i="26"/>
  <c r="BK150" i="26"/>
  <c r="J150" i="26"/>
  <c r="BG150" i="26" s="1"/>
  <c r="BI149" i="26"/>
  <c r="BH149" i="26"/>
  <c r="BF149" i="26"/>
  <c r="BE149" i="26"/>
  <c r="T149" i="26"/>
  <c r="R149" i="26"/>
  <c r="P149" i="26"/>
  <c r="BK149" i="26"/>
  <c r="J149" i="26"/>
  <c r="BG149" i="26" s="1"/>
  <c r="BI148" i="26"/>
  <c r="BH148" i="26"/>
  <c r="BF148" i="26"/>
  <c r="BE148" i="26"/>
  <c r="T148" i="26"/>
  <c r="R148" i="26"/>
  <c r="P148" i="26"/>
  <c r="BK148" i="26"/>
  <c r="J148" i="26"/>
  <c r="BG148" i="26" s="1"/>
  <c r="BI147" i="26"/>
  <c r="BH147" i="26"/>
  <c r="BF147" i="26"/>
  <c r="BE147" i="26"/>
  <c r="T147" i="26"/>
  <c r="R147" i="26"/>
  <c r="P147" i="26"/>
  <c r="BK147" i="26"/>
  <c r="J147" i="26"/>
  <c r="BG147" i="26"/>
  <c r="BI145" i="26"/>
  <c r="BH145" i="26"/>
  <c r="BF145" i="26"/>
  <c r="BE145" i="26"/>
  <c r="T145" i="26"/>
  <c r="R145" i="26"/>
  <c r="P145" i="26"/>
  <c r="BK145" i="26"/>
  <c r="J145" i="26"/>
  <c r="BG145" i="26" s="1"/>
  <c r="BI143" i="26"/>
  <c r="BH143" i="26"/>
  <c r="BF143" i="26"/>
  <c r="BE143" i="26"/>
  <c r="T143" i="26"/>
  <c r="R143" i="26"/>
  <c r="P143" i="26"/>
  <c r="BK143" i="26"/>
  <c r="J143" i="26"/>
  <c r="BG143" i="26" s="1"/>
  <c r="BI142" i="26"/>
  <c r="BH142" i="26"/>
  <c r="BF142" i="26"/>
  <c r="BE142" i="26"/>
  <c r="T142" i="26"/>
  <c r="R142" i="26"/>
  <c r="P142" i="26"/>
  <c r="BK142" i="26"/>
  <c r="J142" i="26"/>
  <c r="BG142" i="26"/>
  <c r="BI141" i="26"/>
  <c r="BH141" i="26"/>
  <c r="BF141" i="26"/>
  <c r="BE141" i="26"/>
  <c r="T141" i="26"/>
  <c r="R141" i="26"/>
  <c r="P141" i="26"/>
  <c r="BK141" i="26"/>
  <c r="J141" i="26"/>
  <c r="BG141" i="26"/>
  <c r="BI139" i="26"/>
  <c r="BH139" i="26"/>
  <c r="BF139" i="26"/>
  <c r="BE139" i="26"/>
  <c r="T139" i="26"/>
  <c r="R139" i="26"/>
  <c r="P139" i="26"/>
  <c r="BK139" i="26"/>
  <c r="J139" i="26"/>
  <c r="BG139" i="26" s="1"/>
  <c r="BI137" i="26"/>
  <c r="BH137" i="26"/>
  <c r="BF137" i="26"/>
  <c r="BE137" i="26"/>
  <c r="T137" i="26"/>
  <c r="R137" i="26"/>
  <c r="P137" i="26"/>
  <c r="P135" i="26" s="1"/>
  <c r="BK137" i="26"/>
  <c r="J137" i="26"/>
  <c r="BG137" i="26" s="1"/>
  <c r="BI136" i="26"/>
  <c r="BH136" i="26"/>
  <c r="BF136" i="26"/>
  <c r="BE136" i="26"/>
  <c r="T136" i="26"/>
  <c r="R136" i="26"/>
  <c r="P136" i="26"/>
  <c r="BK136" i="26"/>
  <c r="BK135" i="26" s="1"/>
  <c r="J135" i="26" s="1"/>
  <c r="J68" i="26" s="1"/>
  <c r="J136" i="26"/>
  <c r="BG136" i="26"/>
  <c r="BI134" i="26"/>
  <c r="BH134" i="26"/>
  <c r="BF134" i="26"/>
  <c r="BE134" i="26"/>
  <c r="T134" i="26"/>
  <c r="R134" i="26"/>
  <c r="P134" i="26"/>
  <c r="BK134" i="26"/>
  <c r="J134" i="26"/>
  <c r="BG134" i="26" s="1"/>
  <c r="BI133" i="26"/>
  <c r="BH133" i="26"/>
  <c r="BF133" i="26"/>
  <c r="BE133" i="26"/>
  <c r="T133" i="26"/>
  <c r="R133" i="26"/>
  <c r="P133" i="26"/>
  <c r="BK133" i="26"/>
  <c r="J133" i="26"/>
  <c r="BG133" i="26"/>
  <c r="BI132" i="26"/>
  <c r="BH132" i="26"/>
  <c r="BF132" i="26"/>
  <c r="BE132" i="26"/>
  <c r="T132" i="26"/>
  <c r="R132" i="26"/>
  <c r="P132" i="26"/>
  <c r="BK132" i="26"/>
  <c r="J132" i="26"/>
  <c r="BG132" i="26" s="1"/>
  <c r="BI131" i="26"/>
  <c r="BH131" i="26"/>
  <c r="BF131" i="26"/>
  <c r="BE131" i="26"/>
  <c r="T131" i="26"/>
  <c r="R131" i="26"/>
  <c r="P131" i="26"/>
  <c r="BK131" i="26"/>
  <c r="J131" i="26"/>
  <c r="BG131" i="26" s="1"/>
  <c r="BI129" i="26"/>
  <c r="BH129" i="26"/>
  <c r="BF129" i="26"/>
  <c r="BE129" i="26"/>
  <c r="T129" i="26"/>
  <c r="R129" i="26"/>
  <c r="P129" i="26"/>
  <c r="BK129" i="26"/>
  <c r="J129" i="26"/>
  <c r="BG129" i="26"/>
  <c r="BI127" i="26"/>
  <c r="BH127" i="26"/>
  <c r="BF127" i="26"/>
  <c r="BE127" i="26"/>
  <c r="T127" i="26"/>
  <c r="R127" i="26"/>
  <c r="P127" i="26"/>
  <c r="BK127" i="26"/>
  <c r="J127" i="26"/>
  <c r="BG127" i="26" s="1"/>
  <c r="BI125" i="26"/>
  <c r="BH125" i="26"/>
  <c r="BF125" i="26"/>
  <c r="BE125" i="26"/>
  <c r="T125" i="26"/>
  <c r="R125" i="26"/>
  <c r="P125" i="26"/>
  <c r="BK125" i="26"/>
  <c r="J125" i="26"/>
  <c r="BG125" i="26"/>
  <c r="BI124" i="26"/>
  <c r="BH124" i="26"/>
  <c r="BF124" i="26"/>
  <c r="BE124" i="26"/>
  <c r="T124" i="26"/>
  <c r="T123" i="26" s="1"/>
  <c r="R124" i="26"/>
  <c r="P124" i="26"/>
  <c r="BK124" i="26"/>
  <c r="BK123" i="26" s="1"/>
  <c r="J123" i="26" s="1"/>
  <c r="J67" i="26" s="1"/>
  <c r="J124" i="26"/>
  <c r="BG124" i="26" s="1"/>
  <c r="BI110" i="26"/>
  <c r="BH110" i="26"/>
  <c r="BF110" i="26"/>
  <c r="BE110" i="26"/>
  <c r="T110" i="26"/>
  <c r="R110" i="26"/>
  <c r="R95" i="26" s="1"/>
  <c r="P110" i="26"/>
  <c r="BK110" i="26"/>
  <c r="J110" i="26"/>
  <c r="BG110" i="26" s="1"/>
  <c r="BI97" i="26"/>
  <c r="BH97" i="26"/>
  <c r="BF97" i="26"/>
  <c r="BE97" i="26"/>
  <c r="T97" i="26"/>
  <c r="R97" i="26"/>
  <c r="P97" i="26"/>
  <c r="BK97" i="26"/>
  <c r="J97" i="26"/>
  <c r="BG97" i="26" s="1"/>
  <c r="BI96" i="26"/>
  <c r="BH96" i="26"/>
  <c r="BF96" i="26"/>
  <c r="BE96" i="26"/>
  <c r="T96" i="26"/>
  <c r="R96" i="26"/>
  <c r="P96" i="26"/>
  <c r="P95" i="26" s="1"/>
  <c r="BK96" i="26"/>
  <c r="J96" i="26"/>
  <c r="BG96" i="26"/>
  <c r="BI94" i="26"/>
  <c r="BH94" i="26"/>
  <c r="BF94" i="26"/>
  <c r="J35" i="26" s="1"/>
  <c r="AW86" i="1" s="1"/>
  <c r="BE94" i="26"/>
  <c r="T94" i="26"/>
  <c r="T93" i="26"/>
  <c r="R94" i="26"/>
  <c r="R93" i="26" s="1"/>
  <c r="P94" i="26"/>
  <c r="P93" i="26"/>
  <c r="BK94" i="26"/>
  <c r="BK93" i="26" s="1"/>
  <c r="J94" i="26"/>
  <c r="BG94" i="26"/>
  <c r="J88" i="26"/>
  <c r="F88" i="26"/>
  <c r="F86" i="26"/>
  <c r="E84" i="26"/>
  <c r="J59" i="26"/>
  <c r="F59" i="26"/>
  <c r="F57" i="26"/>
  <c r="E55" i="26"/>
  <c r="J22" i="26"/>
  <c r="E22" i="26"/>
  <c r="J21" i="26"/>
  <c r="J16" i="26"/>
  <c r="J86" i="26"/>
  <c r="J57" i="26"/>
  <c r="E7" i="26"/>
  <c r="E49" i="26" s="1"/>
  <c r="E78" i="26"/>
  <c r="AY85" i="1"/>
  <c r="AX85" i="1"/>
  <c r="BI255" i="25"/>
  <c r="BH255" i="25"/>
  <c r="BF255" i="25"/>
  <c r="BE255" i="25"/>
  <c r="T255" i="25"/>
  <c r="R255" i="25"/>
  <c r="P255" i="25"/>
  <c r="BK255" i="25"/>
  <c r="J255" i="25"/>
  <c r="BG255" i="25"/>
  <c r="BI254" i="25"/>
  <c r="BH254" i="25"/>
  <c r="BF254" i="25"/>
  <c r="BE254" i="25"/>
  <c r="T254" i="25"/>
  <c r="R254" i="25"/>
  <c r="P254" i="25"/>
  <c r="BK254" i="25"/>
  <c r="J254" i="25"/>
  <c r="BG254" i="25" s="1"/>
  <c r="BI253" i="25"/>
  <c r="BH253" i="25"/>
  <c r="BF253" i="25"/>
  <c r="BE253" i="25"/>
  <c r="T253" i="25"/>
  <c r="R253" i="25"/>
  <c r="P253" i="25"/>
  <c r="BK253" i="25"/>
  <c r="J253" i="25"/>
  <c r="BG253" i="25" s="1"/>
  <c r="BI252" i="25"/>
  <c r="BH252" i="25"/>
  <c r="BF252" i="25"/>
  <c r="BE252" i="25"/>
  <c r="T252" i="25"/>
  <c r="R252" i="25"/>
  <c r="P252" i="25"/>
  <c r="BK252" i="25"/>
  <c r="J252" i="25"/>
  <c r="BG252" i="25"/>
  <c r="BI251" i="25"/>
  <c r="BH251" i="25"/>
  <c r="BF251" i="25"/>
  <c r="BE251" i="25"/>
  <c r="T251" i="25"/>
  <c r="R251" i="25"/>
  <c r="P251" i="25"/>
  <c r="BK251" i="25"/>
  <c r="J251" i="25"/>
  <c r="BG251" i="25"/>
  <c r="BI250" i="25"/>
  <c r="BH250" i="25"/>
  <c r="BF250" i="25"/>
  <c r="BE250" i="25"/>
  <c r="T250" i="25"/>
  <c r="R250" i="25"/>
  <c r="P250" i="25"/>
  <c r="BK250" i="25"/>
  <c r="J250" i="25"/>
  <c r="BG250" i="25"/>
  <c r="BI249" i="25"/>
  <c r="BH249" i="25"/>
  <c r="BF249" i="25"/>
  <c r="BE249" i="25"/>
  <c r="T249" i="25"/>
  <c r="R249" i="25"/>
  <c r="P249" i="25"/>
  <c r="BK249" i="25"/>
  <c r="J249" i="25"/>
  <c r="BG249" i="25" s="1"/>
  <c r="BI248" i="25"/>
  <c r="BH248" i="25"/>
  <c r="BF248" i="25"/>
  <c r="BE248" i="25"/>
  <c r="T248" i="25"/>
  <c r="T247" i="25" s="1"/>
  <c r="T246" i="25" s="1"/>
  <c r="R248" i="25"/>
  <c r="P248" i="25"/>
  <c r="BK248" i="25"/>
  <c r="J248" i="25"/>
  <c r="BG248" i="25"/>
  <c r="BI244" i="25"/>
  <c r="BH244" i="25"/>
  <c r="BF244" i="25"/>
  <c r="BE244" i="25"/>
  <c r="T244" i="25"/>
  <c r="R244" i="25"/>
  <c r="P244" i="25"/>
  <c r="BK244" i="25"/>
  <c r="J244" i="25"/>
  <c r="BG244" i="25" s="1"/>
  <c r="BI243" i="25"/>
  <c r="BH243" i="25"/>
  <c r="BF243" i="25"/>
  <c r="BE243" i="25"/>
  <c r="T243" i="25"/>
  <c r="R243" i="25"/>
  <c r="P243" i="25"/>
  <c r="BK243" i="25"/>
  <c r="J243" i="25"/>
  <c r="BG243" i="25"/>
  <c r="BI241" i="25"/>
  <c r="BH241" i="25"/>
  <c r="BF241" i="25"/>
  <c r="BE241" i="25"/>
  <c r="T241" i="25"/>
  <c r="T240" i="25" s="1"/>
  <c r="R241" i="25"/>
  <c r="R240" i="25" s="1"/>
  <c r="P241" i="25"/>
  <c r="P240" i="25"/>
  <c r="BK241" i="25"/>
  <c r="BK240" i="25" s="1"/>
  <c r="J240" i="25" s="1"/>
  <c r="J81" i="25" s="1"/>
  <c r="J241" i="25"/>
  <c r="BG241" i="25" s="1"/>
  <c r="BI239" i="25"/>
  <c r="BH239" i="25"/>
  <c r="BF239" i="25"/>
  <c r="BE239" i="25"/>
  <c r="T239" i="25"/>
  <c r="R239" i="25"/>
  <c r="P239" i="25"/>
  <c r="BK239" i="25"/>
  <c r="J239" i="25"/>
  <c r="BG239" i="25" s="1"/>
  <c r="BI238" i="25"/>
  <c r="BH238" i="25"/>
  <c r="BF238" i="25"/>
  <c r="BE238" i="25"/>
  <c r="T238" i="25"/>
  <c r="R238" i="25"/>
  <c r="P238" i="25"/>
  <c r="BK238" i="25"/>
  <c r="J238" i="25"/>
  <c r="BG238" i="25"/>
  <c r="BI237" i="25"/>
  <c r="BH237" i="25"/>
  <c r="BF237" i="25"/>
  <c r="BE237" i="25"/>
  <c r="T237" i="25"/>
  <c r="R237" i="25"/>
  <c r="P237" i="25"/>
  <c r="BK237" i="25"/>
  <c r="J237" i="25"/>
  <c r="BG237" i="25" s="1"/>
  <c r="BI236" i="25"/>
  <c r="BH236" i="25"/>
  <c r="BF236" i="25"/>
  <c r="BE236" i="25"/>
  <c r="T236" i="25"/>
  <c r="R236" i="25"/>
  <c r="P236" i="25"/>
  <c r="BK236" i="25"/>
  <c r="J236" i="25"/>
  <c r="BG236" i="25" s="1"/>
  <c r="BI235" i="25"/>
  <c r="BH235" i="25"/>
  <c r="BF235" i="25"/>
  <c r="BE235" i="25"/>
  <c r="T235" i="25"/>
  <c r="R235" i="25"/>
  <c r="P235" i="25"/>
  <c r="BK235" i="25"/>
  <c r="J235" i="25"/>
  <c r="BG235" i="25"/>
  <c r="BI234" i="25"/>
  <c r="BH234" i="25"/>
  <c r="BF234" i="25"/>
  <c r="BE234" i="25"/>
  <c r="T234" i="25"/>
  <c r="R234" i="25"/>
  <c r="P234" i="25"/>
  <c r="BK234" i="25"/>
  <c r="J234" i="25"/>
  <c r="BG234" i="25"/>
  <c r="BI233" i="25"/>
  <c r="BH233" i="25"/>
  <c r="BF233" i="25"/>
  <c r="BE233" i="25"/>
  <c r="T233" i="25"/>
  <c r="R233" i="25"/>
  <c r="P233" i="25"/>
  <c r="BK233" i="25"/>
  <c r="J233" i="25"/>
  <c r="BG233" i="25"/>
  <c r="BI232" i="25"/>
  <c r="BH232" i="25"/>
  <c r="BF232" i="25"/>
  <c r="BE232" i="25"/>
  <c r="T232" i="25"/>
  <c r="R232" i="25"/>
  <c r="P232" i="25"/>
  <c r="BK232" i="25"/>
  <c r="J232" i="25"/>
  <c r="BG232" i="25" s="1"/>
  <c r="BI231" i="25"/>
  <c r="BH231" i="25"/>
  <c r="BF231" i="25"/>
  <c r="BE231" i="25"/>
  <c r="T231" i="25"/>
  <c r="R231" i="25"/>
  <c r="P231" i="25"/>
  <c r="BK231" i="25"/>
  <c r="J231" i="25"/>
  <c r="BG231" i="25" s="1"/>
  <c r="BI230" i="25"/>
  <c r="BH230" i="25"/>
  <c r="BF230" i="25"/>
  <c r="BE230" i="25"/>
  <c r="T230" i="25"/>
  <c r="R230" i="25"/>
  <c r="P230" i="25"/>
  <c r="BK230" i="25"/>
  <c r="J230" i="25"/>
  <c r="BG230" i="25" s="1"/>
  <c r="BI229" i="25"/>
  <c r="BH229" i="25"/>
  <c r="BF229" i="25"/>
  <c r="BE229" i="25"/>
  <c r="T229" i="25"/>
  <c r="R229" i="25"/>
  <c r="P229" i="25"/>
  <c r="BK229" i="25"/>
  <c r="J229" i="25"/>
  <c r="BG229" i="25"/>
  <c r="BI228" i="25"/>
  <c r="BH228" i="25"/>
  <c r="BF228" i="25"/>
  <c r="BE228" i="25"/>
  <c r="T228" i="25"/>
  <c r="R228" i="25"/>
  <c r="P228" i="25"/>
  <c r="BK228" i="25"/>
  <c r="J228" i="25"/>
  <c r="BG228" i="25" s="1"/>
  <c r="BI227" i="25"/>
  <c r="BH227" i="25"/>
  <c r="BF227" i="25"/>
  <c r="BE227" i="25"/>
  <c r="T227" i="25"/>
  <c r="R227" i="25"/>
  <c r="P227" i="25"/>
  <c r="P225" i="25" s="1"/>
  <c r="BK227" i="25"/>
  <c r="J227" i="25"/>
  <c r="BG227" i="25"/>
  <c r="BI226" i="25"/>
  <c r="BH226" i="25"/>
  <c r="BF226" i="25"/>
  <c r="BE226" i="25"/>
  <c r="T226" i="25"/>
  <c r="R226" i="25"/>
  <c r="P226" i="25"/>
  <c r="BK226" i="25"/>
  <c r="J226" i="25"/>
  <c r="BG226" i="25" s="1"/>
  <c r="BI224" i="25"/>
  <c r="BH224" i="25"/>
  <c r="BF224" i="25"/>
  <c r="BE224" i="25"/>
  <c r="T224" i="25"/>
  <c r="T223" i="25" s="1"/>
  <c r="R224" i="25"/>
  <c r="R223" i="25"/>
  <c r="P224" i="25"/>
  <c r="P223" i="25" s="1"/>
  <c r="BK224" i="25"/>
  <c r="BK223" i="25" s="1"/>
  <c r="J223" i="25" s="1"/>
  <c r="J79" i="25" s="1"/>
  <c r="J224" i="25"/>
  <c r="BG224" i="25" s="1"/>
  <c r="BI222" i="25"/>
  <c r="BH222" i="25"/>
  <c r="BF222" i="25"/>
  <c r="BE222" i="25"/>
  <c r="T222" i="25"/>
  <c r="R222" i="25"/>
  <c r="P222" i="25"/>
  <c r="BK222" i="25"/>
  <c r="J222" i="25"/>
  <c r="BG222" i="25" s="1"/>
  <c r="BI221" i="25"/>
  <c r="BH221" i="25"/>
  <c r="BF221" i="25"/>
  <c r="BE221" i="25"/>
  <c r="T221" i="25"/>
  <c r="T219" i="25" s="1"/>
  <c r="R221" i="25"/>
  <c r="P221" i="25"/>
  <c r="BK221" i="25"/>
  <c r="J221" i="25"/>
  <c r="BG221" i="25" s="1"/>
  <c r="BI220" i="25"/>
  <c r="BH220" i="25"/>
  <c r="BF220" i="25"/>
  <c r="BE220" i="25"/>
  <c r="T220" i="25"/>
  <c r="R220" i="25"/>
  <c r="R219" i="25" s="1"/>
  <c r="P220" i="25"/>
  <c r="P219" i="25" s="1"/>
  <c r="BK220" i="25"/>
  <c r="J220" i="25"/>
  <c r="BG220" i="25" s="1"/>
  <c r="BI218" i="25"/>
  <c r="BH218" i="25"/>
  <c r="BF218" i="25"/>
  <c r="BE218" i="25"/>
  <c r="T218" i="25"/>
  <c r="T217" i="25"/>
  <c r="R218" i="25"/>
  <c r="R217" i="25" s="1"/>
  <c r="P218" i="25"/>
  <c r="P217" i="25" s="1"/>
  <c r="BK218" i="25"/>
  <c r="BK217" i="25"/>
  <c r="J217" i="25" s="1"/>
  <c r="J77" i="25" s="1"/>
  <c r="J218" i="25"/>
  <c r="BG218" i="25"/>
  <c r="BI216" i="25"/>
  <c r="BH216" i="25"/>
  <c r="BF216" i="25"/>
  <c r="BE216" i="25"/>
  <c r="T216" i="25"/>
  <c r="R216" i="25"/>
  <c r="P216" i="25"/>
  <c r="BK216" i="25"/>
  <c r="J216" i="25"/>
  <c r="BG216" i="25" s="1"/>
  <c r="BI215" i="25"/>
  <c r="BH215" i="25"/>
  <c r="BF215" i="25"/>
  <c r="BE215" i="25"/>
  <c r="T215" i="25"/>
  <c r="R215" i="25"/>
  <c r="P215" i="25"/>
  <c r="BK215" i="25"/>
  <c r="J215" i="25"/>
  <c r="BG215" i="25" s="1"/>
  <c r="BI214" i="25"/>
  <c r="BH214" i="25"/>
  <c r="BF214" i="25"/>
  <c r="BE214" i="25"/>
  <c r="T214" i="25"/>
  <c r="R214" i="25"/>
  <c r="P214" i="25"/>
  <c r="BK214" i="25"/>
  <c r="J214" i="25"/>
  <c r="BG214" i="25"/>
  <c r="BI213" i="25"/>
  <c r="BH213" i="25"/>
  <c r="BF213" i="25"/>
  <c r="BE213" i="25"/>
  <c r="T213" i="25"/>
  <c r="R213" i="25"/>
  <c r="P213" i="25"/>
  <c r="BK213" i="25"/>
  <c r="J213" i="25"/>
  <c r="BG213" i="25" s="1"/>
  <c r="BI211" i="25"/>
  <c r="BH211" i="25"/>
  <c r="BF211" i="25"/>
  <c r="BE211" i="25"/>
  <c r="T211" i="25"/>
  <c r="R211" i="25"/>
  <c r="P211" i="25"/>
  <c r="BK211" i="25"/>
  <c r="BK209" i="25" s="1"/>
  <c r="J209" i="25" s="1"/>
  <c r="J75" i="25" s="1"/>
  <c r="J211" i="25"/>
  <c r="BG211" i="25" s="1"/>
  <c r="BI210" i="25"/>
  <c r="BH210" i="25"/>
  <c r="BF210" i="25"/>
  <c r="BE210" i="25"/>
  <c r="T210" i="25"/>
  <c r="T209" i="25" s="1"/>
  <c r="R210" i="25"/>
  <c r="R209" i="25" s="1"/>
  <c r="P210" i="25"/>
  <c r="P209" i="25" s="1"/>
  <c r="BK210" i="25"/>
  <c r="J210" i="25"/>
  <c r="BG210" i="25" s="1"/>
  <c r="BI208" i="25"/>
  <c r="BH208" i="25"/>
  <c r="BF208" i="25"/>
  <c r="BE208" i="25"/>
  <c r="T208" i="25"/>
  <c r="R208" i="25"/>
  <c r="P208" i="25"/>
  <c r="BK208" i="25"/>
  <c r="J208" i="25"/>
  <c r="BG208" i="25" s="1"/>
  <c r="BI207" i="25"/>
  <c r="BH207" i="25"/>
  <c r="BF207" i="25"/>
  <c r="BE207" i="25"/>
  <c r="T207" i="25"/>
  <c r="R207" i="25"/>
  <c r="P207" i="25"/>
  <c r="BK207" i="25"/>
  <c r="J207" i="25"/>
  <c r="BG207" i="25"/>
  <c r="BI206" i="25"/>
  <c r="BH206" i="25"/>
  <c r="BF206" i="25"/>
  <c r="BE206" i="25"/>
  <c r="T206" i="25"/>
  <c r="R206" i="25"/>
  <c r="P206" i="25"/>
  <c r="BK206" i="25"/>
  <c r="J206" i="25"/>
  <c r="BG206" i="25"/>
  <c r="BI205" i="25"/>
  <c r="BH205" i="25"/>
  <c r="BF205" i="25"/>
  <c r="BE205" i="25"/>
  <c r="T205" i="25"/>
  <c r="R205" i="25"/>
  <c r="P205" i="25"/>
  <c r="BK205" i="25"/>
  <c r="J205" i="25"/>
  <c r="BG205" i="25"/>
  <c r="BI204" i="25"/>
  <c r="BH204" i="25"/>
  <c r="BF204" i="25"/>
  <c r="BE204" i="25"/>
  <c r="T204" i="25"/>
  <c r="R204" i="25"/>
  <c r="P204" i="25"/>
  <c r="BK204" i="25"/>
  <c r="J204" i="25"/>
  <c r="BG204" i="25" s="1"/>
  <c r="BI203" i="25"/>
  <c r="BH203" i="25"/>
  <c r="BF203" i="25"/>
  <c r="BE203" i="25"/>
  <c r="T203" i="25"/>
  <c r="R203" i="25"/>
  <c r="P203" i="25"/>
  <c r="BK203" i="25"/>
  <c r="J203" i="25"/>
  <c r="BG203" i="25" s="1"/>
  <c r="BI202" i="25"/>
  <c r="BH202" i="25"/>
  <c r="BF202" i="25"/>
  <c r="BE202" i="25"/>
  <c r="T202" i="25"/>
  <c r="R202" i="25"/>
  <c r="P202" i="25"/>
  <c r="BK202" i="25"/>
  <c r="J202" i="25"/>
  <c r="BG202" i="25" s="1"/>
  <c r="BI201" i="25"/>
  <c r="BH201" i="25"/>
  <c r="BF201" i="25"/>
  <c r="BE201" i="25"/>
  <c r="T201" i="25"/>
  <c r="R201" i="25"/>
  <c r="P201" i="25"/>
  <c r="BK201" i="25"/>
  <c r="J201" i="25"/>
  <c r="BG201" i="25"/>
  <c r="BI199" i="25"/>
  <c r="BH199" i="25"/>
  <c r="BF199" i="25"/>
  <c r="BE199" i="25"/>
  <c r="T199" i="25"/>
  <c r="R199" i="25"/>
  <c r="P199" i="25"/>
  <c r="BK199" i="25"/>
  <c r="J199" i="25"/>
  <c r="BG199" i="25" s="1"/>
  <c r="BI198" i="25"/>
  <c r="BH198" i="25"/>
  <c r="BF198" i="25"/>
  <c r="BE198" i="25"/>
  <c r="T198" i="25"/>
  <c r="R198" i="25"/>
  <c r="P198" i="25"/>
  <c r="BK198" i="25"/>
  <c r="J198" i="25"/>
  <c r="BG198" i="25"/>
  <c r="BI197" i="25"/>
  <c r="BH197" i="25"/>
  <c r="BF197" i="25"/>
  <c r="BE197" i="25"/>
  <c r="T197" i="25"/>
  <c r="R197" i="25"/>
  <c r="P197" i="25"/>
  <c r="BK197" i="25"/>
  <c r="BK196" i="25"/>
  <c r="J196" i="25" s="1"/>
  <c r="J74" i="25" s="1"/>
  <c r="J197" i="25"/>
  <c r="BG197" i="25" s="1"/>
  <c r="BI195" i="25"/>
  <c r="BH195" i="25"/>
  <c r="BF195" i="25"/>
  <c r="BE195" i="25"/>
  <c r="T195" i="25"/>
  <c r="R195" i="25"/>
  <c r="P195" i="25"/>
  <c r="BK195" i="25"/>
  <c r="J195" i="25"/>
  <c r="BG195" i="25"/>
  <c r="BI193" i="25"/>
  <c r="BH193" i="25"/>
  <c r="BF193" i="25"/>
  <c r="BE193" i="25"/>
  <c r="T193" i="25"/>
  <c r="R193" i="25"/>
  <c r="P193" i="25"/>
  <c r="BK193" i="25"/>
  <c r="J193" i="25"/>
  <c r="BG193" i="25" s="1"/>
  <c r="BI192" i="25"/>
  <c r="BH192" i="25"/>
  <c r="BF192" i="25"/>
  <c r="BE192" i="25"/>
  <c r="T192" i="25"/>
  <c r="R192" i="25"/>
  <c r="P192" i="25"/>
  <c r="BK192" i="25"/>
  <c r="J192" i="25"/>
  <c r="BG192" i="25" s="1"/>
  <c r="BI191" i="25"/>
  <c r="BH191" i="25"/>
  <c r="BF191" i="25"/>
  <c r="BE191" i="25"/>
  <c r="T191" i="25"/>
  <c r="R191" i="25"/>
  <c r="P191" i="25"/>
  <c r="BK191" i="25"/>
  <c r="J191" i="25"/>
  <c r="BG191" i="25" s="1"/>
  <c r="BI189" i="25"/>
  <c r="BH189" i="25"/>
  <c r="BF189" i="25"/>
  <c r="BE189" i="25"/>
  <c r="T189" i="25"/>
  <c r="T188" i="25" s="1"/>
  <c r="R189" i="25"/>
  <c r="R188" i="25" s="1"/>
  <c r="P189" i="25"/>
  <c r="P188" i="25" s="1"/>
  <c r="BK189" i="25"/>
  <c r="BK188" i="25" s="1"/>
  <c r="J188" i="25" s="1"/>
  <c r="J72" i="25" s="1"/>
  <c r="J189" i="25"/>
  <c r="BG189" i="25" s="1"/>
  <c r="BI187" i="25"/>
  <c r="BH187" i="25"/>
  <c r="BF187" i="25"/>
  <c r="BE187" i="25"/>
  <c r="T187" i="25"/>
  <c r="R187" i="25"/>
  <c r="P187" i="25"/>
  <c r="BK187" i="25"/>
  <c r="J187" i="25"/>
  <c r="BG187" i="25"/>
  <c r="BI185" i="25"/>
  <c r="BH185" i="25"/>
  <c r="BF185" i="25"/>
  <c r="BE185" i="25"/>
  <c r="T185" i="25"/>
  <c r="R185" i="25"/>
  <c r="P185" i="25"/>
  <c r="BK185" i="25"/>
  <c r="J185" i="25"/>
  <c r="BG185" i="25" s="1"/>
  <c r="BI183" i="25"/>
  <c r="BH183" i="25"/>
  <c r="BF183" i="25"/>
  <c r="BE183" i="25"/>
  <c r="T183" i="25"/>
  <c r="R183" i="25"/>
  <c r="P183" i="25"/>
  <c r="BK183" i="25"/>
  <c r="J183" i="25"/>
  <c r="BG183" i="25" s="1"/>
  <c r="BI182" i="25"/>
  <c r="BH182" i="25"/>
  <c r="BF182" i="25"/>
  <c r="BE182" i="25"/>
  <c r="T182" i="25"/>
  <c r="R182" i="25"/>
  <c r="P182" i="25"/>
  <c r="BK182" i="25"/>
  <c r="J182" i="25"/>
  <c r="BG182" i="25" s="1"/>
  <c r="BI181" i="25"/>
  <c r="BH181" i="25"/>
  <c r="BF181" i="25"/>
  <c r="BE181" i="25"/>
  <c r="T181" i="25"/>
  <c r="R181" i="25"/>
  <c r="P181" i="25"/>
  <c r="BK181" i="25"/>
  <c r="J181" i="25"/>
  <c r="BG181" i="25" s="1"/>
  <c r="BI180" i="25"/>
  <c r="BH180" i="25"/>
  <c r="BF180" i="25"/>
  <c r="BE180" i="25"/>
  <c r="T180" i="25"/>
  <c r="R180" i="25"/>
  <c r="P180" i="25"/>
  <c r="BK180" i="25"/>
  <c r="J180" i="25"/>
  <c r="BG180" i="25"/>
  <c r="BI179" i="25"/>
  <c r="BH179" i="25"/>
  <c r="BF179" i="25"/>
  <c r="BE179" i="25"/>
  <c r="T179" i="25"/>
  <c r="R179" i="25"/>
  <c r="P179" i="25"/>
  <c r="BK179" i="25"/>
  <c r="J179" i="25"/>
  <c r="BG179" i="25" s="1"/>
  <c r="BI177" i="25"/>
  <c r="BH177" i="25"/>
  <c r="BF177" i="25"/>
  <c r="BE177" i="25"/>
  <c r="T177" i="25"/>
  <c r="R177" i="25"/>
  <c r="P177" i="25"/>
  <c r="BK177" i="25"/>
  <c r="J177" i="25"/>
  <c r="BG177" i="25" s="1"/>
  <c r="BI175" i="25"/>
  <c r="BH175" i="25"/>
  <c r="BF175" i="25"/>
  <c r="BE175" i="25"/>
  <c r="T175" i="25"/>
  <c r="R175" i="25"/>
  <c r="P175" i="25"/>
  <c r="BK175" i="25"/>
  <c r="J175" i="25"/>
  <c r="BG175" i="25" s="1"/>
  <c r="BI174" i="25"/>
  <c r="BH174" i="25"/>
  <c r="BF174" i="25"/>
  <c r="BE174" i="25"/>
  <c r="T174" i="25"/>
  <c r="R174" i="25"/>
  <c r="P174" i="25"/>
  <c r="BK174" i="25"/>
  <c r="J174" i="25"/>
  <c r="BG174" i="25" s="1"/>
  <c r="BI173" i="25"/>
  <c r="BH173" i="25"/>
  <c r="BF173" i="25"/>
  <c r="BE173" i="25"/>
  <c r="T173" i="25"/>
  <c r="R173" i="25"/>
  <c r="P173" i="25"/>
  <c r="BK173" i="25"/>
  <c r="J173" i="25"/>
  <c r="BG173" i="25"/>
  <c r="BI172" i="25"/>
  <c r="BH172" i="25"/>
  <c r="BF172" i="25"/>
  <c r="BE172" i="25"/>
  <c r="T172" i="25"/>
  <c r="R172" i="25"/>
  <c r="P172" i="25"/>
  <c r="BK172" i="25"/>
  <c r="J172" i="25"/>
  <c r="BG172" i="25" s="1"/>
  <c r="BI171" i="25"/>
  <c r="BH171" i="25"/>
  <c r="BF171" i="25"/>
  <c r="BE171" i="25"/>
  <c r="T171" i="25"/>
  <c r="R171" i="25"/>
  <c r="P171" i="25"/>
  <c r="BK171" i="25"/>
  <c r="J171" i="25"/>
  <c r="BG171" i="25"/>
  <c r="BI170" i="25"/>
  <c r="BH170" i="25"/>
  <c r="BF170" i="25"/>
  <c r="BE170" i="25"/>
  <c r="T170" i="25"/>
  <c r="R170" i="25"/>
  <c r="P170" i="25"/>
  <c r="BK170" i="25"/>
  <c r="J170" i="25"/>
  <c r="BG170" i="25" s="1"/>
  <c r="BI169" i="25"/>
  <c r="BH169" i="25"/>
  <c r="BF169" i="25"/>
  <c r="BE169" i="25"/>
  <c r="T169" i="25"/>
  <c r="R169" i="25"/>
  <c r="P169" i="25"/>
  <c r="BK169" i="25"/>
  <c r="J169" i="25"/>
  <c r="BG169" i="25"/>
  <c r="BI168" i="25"/>
  <c r="BH168" i="25"/>
  <c r="BF168" i="25"/>
  <c r="BE168" i="25"/>
  <c r="T168" i="25"/>
  <c r="R168" i="25"/>
  <c r="P168" i="25"/>
  <c r="BK168" i="25"/>
  <c r="J168" i="25"/>
  <c r="BG168" i="25" s="1"/>
  <c r="BI167" i="25"/>
  <c r="BH167" i="25"/>
  <c r="BF167" i="25"/>
  <c r="BE167" i="25"/>
  <c r="T167" i="25"/>
  <c r="R167" i="25"/>
  <c r="P167" i="25"/>
  <c r="BK167" i="25"/>
  <c r="J167" i="25"/>
  <c r="BG167" i="25" s="1"/>
  <c r="BI166" i="25"/>
  <c r="BH166" i="25"/>
  <c r="BF166" i="25"/>
  <c r="BE166" i="25"/>
  <c r="T166" i="25"/>
  <c r="R166" i="25"/>
  <c r="P166" i="25"/>
  <c r="BK166" i="25"/>
  <c r="J166" i="25"/>
  <c r="BG166" i="25" s="1"/>
  <c r="BI165" i="25"/>
  <c r="BH165" i="25"/>
  <c r="BF165" i="25"/>
  <c r="BE165" i="25"/>
  <c r="T165" i="25"/>
  <c r="R165" i="25"/>
  <c r="P165" i="25"/>
  <c r="P164" i="25" s="1"/>
  <c r="BK165" i="25"/>
  <c r="BK164" i="25" s="1"/>
  <c r="J164" i="25" s="1"/>
  <c r="J70" i="25" s="1"/>
  <c r="J165" i="25"/>
  <c r="BG165" i="25" s="1"/>
  <c r="BI163" i="25"/>
  <c r="BH163" i="25"/>
  <c r="BF163" i="25"/>
  <c r="BE163" i="25"/>
  <c r="T163" i="25"/>
  <c r="R163" i="25"/>
  <c r="P163" i="25"/>
  <c r="BK163" i="25"/>
  <c r="J163" i="25"/>
  <c r="BG163" i="25" s="1"/>
  <c r="BI162" i="25"/>
  <c r="BH162" i="25"/>
  <c r="BF162" i="25"/>
  <c r="BE162" i="25"/>
  <c r="T162" i="25"/>
  <c r="R162" i="25"/>
  <c r="P162" i="25"/>
  <c r="BK162" i="25"/>
  <c r="J162" i="25"/>
  <c r="BG162" i="25" s="1"/>
  <c r="BI161" i="25"/>
  <c r="BH161" i="25"/>
  <c r="BF161" i="25"/>
  <c r="BE161" i="25"/>
  <c r="T161" i="25"/>
  <c r="R161" i="25"/>
  <c r="P161" i="25"/>
  <c r="BK161" i="25"/>
  <c r="J161" i="25"/>
  <c r="BG161" i="25"/>
  <c r="BI160" i="25"/>
  <c r="BH160" i="25"/>
  <c r="BF160" i="25"/>
  <c r="BE160" i="25"/>
  <c r="T160" i="25"/>
  <c r="R160" i="25"/>
  <c r="P160" i="25"/>
  <c r="BK160" i="25"/>
  <c r="J160" i="25"/>
  <c r="BG160" i="25" s="1"/>
  <c r="BI159" i="25"/>
  <c r="BH159" i="25"/>
  <c r="BF159" i="25"/>
  <c r="BE159" i="25"/>
  <c r="T159" i="25"/>
  <c r="R159" i="25"/>
  <c r="P159" i="25"/>
  <c r="BK159" i="25"/>
  <c r="J159" i="25"/>
  <c r="BG159" i="25" s="1"/>
  <c r="BI158" i="25"/>
  <c r="BH158" i="25"/>
  <c r="BF158" i="25"/>
  <c r="BE158" i="25"/>
  <c r="T158" i="25"/>
  <c r="R158" i="25"/>
  <c r="P158" i="25"/>
  <c r="BK158" i="25"/>
  <c r="J158" i="25"/>
  <c r="BG158" i="25" s="1"/>
  <c r="BI157" i="25"/>
  <c r="BH157" i="25"/>
  <c r="BF157" i="25"/>
  <c r="BE157" i="25"/>
  <c r="T157" i="25"/>
  <c r="R157" i="25"/>
  <c r="P157" i="25"/>
  <c r="BK157" i="25"/>
  <c r="J157" i="25"/>
  <c r="BG157" i="25"/>
  <c r="BI156" i="25"/>
  <c r="BH156" i="25"/>
  <c r="BF156" i="25"/>
  <c r="BE156" i="25"/>
  <c r="T156" i="25"/>
  <c r="R156" i="25"/>
  <c r="P156" i="25"/>
  <c r="BK156" i="25"/>
  <c r="J156" i="25"/>
  <c r="BG156" i="25"/>
  <c r="BI155" i="25"/>
  <c r="BH155" i="25"/>
  <c r="BF155" i="25"/>
  <c r="BE155" i="25"/>
  <c r="T155" i="25"/>
  <c r="R155" i="25"/>
  <c r="P155" i="25"/>
  <c r="BK155" i="25"/>
  <c r="J155" i="25"/>
  <c r="BG155" i="25"/>
  <c r="BI154" i="25"/>
  <c r="BH154" i="25"/>
  <c r="BF154" i="25"/>
  <c r="BE154" i="25"/>
  <c r="T154" i="25"/>
  <c r="R154" i="25"/>
  <c r="P154" i="25"/>
  <c r="BK154" i="25"/>
  <c r="J154" i="25"/>
  <c r="BG154" i="25" s="1"/>
  <c r="BI153" i="25"/>
  <c r="BH153" i="25"/>
  <c r="BF153" i="25"/>
  <c r="BE153" i="25"/>
  <c r="T153" i="25"/>
  <c r="R153" i="25"/>
  <c r="R152" i="25"/>
  <c r="P153" i="25"/>
  <c r="BK153" i="25"/>
  <c r="J153" i="25"/>
  <c r="BG153" i="25"/>
  <c r="BI151" i="25"/>
  <c r="BH151" i="25"/>
  <c r="BF151" i="25"/>
  <c r="BE151" i="25"/>
  <c r="T151" i="25"/>
  <c r="T150" i="25"/>
  <c r="R151" i="25"/>
  <c r="R150" i="25"/>
  <c r="P151" i="25"/>
  <c r="P150" i="25" s="1"/>
  <c r="BK151" i="25"/>
  <c r="BK150" i="25" s="1"/>
  <c r="J151" i="25"/>
  <c r="BG151" i="25" s="1"/>
  <c r="BI149" i="25"/>
  <c r="BH149" i="25"/>
  <c r="BF149" i="25"/>
  <c r="BE149" i="25"/>
  <c r="T149" i="25"/>
  <c r="T148" i="25" s="1"/>
  <c r="R149" i="25"/>
  <c r="R148" i="25" s="1"/>
  <c r="P149" i="25"/>
  <c r="P148" i="25" s="1"/>
  <c r="BK149" i="25"/>
  <c r="BK148" i="25"/>
  <c r="J148" i="25" s="1"/>
  <c r="J67" i="25" s="1"/>
  <c r="J149" i="25"/>
  <c r="BG149" i="25"/>
  <c r="BI135" i="25"/>
  <c r="BH135" i="25"/>
  <c r="BF135" i="25"/>
  <c r="BE135" i="25"/>
  <c r="T135" i="25"/>
  <c r="R135" i="25"/>
  <c r="P135" i="25"/>
  <c r="BK135" i="25"/>
  <c r="J135" i="25"/>
  <c r="BG135" i="25" s="1"/>
  <c r="BI122" i="25"/>
  <c r="BH122" i="25"/>
  <c r="BF122" i="25"/>
  <c r="BE122" i="25"/>
  <c r="T122" i="25"/>
  <c r="R122" i="25"/>
  <c r="P122" i="25"/>
  <c r="BK122" i="25"/>
  <c r="J122" i="25"/>
  <c r="BG122" i="25" s="1"/>
  <c r="BI121" i="25"/>
  <c r="BH121" i="25"/>
  <c r="BF121" i="25"/>
  <c r="BE121" i="25"/>
  <c r="T121" i="25"/>
  <c r="R121" i="25"/>
  <c r="R116" i="25" s="1"/>
  <c r="P121" i="25"/>
  <c r="BK121" i="25"/>
  <c r="J121" i="25"/>
  <c r="BG121" i="25"/>
  <c r="BI120" i="25"/>
  <c r="BH120" i="25"/>
  <c r="BF120" i="25"/>
  <c r="BE120" i="25"/>
  <c r="T120" i="25"/>
  <c r="R120" i="25"/>
  <c r="P120" i="25"/>
  <c r="BK120" i="25"/>
  <c r="J120" i="25"/>
  <c r="BG120" i="25" s="1"/>
  <c r="BI119" i="25"/>
  <c r="BH119" i="25"/>
  <c r="BF119" i="25"/>
  <c r="BE119" i="25"/>
  <c r="T119" i="25"/>
  <c r="R119" i="25"/>
  <c r="P119" i="25"/>
  <c r="BK119" i="25"/>
  <c r="J119" i="25"/>
  <c r="BG119" i="25" s="1"/>
  <c r="BI117" i="25"/>
  <c r="BH117" i="25"/>
  <c r="BF117" i="25"/>
  <c r="BE117" i="25"/>
  <c r="T117" i="25"/>
  <c r="R117" i="25"/>
  <c r="P117" i="25"/>
  <c r="BK117" i="25"/>
  <c r="J117" i="25"/>
  <c r="BG117" i="25" s="1"/>
  <c r="BI115" i="25"/>
  <c r="BH115" i="25"/>
  <c r="BF115" i="25"/>
  <c r="BE115" i="25"/>
  <c r="T115" i="25"/>
  <c r="R115" i="25"/>
  <c r="P115" i="25"/>
  <c r="BK115" i="25"/>
  <c r="J115" i="25"/>
  <c r="BG115" i="25" s="1"/>
  <c r="BI113" i="25"/>
  <c r="BH113" i="25"/>
  <c r="BF113" i="25"/>
  <c r="BE113" i="25"/>
  <c r="T113" i="25"/>
  <c r="R113" i="25"/>
  <c r="P113" i="25"/>
  <c r="BK113" i="25"/>
  <c r="BG113" i="25"/>
  <c r="BI112" i="25"/>
  <c r="BH112" i="25"/>
  <c r="BF112" i="25"/>
  <c r="BE112" i="25"/>
  <c r="T112" i="25"/>
  <c r="R112" i="25"/>
  <c r="P112" i="25"/>
  <c r="BK112" i="25"/>
  <c r="J112" i="25"/>
  <c r="BG112" i="25" s="1"/>
  <c r="BI110" i="25"/>
  <c r="BH110" i="25"/>
  <c r="BF110" i="25"/>
  <c r="BE110" i="25"/>
  <c r="T110" i="25"/>
  <c r="T109" i="25" s="1"/>
  <c r="R110" i="25"/>
  <c r="P110" i="25"/>
  <c r="P109" i="25" s="1"/>
  <c r="BK110" i="25"/>
  <c r="J110" i="25"/>
  <c r="BG110" i="25" s="1"/>
  <c r="J104" i="25"/>
  <c r="F104" i="25"/>
  <c r="F102" i="25"/>
  <c r="E100" i="25"/>
  <c r="J59" i="25"/>
  <c r="F59" i="25"/>
  <c r="F57" i="25"/>
  <c r="E55" i="25"/>
  <c r="J22" i="25"/>
  <c r="E22" i="25"/>
  <c r="J21" i="25"/>
  <c r="J16" i="25"/>
  <c r="J57" i="25" s="1"/>
  <c r="J102" i="25"/>
  <c r="E7" i="25"/>
  <c r="E49" i="25" s="1"/>
  <c r="AY83" i="1"/>
  <c r="AX83" i="1"/>
  <c r="BI142" i="24"/>
  <c r="BH142" i="24"/>
  <c r="BF142" i="24"/>
  <c r="BE142" i="24"/>
  <c r="T142" i="24"/>
  <c r="R142" i="24"/>
  <c r="P142" i="24"/>
  <c r="BK142" i="24"/>
  <c r="J142" i="24"/>
  <c r="BG142" i="24" s="1"/>
  <c r="BI141" i="24"/>
  <c r="BH141" i="24"/>
  <c r="BF141" i="24"/>
  <c r="BE141" i="24"/>
  <c r="T141" i="24"/>
  <c r="R141" i="24"/>
  <c r="R140" i="24"/>
  <c r="P141" i="24"/>
  <c r="P140" i="24"/>
  <c r="BK141" i="24"/>
  <c r="BK140" i="24"/>
  <c r="J140" i="24" s="1"/>
  <c r="J73" i="24" s="1"/>
  <c r="J141" i="24"/>
  <c r="BG141" i="24"/>
  <c r="BI139" i="24"/>
  <c r="BH139" i="24"/>
  <c r="BF139" i="24"/>
  <c r="BE139" i="24"/>
  <c r="T139" i="24"/>
  <c r="T138" i="24" s="1"/>
  <c r="R139" i="24"/>
  <c r="R138" i="24" s="1"/>
  <c r="P139" i="24"/>
  <c r="P138" i="24" s="1"/>
  <c r="BK139" i="24"/>
  <c r="BK138" i="24" s="1"/>
  <c r="J138" i="24" s="1"/>
  <c r="J72" i="24" s="1"/>
  <c r="J139" i="24"/>
  <c r="BG139" i="24" s="1"/>
  <c r="BI137" i="24"/>
  <c r="BH137" i="24"/>
  <c r="BF137" i="24"/>
  <c r="BE137" i="24"/>
  <c r="T137" i="24"/>
  <c r="R137" i="24"/>
  <c r="P137" i="24"/>
  <c r="BK137" i="24"/>
  <c r="J137" i="24"/>
  <c r="BG137" i="24" s="1"/>
  <c r="BI136" i="24"/>
  <c r="BH136" i="24"/>
  <c r="BF136" i="24"/>
  <c r="BE136" i="24"/>
  <c r="T136" i="24"/>
  <c r="R136" i="24"/>
  <c r="P136" i="24"/>
  <c r="P135" i="24" s="1"/>
  <c r="BK136" i="24"/>
  <c r="BK135" i="24" s="1"/>
  <c r="J135" i="24" s="1"/>
  <c r="J71" i="24" s="1"/>
  <c r="J136" i="24"/>
  <c r="BG136" i="24" s="1"/>
  <c r="BI134" i="24"/>
  <c r="BH134" i="24"/>
  <c r="BF134" i="24"/>
  <c r="BE134" i="24"/>
  <c r="T134" i="24"/>
  <c r="R134" i="24"/>
  <c r="P134" i="24"/>
  <c r="BK134" i="24"/>
  <c r="J134" i="24"/>
  <c r="BG134" i="24"/>
  <c r="BI133" i="24"/>
  <c r="BH133" i="24"/>
  <c r="BF133" i="24"/>
  <c r="BE133" i="24"/>
  <c r="T133" i="24"/>
  <c r="R133" i="24"/>
  <c r="P133" i="24"/>
  <c r="BK133" i="24"/>
  <c r="J133" i="24"/>
  <c r="BG133" i="24" s="1"/>
  <c r="BI132" i="24"/>
  <c r="BH132" i="24"/>
  <c r="BF132" i="24"/>
  <c r="BE132" i="24"/>
  <c r="T132" i="24"/>
  <c r="R132" i="24"/>
  <c r="P132" i="24"/>
  <c r="BK132" i="24"/>
  <c r="J132" i="24"/>
  <c r="BG132" i="24" s="1"/>
  <c r="BI131" i="24"/>
  <c r="BH131" i="24"/>
  <c r="BF131" i="24"/>
  <c r="BE131" i="24"/>
  <c r="T131" i="24"/>
  <c r="R131" i="24"/>
  <c r="P131" i="24"/>
  <c r="BK131" i="24"/>
  <c r="J131" i="24"/>
  <c r="BG131" i="24" s="1"/>
  <c r="BI129" i="24"/>
  <c r="BH129" i="24"/>
  <c r="BF129" i="24"/>
  <c r="BE129" i="24"/>
  <c r="T129" i="24"/>
  <c r="T128" i="24" s="1"/>
  <c r="R129" i="24"/>
  <c r="P129" i="24"/>
  <c r="BK129" i="24"/>
  <c r="J129" i="24"/>
  <c r="BG129" i="24" s="1"/>
  <c r="BI127" i="24"/>
  <c r="BH127" i="24"/>
  <c r="BF127" i="24"/>
  <c r="BE127" i="24"/>
  <c r="T127" i="24"/>
  <c r="R127" i="24"/>
  <c r="P127" i="24"/>
  <c r="BK127" i="24"/>
  <c r="J127" i="24"/>
  <c r="BG127" i="24"/>
  <c r="BI126" i="24"/>
  <c r="BH126" i="24"/>
  <c r="BF126" i="24"/>
  <c r="BE126" i="24"/>
  <c r="T126" i="24"/>
  <c r="R126" i="24"/>
  <c r="P126" i="24"/>
  <c r="BK126" i="24"/>
  <c r="J126" i="24"/>
  <c r="BG126" i="24" s="1"/>
  <c r="BI125" i="24"/>
  <c r="BH125" i="24"/>
  <c r="BF125" i="24"/>
  <c r="BE125" i="24"/>
  <c r="T125" i="24"/>
  <c r="T124" i="24" s="1"/>
  <c r="R125" i="24"/>
  <c r="P125" i="24"/>
  <c r="P124" i="24" s="1"/>
  <c r="BK125" i="24"/>
  <c r="J125" i="24"/>
  <c r="BG125" i="24" s="1"/>
  <c r="BI123" i="24"/>
  <c r="BH123" i="24"/>
  <c r="BF123" i="24"/>
  <c r="BE123" i="24"/>
  <c r="T123" i="24"/>
  <c r="R123" i="24"/>
  <c r="P123" i="24"/>
  <c r="BK123" i="24"/>
  <c r="J123" i="24"/>
  <c r="BG123" i="24" s="1"/>
  <c r="BI122" i="24"/>
  <c r="BH122" i="24"/>
  <c r="BF122" i="24"/>
  <c r="BE122" i="24"/>
  <c r="T122" i="24"/>
  <c r="R122" i="24"/>
  <c r="P122" i="24"/>
  <c r="BK122" i="24"/>
  <c r="J122" i="24"/>
  <c r="BG122" i="24" s="1"/>
  <c r="BI121" i="24"/>
  <c r="BH121" i="24"/>
  <c r="BF121" i="24"/>
  <c r="BE121" i="24"/>
  <c r="T121" i="24"/>
  <c r="R121" i="24"/>
  <c r="P121" i="24"/>
  <c r="BK121" i="24"/>
  <c r="J121" i="24"/>
  <c r="BG121" i="24" s="1"/>
  <c r="BI120" i="24"/>
  <c r="BH120" i="24"/>
  <c r="BF120" i="24"/>
  <c r="BE120" i="24"/>
  <c r="T120" i="24"/>
  <c r="R120" i="24"/>
  <c r="P120" i="24"/>
  <c r="BK120" i="24"/>
  <c r="J120" i="24"/>
  <c r="BG120" i="24" s="1"/>
  <c r="BI118" i="24"/>
  <c r="BH118" i="24"/>
  <c r="BF118" i="24"/>
  <c r="BE118" i="24"/>
  <c r="T118" i="24"/>
  <c r="R118" i="24"/>
  <c r="P118" i="24"/>
  <c r="BK118" i="24"/>
  <c r="J118" i="24"/>
  <c r="BG118" i="24" s="1"/>
  <c r="BI117" i="24"/>
  <c r="BH117" i="24"/>
  <c r="BF117" i="24"/>
  <c r="BE117" i="24"/>
  <c r="T117" i="24"/>
  <c r="R117" i="24"/>
  <c r="P117" i="24"/>
  <c r="BK117" i="24"/>
  <c r="J117" i="24"/>
  <c r="BG117" i="24" s="1"/>
  <c r="BI116" i="24"/>
  <c r="BH116" i="24"/>
  <c r="BF116" i="24"/>
  <c r="BE116" i="24"/>
  <c r="T116" i="24"/>
  <c r="R116" i="24"/>
  <c r="P116" i="24"/>
  <c r="BK116" i="24"/>
  <c r="J116" i="24"/>
  <c r="BG116" i="24" s="1"/>
  <c r="BI115" i="24"/>
  <c r="BH115" i="24"/>
  <c r="BF115" i="24"/>
  <c r="BE115" i="24"/>
  <c r="T115" i="24"/>
  <c r="R115" i="24"/>
  <c r="P115" i="24"/>
  <c r="BK115" i="24"/>
  <c r="J115" i="24"/>
  <c r="BG115" i="24" s="1"/>
  <c r="BI114" i="24"/>
  <c r="BH114" i="24"/>
  <c r="BF114" i="24"/>
  <c r="BE114" i="24"/>
  <c r="T114" i="24"/>
  <c r="R114" i="24"/>
  <c r="P114" i="24"/>
  <c r="BK114" i="24"/>
  <c r="J114" i="24"/>
  <c r="BG114" i="24" s="1"/>
  <c r="BI113" i="24"/>
  <c r="BH113" i="24"/>
  <c r="BF113" i="24"/>
  <c r="BE113" i="24"/>
  <c r="T113" i="24"/>
  <c r="R113" i="24"/>
  <c r="P113" i="24"/>
  <c r="BK113" i="24"/>
  <c r="J113" i="24"/>
  <c r="BG113" i="24" s="1"/>
  <c r="BI111" i="24"/>
  <c r="BH111" i="24"/>
  <c r="BF111" i="24"/>
  <c r="BE111" i="24"/>
  <c r="T111" i="24"/>
  <c r="R111" i="24"/>
  <c r="P111" i="24"/>
  <c r="BK111" i="24"/>
  <c r="J111" i="24"/>
  <c r="BG111" i="24" s="1"/>
  <c r="BI109" i="24"/>
  <c r="BH109" i="24"/>
  <c r="BF109" i="24"/>
  <c r="BE109" i="24"/>
  <c r="T109" i="24"/>
  <c r="R109" i="24"/>
  <c r="P109" i="24"/>
  <c r="BK109" i="24"/>
  <c r="J109" i="24"/>
  <c r="BG109" i="24" s="1"/>
  <c r="BI108" i="24"/>
  <c r="BH108" i="24"/>
  <c r="BF108" i="24"/>
  <c r="BE108" i="24"/>
  <c r="T108" i="24"/>
  <c r="R108" i="24"/>
  <c r="R107" i="24"/>
  <c r="P108" i="24"/>
  <c r="BK108" i="24"/>
  <c r="BK107" i="24" s="1"/>
  <c r="J107" i="24" s="1"/>
  <c r="J67" i="24" s="1"/>
  <c r="J108" i="24"/>
  <c r="BG108" i="24"/>
  <c r="BI106" i="24"/>
  <c r="BH106" i="24"/>
  <c r="BF106" i="24"/>
  <c r="BE106" i="24"/>
  <c r="T106" i="24"/>
  <c r="R106" i="24"/>
  <c r="P106" i="24"/>
  <c r="BK106" i="24"/>
  <c r="J106" i="24"/>
  <c r="BG106" i="24"/>
  <c r="BI105" i="24"/>
  <c r="BH105" i="24"/>
  <c r="BF105" i="24"/>
  <c r="BE105" i="24"/>
  <c r="T105" i="24"/>
  <c r="R105" i="24"/>
  <c r="P105" i="24"/>
  <c r="BK105" i="24"/>
  <c r="J105" i="24"/>
  <c r="BG105" i="24" s="1"/>
  <c r="BI104" i="24"/>
  <c r="BH104" i="24"/>
  <c r="BF104" i="24"/>
  <c r="BE104" i="24"/>
  <c r="T104" i="24"/>
  <c r="R104" i="24"/>
  <c r="P104" i="24"/>
  <c r="P99" i="24" s="1"/>
  <c r="BK104" i="24"/>
  <c r="J104" i="24"/>
  <c r="BG104" i="24" s="1"/>
  <c r="BI103" i="24"/>
  <c r="BH103" i="24"/>
  <c r="BF103" i="24"/>
  <c r="BE103" i="24"/>
  <c r="T103" i="24"/>
  <c r="R103" i="24"/>
  <c r="P103" i="24"/>
  <c r="BK103" i="24"/>
  <c r="J103" i="24"/>
  <c r="BG103" i="24"/>
  <c r="BI102" i="24"/>
  <c r="BH102" i="24"/>
  <c r="BF102" i="24"/>
  <c r="BE102" i="24"/>
  <c r="T102" i="24"/>
  <c r="R102" i="24"/>
  <c r="P102" i="24"/>
  <c r="BK102" i="24"/>
  <c r="J102" i="24"/>
  <c r="BG102" i="24"/>
  <c r="BI100" i="24"/>
  <c r="BH100" i="24"/>
  <c r="BF100" i="24"/>
  <c r="BE100" i="24"/>
  <c r="T100" i="24"/>
  <c r="R100" i="24"/>
  <c r="R99" i="24" s="1"/>
  <c r="P100" i="24"/>
  <c r="BK100" i="24"/>
  <c r="BK99" i="24"/>
  <c r="J99" i="24" s="1"/>
  <c r="J66" i="24" s="1"/>
  <c r="J100" i="24"/>
  <c r="BG100" i="24" s="1"/>
  <c r="J93" i="24"/>
  <c r="F93" i="24"/>
  <c r="F91" i="24"/>
  <c r="E89" i="24"/>
  <c r="J59" i="24"/>
  <c r="F59" i="24"/>
  <c r="F57" i="24"/>
  <c r="E55" i="24"/>
  <c r="J22" i="24"/>
  <c r="E22" i="24"/>
  <c r="F94" i="24" s="1"/>
  <c r="J21" i="24"/>
  <c r="J16" i="24"/>
  <c r="J91" i="24" s="1"/>
  <c r="E7" i="24"/>
  <c r="E83" i="24"/>
  <c r="E49" i="24"/>
  <c r="AY82" i="1"/>
  <c r="AX82" i="1"/>
  <c r="BI150" i="23"/>
  <c r="BH150" i="23"/>
  <c r="BF150" i="23"/>
  <c r="BE150" i="23"/>
  <c r="T150" i="23"/>
  <c r="T149" i="23" s="1"/>
  <c r="R150" i="23"/>
  <c r="R149" i="23" s="1"/>
  <c r="P150" i="23"/>
  <c r="P149" i="23" s="1"/>
  <c r="BK150" i="23"/>
  <c r="BK149" i="23" s="1"/>
  <c r="J149" i="23" s="1"/>
  <c r="J70" i="23" s="1"/>
  <c r="J150" i="23"/>
  <c r="BG150" i="23" s="1"/>
  <c r="BI148" i="23"/>
  <c r="BH148" i="23"/>
  <c r="BF148" i="23"/>
  <c r="BE148" i="23"/>
  <c r="T148" i="23"/>
  <c r="R148" i="23"/>
  <c r="P148" i="23"/>
  <c r="BK148" i="23"/>
  <c r="J148" i="23"/>
  <c r="BG148" i="23"/>
  <c r="BI147" i="23"/>
  <c r="BH147" i="23"/>
  <c r="BF147" i="23"/>
  <c r="BE147" i="23"/>
  <c r="T147" i="23"/>
  <c r="R147" i="23"/>
  <c r="P147" i="23"/>
  <c r="BK147" i="23"/>
  <c r="J147" i="23"/>
  <c r="BG147" i="23"/>
  <c r="BI146" i="23"/>
  <c r="BH146" i="23"/>
  <c r="BF146" i="23"/>
  <c r="BE146" i="23"/>
  <c r="T146" i="23"/>
  <c r="R146" i="23"/>
  <c r="P146" i="23"/>
  <c r="BK146" i="23"/>
  <c r="J146" i="23"/>
  <c r="BG146" i="23"/>
  <c r="BI145" i="23"/>
  <c r="BH145" i="23"/>
  <c r="BF145" i="23"/>
  <c r="BE145" i="23"/>
  <c r="T145" i="23"/>
  <c r="R145" i="23"/>
  <c r="P145" i="23"/>
  <c r="BK145" i="23"/>
  <c r="J145" i="23"/>
  <c r="BG145" i="23"/>
  <c r="BI144" i="23"/>
  <c r="BH144" i="23"/>
  <c r="BF144" i="23"/>
  <c r="BE144" i="23"/>
  <c r="T144" i="23"/>
  <c r="R144" i="23"/>
  <c r="P144" i="23"/>
  <c r="BK144" i="23"/>
  <c r="J144" i="23"/>
  <c r="BG144" i="23"/>
  <c r="BI143" i="23"/>
  <c r="BH143" i="23"/>
  <c r="BF143" i="23"/>
  <c r="BE143" i="23"/>
  <c r="T143" i="23"/>
  <c r="R143" i="23"/>
  <c r="P143" i="23"/>
  <c r="BK143" i="23"/>
  <c r="J143" i="23"/>
  <c r="BG143" i="23"/>
  <c r="BI142" i="23"/>
  <c r="BH142" i="23"/>
  <c r="BF142" i="23"/>
  <c r="BE142" i="23"/>
  <c r="T142" i="23"/>
  <c r="R142" i="23"/>
  <c r="P142" i="23"/>
  <c r="BK142" i="23"/>
  <c r="J142" i="23"/>
  <c r="BG142" i="23"/>
  <c r="BI141" i="23"/>
  <c r="BH141" i="23"/>
  <c r="BF141" i="23"/>
  <c r="BE141" i="23"/>
  <c r="T141" i="23"/>
  <c r="R141" i="23"/>
  <c r="P141" i="23"/>
  <c r="BK141" i="23"/>
  <c r="J141" i="23"/>
  <c r="BG141" i="23"/>
  <c r="BI140" i="23"/>
  <c r="BH140" i="23"/>
  <c r="BF140" i="23"/>
  <c r="BE140" i="23"/>
  <c r="T140" i="23"/>
  <c r="R140" i="23"/>
  <c r="P140" i="23"/>
  <c r="BK140" i="23"/>
  <c r="J140" i="23"/>
  <c r="BG140" i="23"/>
  <c r="BI139" i="23"/>
  <c r="BH139" i="23"/>
  <c r="BF139" i="23"/>
  <c r="BE139" i="23"/>
  <c r="T139" i="23"/>
  <c r="R139" i="23"/>
  <c r="P139" i="23"/>
  <c r="BK139" i="23"/>
  <c r="J139" i="23"/>
  <c r="BG139" i="23"/>
  <c r="BI138" i="23"/>
  <c r="BH138" i="23"/>
  <c r="BF138" i="23"/>
  <c r="BE138" i="23"/>
  <c r="T138" i="23"/>
  <c r="R138" i="23"/>
  <c r="P138" i="23"/>
  <c r="BK138" i="23"/>
  <c r="J138" i="23"/>
  <c r="BG138" i="23"/>
  <c r="BI137" i="23"/>
  <c r="BH137" i="23"/>
  <c r="BF137" i="23"/>
  <c r="BE137" i="23"/>
  <c r="T137" i="23"/>
  <c r="R137" i="23"/>
  <c r="P137" i="23"/>
  <c r="BK137" i="23"/>
  <c r="J137" i="23"/>
  <c r="BG137" i="23"/>
  <c r="BI136" i="23"/>
  <c r="BH136" i="23"/>
  <c r="BF136" i="23"/>
  <c r="BE136" i="23"/>
  <c r="T136" i="23"/>
  <c r="R136" i="23"/>
  <c r="P136" i="23"/>
  <c r="BK136" i="23"/>
  <c r="J136" i="23"/>
  <c r="BG136" i="23"/>
  <c r="BI135" i="23"/>
  <c r="BH135" i="23"/>
  <c r="BF135" i="23"/>
  <c r="BE135" i="23"/>
  <c r="T135" i="23"/>
  <c r="R135" i="23"/>
  <c r="P135" i="23"/>
  <c r="BK135" i="23"/>
  <c r="J135" i="23"/>
  <c r="BG135" i="23"/>
  <c r="BI134" i="23"/>
  <c r="BH134" i="23"/>
  <c r="BF134" i="23"/>
  <c r="BE134" i="23"/>
  <c r="T134" i="23"/>
  <c r="R134" i="23"/>
  <c r="P134" i="23"/>
  <c r="BK134" i="23"/>
  <c r="J134" i="23"/>
  <c r="BG134" i="23"/>
  <c r="BI133" i="23"/>
  <c r="BH133" i="23"/>
  <c r="BF133" i="23"/>
  <c r="BE133" i="23"/>
  <c r="T133" i="23"/>
  <c r="R133" i="23"/>
  <c r="P133" i="23"/>
  <c r="BK133" i="23"/>
  <c r="J133" i="23"/>
  <c r="BG133" i="23" s="1"/>
  <c r="BI131" i="23"/>
  <c r="BH131" i="23"/>
  <c r="BF131" i="23"/>
  <c r="BE131" i="23"/>
  <c r="T131" i="23"/>
  <c r="R131" i="23"/>
  <c r="P131" i="23"/>
  <c r="BK131" i="23"/>
  <c r="J131" i="23"/>
  <c r="BG131" i="23" s="1"/>
  <c r="BI130" i="23"/>
  <c r="BH130" i="23"/>
  <c r="BF130" i="23"/>
  <c r="BE130" i="23"/>
  <c r="T130" i="23"/>
  <c r="R130" i="23"/>
  <c r="P130" i="23"/>
  <c r="BK130" i="23"/>
  <c r="J130" i="23"/>
  <c r="BG130" i="23"/>
  <c r="BI129" i="23"/>
  <c r="BH129" i="23"/>
  <c r="BF129" i="23"/>
  <c r="BE129" i="23"/>
  <c r="T129" i="23"/>
  <c r="R129" i="23"/>
  <c r="P129" i="23"/>
  <c r="BK129" i="23"/>
  <c r="J129" i="23"/>
  <c r="BG129" i="23"/>
  <c r="BI128" i="23"/>
  <c r="BH128" i="23"/>
  <c r="BF128" i="23"/>
  <c r="BE128" i="23"/>
  <c r="T128" i="23"/>
  <c r="R128" i="23"/>
  <c r="P128" i="23"/>
  <c r="BK128" i="23"/>
  <c r="J128" i="23"/>
  <c r="BG128" i="23"/>
  <c r="BI127" i="23"/>
  <c r="BH127" i="23"/>
  <c r="BF127" i="23"/>
  <c r="BE127" i="23"/>
  <c r="T127" i="23"/>
  <c r="R127" i="23"/>
  <c r="P127" i="23"/>
  <c r="BK127" i="23"/>
  <c r="J127" i="23"/>
  <c r="BG127" i="23" s="1"/>
  <c r="BI126" i="23"/>
  <c r="BH126" i="23"/>
  <c r="BF126" i="23"/>
  <c r="BE126" i="23"/>
  <c r="T126" i="23"/>
  <c r="R126" i="23"/>
  <c r="P126" i="23"/>
  <c r="BK126" i="23"/>
  <c r="J126" i="23"/>
  <c r="BG126" i="23" s="1"/>
  <c r="BI125" i="23"/>
  <c r="BH125" i="23"/>
  <c r="BF125" i="23"/>
  <c r="BE125" i="23"/>
  <c r="T125" i="23"/>
  <c r="R125" i="23"/>
  <c r="P125" i="23"/>
  <c r="BK125" i="23"/>
  <c r="J125" i="23"/>
  <c r="BG125" i="23" s="1"/>
  <c r="BI124" i="23"/>
  <c r="BH124" i="23"/>
  <c r="BF124" i="23"/>
  <c r="BE124" i="23"/>
  <c r="T124" i="23"/>
  <c r="R124" i="23"/>
  <c r="P124" i="23"/>
  <c r="BK124" i="23"/>
  <c r="J124" i="23"/>
  <c r="BG124" i="23" s="1"/>
  <c r="BI123" i="23"/>
  <c r="BH123" i="23"/>
  <c r="BF123" i="23"/>
  <c r="BE123" i="23"/>
  <c r="T123" i="23"/>
  <c r="R123" i="23"/>
  <c r="P123" i="23"/>
  <c r="BK123" i="23"/>
  <c r="J123" i="23"/>
  <c r="BG123" i="23" s="1"/>
  <c r="BI121" i="23"/>
  <c r="BH121" i="23"/>
  <c r="BF121" i="23"/>
  <c r="BE121" i="23"/>
  <c r="T121" i="23"/>
  <c r="R121" i="23"/>
  <c r="P121" i="23"/>
  <c r="BK121" i="23"/>
  <c r="J121" i="23"/>
  <c r="BG121" i="23"/>
  <c r="BI120" i="23"/>
  <c r="BH120" i="23"/>
  <c r="BF120" i="23"/>
  <c r="BE120" i="23"/>
  <c r="T120" i="23"/>
  <c r="R120" i="23"/>
  <c r="P120" i="23"/>
  <c r="BK120" i="23"/>
  <c r="J120" i="23"/>
  <c r="BG120" i="23"/>
  <c r="BI119" i="23"/>
  <c r="BH119" i="23"/>
  <c r="BF119" i="23"/>
  <c r="BE119" i="23"/>
  <c r="T119" i="23"/>
  <c r="R119" i="23"/>
  <c r="P119" i="23"/>
  <c r="BK119" i="23"/>
  <c r="J119" i="23"/>
  <c r="BG119" i="23"/>
  <c r="BI118" i="23"/>
  <c r="BH118" i="23"/>
  <c r="BF118" i="23"/>
  <c r="BE118" i="23"/>
  <c r="T118" i="23"/>
  <c r="R118" i="23"/>
  <c r="P118" i="23"/>
  <c r="BK118" i="23"/>
  <c r="J118" i="23"/>
  <c r="BG118" i="23"/>
  <c r="BI117" i="23"/>
  <c r="BH117" i="23"/>
  <c r="BF117" i="23"/>
  <c r="BE117" i="23"/>
  <c r="T117" i="23"/>
  <c r="R117" i="23"/>
  <c r="P117" i="23"/>
  <c r="BK117" i="23"/>
  <c r="J117" i="23"/>
  <c r="BG117" i="23"/>
  <c r="BI116" i="23"/>
  <c r="BH116" i="23"/>
  <c r="BF116" i="23"/>
  <c r="BE116" i="23"/>
  <c r="T116" i="23"/>
  <c r="R116" i="23"/>
  <c r="P116" i="23"/>
  <c r="BK116" i="23"/>
  <c r="J116" i="23"/>
  <c r="BG116" i="23"/>
  <c r="BI115" i="23"/>
  <c r="BH115" i="23"/>
  <c r="BF115" i="23"/>
  <c r="BE115" i="23"/>
  <c r="T115" i="23"/>
  <c r="R115" i="23"/>
  <c r="P115" i="23"/>
  <c r="BK115" i="23"/>
  <c r="J115" i="23"/>
  <c r="BG115" i="23"/>
  <c r="BI114" i="23"/>
  <c r="BH114" i="23"/>
  <c r="BF114" i="23"/>
  <c r="BE114" i="23"/>
  <c r="T114" i="23"/>
  <c r="R114" i="23"/>
  <c r="P114" i="23"/>
  <c r="BK114" i="23"/>
  <c r="J114" i="23"/>
  <c r="BG114" i="23"/>
  <c r="BI113" i="23"/>
  <c r="BH113" i="23"/>
  <c r="BF113" i="23"/>
  <c r="BE113" i="23"/>
  <c r="T113" i="23"/>
  <c r="R113" i="23"/>
  <c r="P113" i="23"/>
  <c r="BK113" i="23"/>
  <c r="J113" i="23"/>
  <c r="BG113" i="23"/>
  <c r="BI112" i="23"/>
  <c r="BH112" i="23"/>
  <c r="BF112" i="23"/>
  <c r="BE112" i="23"/>
  <c r="T112" i="23"/>
  <c r="R112" i="23"/>
  <c r="P112" i="23"/>
  <c r="BK112" i="23"/>
  <c r="J112" i="23"/>
  <c r="BG112" i="23"/>
  <c r="BI111" i="23"/>
  <c r="BH111" i="23"/>
  <c r="BF111" i="23"/>
  <c r="BE111" i="23"/>
  <c r="T111" i="23"/>
  <c r="R111" i="23"/>
  <c r="P111" i="23"/>
  <c r="BK111" i="23"/>
  <c r="J111" i="23"/>
  <c r="BG111" i="23"/>
  <c r="BI110" i="23"/>
  <c r="BH110" i="23"/>
  <c r="BF110" i="23"/>
  <c r="BE110" i="23"/>
  <c r="T110" i="23"/>
  <c r="R110" i="23"/>
  <c r="R108" i="23" s="1"/>
  <c r="P110" i="23"/>
  <c r="BK110" i="23"/>
  <c r="J110" i="23"/>
  <c r="BG110" i="23"/>
  <c r="BI109" i="23"/>
  <c r="BH109" i="23"/>
  <c r="BF109" i="23"/>
  <c r="BE109" i="23"/>
  <c r="T109" i="23"/>
  <c r="R109" i="23"/>
  <c r="P109" i="23"/>
  <c r="BK109" i="23"/>
  <c r="BK108" i="23" s="1"/>
  <c r="J108" i="23" s="1"/>
  <c r="J67" i="23" s="1"/>
  <c r="J109" i="23"/>
  <c r="BG109" i="23" s="1"/>
  <c r="BI107" i="23"/>
  <c r="BH107" i="23"/>
  <c r="BF107" i="23"/>
  <c r="BE107" i="23"/>
  <c r="T107" i="23"/>
  <c r="R107" i="23"/>
  <c r="P107" i="23"/>
  <c r="BK107" i="23"/>
  <c r="J107" i="23"/>
  <c r="BG107" i="23" s="1"/>
  <c r="BI106" i="23"/>
  <c r="BH106" i="23"/>
  <c r="BF106" i="23"/>
  <c r="BE106" i="23"/>
  <c r="T106" i="23"/>
  <c r="R106" i="23"/>
  <c r="P106" i="23"/>
  <c r="BK106" i="23"/>
  <c r="J106" i="23"/>
  <c r="BG106" i="23" s="1"/>
  <c r="BI105" i="23"/>
  <c r="BH105" i="23"/>
  <c r="BF105" i="23"/>
  <c r="BE105" i="23"/>
  <c r="T105" i="23"/>
  <c r="R105" i="23"/>
  <c r="P105" i="23"/>
  <c r="BK105" i="23"/>
  <c r="J105" i="23"/>
  <c r="BG105" i="23" s="1"/>
  <c r="BI104" i="23"/>
  <c r="BH104" i="23"/>
  <c r="BF104" i="23"/>
  <c r="BE104" i="23"/>
  <c r="T104" i="23"/>
  <c r="R104" i="23"/>
  <c r="P104" i="23"/>
  <c r="BK104" i="23"/>
  <c r="J104" i="23"/>
  <c r="BG104" i="23" s="1"/>
  <c r="BI103" i="23"/>
  <c r="BH103" i="23"/>
  <c r="BF103" i="23"/>
  <c r="BE103" i="23"/>
  <c r="T103" i="23"/>
  <c r="R103" i="23"/>
  <c r="P103" i="23"/>
  <c r="BK103" i="23"/>
  <c r="J103" i="23"/>
  <c r="BG103" i="23" s="1"/>
  <c r="BI102" i="23"/>
  <c r="BH102" i="23"/>
  <c r="BF102" i="23"/>
  <c r="BE102" i="23"/>
  <c r="T102" i="23"/>
  <c r="R102" i="23"/>
  <c r="P102" i="23"/>
  <c r="BK102" i="23"/>
  <c r="J102" i="23"/>
  <c r="BG102" i="23"/>
  <c r="BI101" i="23"/>
  <c r="BH101" i="23"/>
  <c r="BF101" i="23"/>
  <c r="BE101" i="23"/>
  <c r="T101" i="23"/>
  <c r="R101" i="23"/>
  <c r="P101" i="23"/>
  <c r="BK101" i="23"/>
  <c r="J101" i="23"/>
  <c r="BG101" i="23"/>
  <c r="BI100" i="23"/>
  <c r="BH100" i="23"/>
  <c r="BF100" i="23"/>
  <c r="BE100" i="23"/>
  <c r="T100" i="23"/>
  <c r="R100" i="23"/>
  <c r="P100" i="23"/>
  <c r="BK100" i="23"/>
  <c r="J100" i="23"/>
  <c r="BG100" i="23"/>
  <c r="BI99" i="23"/>
  <c r="BH99" i="23"/>
  <c r="BF99" i="23"/>
  <c r="BE99" i="23"/>
  <c r="T99" i="23"/>
  <c r="R99" i="23"/>
  <c r="P99" i="23"/>
  <c r="BK99" i="23"/>
  <c r="J99" i="23"/>
  <c r="BG99" i="23" s="1"/>
  <c r="BI98" i="23"/>
  <c r="BH98" i="23"/>
  <c r="BF98" i="23"/>
  <c r="BE98" i="23"/>
  <c r="T98" i="23"/>
  <c r="R98" i="23"/>
  <c r="P98" i="23"/>
  <c r="BK98" i="23"/>
  <c r="J98" i="23"/>
  <c r="BG98" i="23" s="1"/>
  <c r="BI97" i="23"/>
  <c r="BH97" i="23"/>
  <c r="F37" i="23"/>
  <c r="BC82" i="1" s="1"/>
  <c r="BF97" i="23"/>
  <c r="BE97" i="23"/>
  <c r="T97" i="23"/>
  <c r="R97" i="23"/>
  <c r="R96" i="23" s="1"/>
  <c r="P97" i="23"/>
  <c r="BK97" i="23"/>
  <c r="J97" i="23"/>
  <c r="BG97" i="23" s="1"/>
  <c r="J90" i="23"/>
  <c r="F90" i="23"/>
  <c r="F88" i="23"/>
  <c r="E86" i="23"/>
  <c r="J59" i="23"/>
  <c r="F59" i="23"/>
  <c r="F57" i="23"/>
  <c r="E55" i="23"/>
  <c r="J22" i="23"/>
  <c r="E22" i="23"/>
  <c r="J21" i="23"/>
  <c r="J16" i="23"/>
  <c r="J88" i="23" s="1"/>
  <c r="J57" i="23"/>
  <c r="E7" i="23"/>
  <c r="E49" i="23" s="1"/>
  <c r="E80" i="23"/>
  <c r="AY81" i="1"/>
  <c r="AX81" i="1"/>
  <c r="BI402" i="22"/>
  <c r="BH402" i="22"/>
  <c r="BF402" i="22"/>
  <c r="BE402" i="22"/>
  <c r="T402" i="22"/>
  <c r="R402" i="22"/>
  <c r="P402" i="22"/>
  <c r="BK402" i="22"/>
  <c r="J402" i="22"/>
  <c r="BG402" i="22"/>
  <c r="BI401" i="22"/>
  <c r="BH401" i="22"/>
  <c r="BF401" i="22"/>
  <c r="BE401" i="22"/>
  <c r="T401" i="22"/>
  <c r="R401" i="22"/>
  <c r="P401" i="22"/>
  <c r="BK401" i="22"/>
  <c r="J401" i="22"/>
  <c r="BG401" i="22" s="1"/>
  <c r="BI395" i="22"/>
  <c r="BH395" i="22"/>
  <c r="BF395" i="22"/>
  <c r="BE395" i="22"/>
  <c r="T395" i="22"/>
  <c r="T394" i="22" s="1"/>
  <c r="R395" i="22"/>
  <c r="P395" i="22"/>
  <c r="P394" i="22" s="1"/>
  <c r="BK395" i="22"/>
  <c r="J395" i="22"/>
  <c r="BG395" i="22" s="1"/>
  <c r="BI393" i="22"/>
  <c r="BH393" i="22"/>
  <c r="BF393" i="22"/>
  <c r="BE393" i="22"/>
  <c r="T393" i="22"/>
  <c r="R393" i="22"/>
  <c r="P393" i="22"/>
  <c r="BK393" i="22"/>
  <c r="J393" i="22"/>
  <c r="BG393" i="22" s="1"/>
  <c r="BI392" i="22"/>
  <c r="BH392" i="22"/>
  <c r="BF392" i="22"/>
  <c r="BE392" i="22"/>
  <c r="T392" i="22"/>
  <c r="R392" i="22"/>
  <c r="P392" i="22"/>
  <c r="BK392" i="22"/>
  <c r="J392" i="22"/>
  <c r="BG392" i="22" s="1"/>
  <c r="BI387" i="22"/>
  <c r="BH387" i="22"/>
  <c r="BF387" i="22"/>
  <c r="BE387" i="22"/>
  <c r="T387" i="22"/>
  <c r="R387" i="22"/>
  <c r="P387" i="22"/>
  <c r="BK387" i="22"/>
  <c r="J387" i="22"/>
  <c r="BG387" i="22" s="1"/>
  <c r="BI382" i="22"/>
  <c r="BH382" i="22"/>
  <c r="BF382" i="22"/>
  <c r="BE382" i="22"/>
  <c r="T382" i="22"/>
  <c r="R382" i="22"/>
  <c r="P382" i="22"/>
  <c r="BK382" i="22"/>
  <c r="J382" i="22"/>
  <c r="BG382" i="22" s="1"/>
  <c r="BI377" i="22"/>
  <c r="BH377" i="22"/>
  <c r="BF377" i="22"/>
  <c r="BE377" i="22"/>
  <c r="T377" i="22"/>
  <c r="R377" i="22"/>
  <c r="P377" i="22"/>
  <c r="BK377" i="22"/>
  <c r="J377" i="22"/>
  <c r="BG377" i="22" s="1"/>
  <c r="BI372" i="22"/>
  <c r="BH372" i="22"/>
  <c r="BF372" i="22"/>
  <c r="BE372" i="22"/>
  <c r="T372" i="22"/>
  <c r="R372" i="22"/>
  <c r="P372" i="22"/>
  <c r="BK372" i="22"/>
  <c r="J372" i="22"/>
  <c r="BG372" i="22" s="1"/>
  <c r="BI364" i="22"/>
  <c r="BH364" i="22"/>
  <c r="BF364" i="22"/>
  <c r="BE364" i="22"/>
  <c r="T364" i="22"/>
  <c r="R364" i="22"/>
  <c r="P364" i="22"/>
  <c r="BK364" i="22"/>
  <c r="J364" i="22"/>
  <c r="BG364" i="22"/>
  <c r="BI358" i="22"/>
  <c r="BH358" i="22"/>
  <c r="BF358" i="22"/>
  <c r="BE358" i="22"/>
  <c r="T358" i="22"/>
  <c r="R358" i="22"/>
  <c r="P358" i="22"/>
  <c r="BK358" i="22"/>
  <c r="J358" i="22"/>
  <c r="BG358" i="22" s="1"/>
  <c r="BI353" i="22"/>
  <c r="BH353" i="22"/>
  <c r="BF353" i="22"/>
  <c r="BE353" i="22"/>
  <c r="T353" i="22"/>
  <c r="R353" i="22"/>
  <c r="P353" i="22"/>
  <c r="BK353" i="22"/>
  <c r="J353" i="22"/>
  <c r="BG353" i="22" s="1"/>
  <c r="BI347" i="22"/>
  <c r="BH347" i="22"/>
  <c r="BF347" i="22"/>
  <c r="BE347" i="22"/>
  <c r="T347" i="22"/>
  <c r="R347" i="22"/>
  <c r="P347" i="22"/>
  <c r="BK347" i="22"/>
  <c r="J347" i="22"/>
  <c r="BG347" i="22" s="1"/>
  <c r="BI341" i="22"/>
  <c r="BH341" i="22"/>
  <c r="BF341" i="22"/>
  <c r="BE341" i="22"/>
  <c r="T341" i="22"/>
  <c r="R341" i="22"/>
  <c r="P341" i="22"/>
  <c r="BK341" i="22"/>
  <c r="J341" i="22"/>
  <c r="BG341" i="22" s="1"/>
  <c r="BI336" i="22"/>
  <c r="BH336" i="22"/>
  <c r="BF336" i="22"/>
  <c r="BE336" i="22"/>
  <c r="T336" i="22"/>
  <c r="R336" i="22"/>
  <c r="P336" i="22"/>
  <c r="BK336" i="22"/>
  <c r="J336" i="22"/>
  <c r="BG336" i="22" s="1"/>
  <c r="BI332" i="22"/>
  <c r="BH332" i="22"/>
  <c r="BF332" i="22"/>
  <c r="BE332" i="22"/>
  <c r="T332" i="22"/>
  <c r="R332" i="22"/>
  <c r="P332" i="22"/>
  <c r="BK332" i="22"/>
  <c r="J332" i="22"/>
  <c r="BG332" i="22" s="1"/>
  <c r="BI325" i="22"/>
  <c r="BH325" i="22"/>
  <c r="BF325" i="22"/>
  <c r="BE325" i="22"/>
  <c r="T325" i="22"/>
  <c r="R325" i="22"/>
  <c r="P325" i="22"/>
  <c r="BK325" i="22"/>
  <c r="J325" i="22"/>
  <c r="BG325" i="22" s="1"/>
  <c r="BI319" i="22"/>
  <c r="BH319" i="22"/>
  <c r="BF319" i="22"/>
  <c r="BE319" i="22"/>
  <c r="T319" i="22"/>
  <c r="R319" i="22"/>
  <c r="P319" i="22"/>
  <c r="BK319" i="22"/>
  <c r="J319" i="22"/>
  <c r="BG319" i="22" s="1"/>
  <c r="BI314" i="22"/>
  <c r="BH314" i="22"/>
  <c r="BF314" i="22"/>
  <c r="BE314" i="22"/>
  <c r="T314" i="22"/>
  <c r="R314" i="22"/>
  <c r="P314" i="22"/>
  <c r="BK314" i="22"/>
  <c r="J314" i="22"/>
  <c r="BG314" i="22" s="1"/>
  <c r="BI309" i="22"/>
  <c r="BH309" i="22"/>
  <c r="BF309" i="22"/>
  <c r="BE309" i="22"/>
  <c r="T309" i="22"/>
  <c r="R309" i="22"/>
  <c r="P309" i="22"/>
  <c r="BK309" i="22"/>
  <c r="J309" i="22"/>
  <c r="BG309" i="22" s="1"/>
  <c r="BI308" i="22"/>
  <c r="BH308" i="22"/>
  <c r="BF308" i="22"/>
  <c r="BE308" i="22"/>
  <c r="T308" i="22"/>
  <c r="R308" i="22"/>
  <c r="P308" i="22"/>
  <c r="BK308" i="22"/>
  <c r="J308" i="22"/>
  <c r="BG308" i="22" s="1"/>
  <c r="BI307" i="22"/>
  <c r="BH307" i="22"/>
  <c r="BF307" i="22"/>
  <c r="BE307" i="22"/>
  <c r="T307" i="22"/>
  <c r="R307" i="22"/>
  <c r="P307" i="22"/>
  <c r="BK307" i="22"/>
  <c r="J307" i="22"/>
  <c r="BG307" i="22" s="1"/>
  <c r="BI306" i="22"/>
  <c r="BH306" i="22"/>
  <c r="BF306" i="22"/>
  <c r="BE306" i="22"/>
  <c r="T306" i="22"/>
  <c r="R306" i="22"/>
  <c r="P306" i="22"/>
  <c r="BK306" i="22"/>
  <c r="J306" i="22"/>
  <c r="BG306" i="22" s="1"/>
  <c r="BI305" i="22"/>
  <c r="BH305" i="22"/>
  <c r="BF305" i="22"/>
  <c r="BE305" i="22"/>
  <c r="T305" i="22"/>
  <c r="R305" i="22"/>
  <c r="P305" i="22"/>
  <c r="BK305" i="22"/>
  <c r="J305" i="22"/>
  <c r="BG305" i="22" s="1"/>
  <c r="BI300" i="22"/>
  <c r="BH300" i="22"/>
  <c r="BF300" i="22"/>
  <c r="BE300" i="22"/>
  <c r="T300" i="22"/>
  <c r="R300" i="22"/>
  <c r="P300" i="22"/>
  <c r="BK300" i="22"/>
  <c r="J300" i="22"/>
  <c r="BG300" i="22" s="1"/>
  <c r="BI290" i="22"/>
  <c r="BH290" i="22"/>
  <c r="BF290" i="22"/>
  <c r="BE290" i="22"/>
  <c r="T290" i="22"/>
  <c r="R290" i="22"/>
  <c r="P290" i="22"/>
  <c r="BK290" i="22"/>
  <c r="J290" i="22"/>
  <c r="BG290" i="22" s="1"/>
  <c r="BI279" i="22"/>
  <c r="BH279" i="22"/>
  <c r="BF279" i="22"/>
  <c r="BE279" i="22"/>
  <c r="T279" i="22"/>
  <c r="R279" i="22"/>
  <c r="P279" i="22"/>
  <c r="BK279" i="22"/>
  <c r="J279" i="22"/>
  <c r="BG279" i="22" s="1"/>
  <c r="BI276" i="22"/>
  <c r="BH276" i="22"/>
  <c r="BF276" i="22"/>
  <c r="BE276" i="22"/>
  <c r="T276" i="22"/>
  <c r="R276" i="22"/>
  <c r="P276" i="22"/>
  <c r="BK276" i="22"/>
  <c r="J276" i="22"/>
  <c r="BG276" i="22" s="1"/>
  <c r="BI270" i="22"/>
  <c r="BH270" i="22"/>
  <c r="BF270" i="22"/>
  <c r="BE270" i="22"/>
  <c r="T270" i="22"/>
  <c r="R270" i="22"/>
  <c r="P270" i="22"/>
  <c r="BK270" i="22"/>
  <c r="J270" i="22"/>
  <c r="BG270" i="22" s="1"/>
  <c r="BI266" i="22"/>
  <c r="BH266" i="22"/>
  <c r="BF266" i="22"/>
  <c r="BE266" i="22"/>
  <c r="T266" i="22"/>
  <c r="R266" i="22"/>
  <c r="P266" i="22"/>
  <c r="BK266" i="22"/>
  <c r="J266" i="22"/>
  <c r="BG266" i="22" s="1"/>
  <c r="BI261" i="22"/>
  <c r="BH261" i="22"/>
  <c r="BF261" i="22"/>
  <c r="BE261" i="22"/>
  <c r="T261" i="22"/>
  <c r="R261" i="22"/>
  <c r="P261" i="22"/>
  <c r="BK261" i="22"/>
  <c r="J261" i="22"/>
  <c r="BG261" i="22"/>
  <c r="BI259" i="22"/>
  <c r="BH259" i="22"/>
  <c r="BF259" i="22"/>
  <c r="BE259" i="22"/>
  <c r="T259" i="22"/>
  <c r="R259" i="22"/>
  <c r="P259" i="22"/>
  <c r="BK259" i="22"/>
  <c r="J259" i="22"/>
  <c r="BG259" i="22"/>
  <c r="BI258" i="22"/>
  <c r="BH258" i="22"/>
  <c r="BF258" i="22"/>
  <c r="BE258" i="22"/>
  <c r="T258" i="22"/>
  <c r="R258" i="22"/>
  <c r="P258" i="22"/>
  <c r="BK258" i="22"/>
  <c r="J258" i="22"/>
  <c r="BG258" i="22" s="1"/>
  <c r="BI257" i="22"/>
  <c r="BH257" i="22"/>
  <c r="BF257" i="22"/>
  <c r="BE257" i="22"/>
  <c r="T257" i="22"/>
  <c r="R257" i="22"/>
  <c r="P257" i="22"/>
  <c r="BK257" i="22"/>
  <c r="J257" i="22"/>
  <c r="BG257" i="22" s="1"/>
  <c r="BI256" i="22"/>
  <c r="BH256" i="22"/>
  <c r="BF256" i="22"/>
  <c r="BE256" i="22"/>
  <c r="T256" i="22"/>
  <c r="R256" i="22"/>
  <c r="P256" i="22"/>
  <c r="BK256" i="22"/>
  <c r="J256" i="22"/>
  <c r="BG256" i="22"/>
  <c r="BI252" i="22"/>
  <c r="BH252" i="22"/>
  <c r="BF252" i="22"/>
  <c r="BE252" i="22"/>
  <c r="T252" i="22"/>
  <c r="R252" i="22"/>
  <c r="P252" i="22"/>
  <c r="BK252" i="22"/>
  <c r="J252" i="22"/>
  <c r="BG252" i="22"/>
  <c r="BI248" i="22"/>
  <c r="BH248" i="22"/>
  <c r="BF248" i="22"/>
  <c r="BE248" i="22"/>
  <c r="T248" i="22"/>
  <c r="R248" i="22"/>
  <c r="P248" i="22"/>
  <c r="BK248" i="22"/>
  <c r="J248" i="22"/>
  <c r="BG248" i="22" s="1"/>
  <c r="BI244" i="22"/>
  <c r="BH244" i="22"/>
  <c r="BF244" i="22"/>
  <c r="BE244" i="22"/>
  <c r="T244" i="22"/>
  <c r="R244" i="22"/>
  <c r="P244" i="22"/>
  <c r="BK244" i="22"/>
  <c r="J244" i="22"/>
  <c r="BG244" i="22" s="1"/>
  <c r="BI237" i="22"/>
  <c r="BH237" i="22"/>
  <c r="BF237" i="22"/>
  <c r="BE237" i="22"/>
  <c r="T237" i="22"/>
  <c r="R237" i="22"/>
  <c r="P237" i="22"/>
  <c r="BK237" i="22"/>
  <c r="J237" i="22"/>
  <c r="BG237" i="22"/>
  <c r="BI232" i="22"/>
  <c r="BH232" i="22"/>
  <c r="BF232" i="22"/>
  <c r="BE232" i="22"/>
  <c r="T232" i="22"/>
  <c r="R232" i="22"/>
  <c r="P232" i="22"/>
  <c r="BK232" i="22"/>
  <c r="J232" i="22"/>
  <c r="BG232" i="22"/>
  <c r="BI226" i="22"/>
  <c r="BH226" i="22"/>
  <c r="BF226" i="22"/>
  <c r="BE226" i="22"/>
  <c r="T226" i="22"/>
  <c r="R226" i="22"/>
  <c r="P226" i="22"/>
  <c r="BK226" i="22"/>
  <c r="J226" i="22"/>
  <c r="BG226" i="22" s="1"/>
  <c r="BI222" i="22"/>
  <c r="BH222" i="22"/>
  <c r="BF222" i="22"/>
  <c r="BE222" i="22"/>
  <c r="T222" i="22"/>
  <c r="R222" i="22"/>
  <c r="P222" i="22"/>
  <c r="BK222" i="22"/>
  <c r="J222" i="22"/>
  <c r="BG222" i="22" s="1"/>
  <c r="BI218" i="22"/>
  <c r="BH218" i="22"/>
  <c r="BF218" i="22"/>
  <c r="BE218" i="22"/>
  <c r="T218" i="22"/>
  <c r="R218" i="22"/>
  <c r="P218" i="22"/>
  <c r="BK218" i="22"/>
  <c r="J218" i="22"/>
  <c r="BG218" i="22"/>
  <c r="BI214" i="22"/>
  <c r="BH214" i="22"/>
  <c r="BF214" i="22"/>
  <c r="BE214" i="22"/>
  <c r="T214" i="22"/>
  <c r="R214" i="22"/>
  <c r="P214" i="22"/>
  <c r="BK214" i="22"/>
  <c r="J214" i="22"/>
  <c r="BG214" i="22"/>
  <c r="BI209" i="22"/>
  <c r="BH209" i="22"/>
  <c r="BF209" i="22"/>
  <c r="BE209" i="22"/>
  <c r="T209" i="22"/>
  <c r="R209" i="22"/>
  <c r="P209" i="22"/>
  <c r="BK209" i="22"/>
  <c r="J209" i="22"/>
  <c r="BG209" i="22" s="1"/>
  <c r="BI204" i="22"/>
  <c r="BH204" i="22"/>
  <c r="BF204" i="22"/>
  <c r="BE204" i="22"/>
  <c r="T204" i="22"/>
  <c r="R204" i="22"/>
  <c r="P204" i="22"/>
  <c r="BK204" i="22"/>
  <c r="J204" i="22"/>
  <c r="BG204" i="22" s="1"/>
  <c r="BI199" i="22"/>
  <c r="BH199" i="22"/>
  <c r="BF199" i="22"/>
  <c r="BE199" i="22"/>
  <c r="T199" i="22"/>
  <c r="R199" i="22"/>
  <c r="P199" i="22"/>
  <c r="BK199" i="22"/>
  <c r="J199" i="22"/>
  <c r="BG199" i="22"/>
  <c r="BI188" i="22"/>
  <c r="BH188" i="22"/>
  <c r="BF188" i="22"/>
  <c r="BE188" i="22"/>
  <c r="T188" i="22"/>
  <c r="R188" i="22"/>
  <c r="P188" i="22"/>
  <c r="BK188" i="22"/>
  <c r="J188" i="22"/>
  <c r="BG188" i="22"/>
  <c r="BI183" i="22"/>
  <c r="BH183" i="22"/>
  <c r="BF183" i="22"/>
  <c r="BE183" i="22"/>
  <c r="T183" i="22"/>
  <c r="R183" i="22"/>
  <c r="P183" i="22"/>
  <c r="BK183" i="22"/>
  <c r="J183" i="22"/>
  <c r="BG183" i="22" s="1"/>
  <c r="BI177" i="22"/>
  <c r="BH177" i="22"/>
  <c r="BF177" i="22"/>
  <c r="BE177" i="22"/>
  <c r="T177" i="22"/>
  <c r="R177" i="22"/>
  <c r="P177" i="22"/>
  <c r="BK177" i="22"/>
  <c r="J177" i="22"/>
  <c r="BG177" i="22" s="1"/>
  <c r="BI171" i="22"/>
  <c r="BH171" i="22"/>
  <c r="BF171" i="22"/>
  <c r="BE171" i="22"/>
  <c r="T171" i="22"/>
  <c r="R171" i="22"/>
  <c r="P171" i="22"/>
  <c r="BK171" i="22"/>
  <c r="J171" i="22"/>
  <c r="BG171" i="22"/>
  <c r="BI162" i="22"/>
  <c r="BH162" i="22"/>
  <c r="BF162" i="22"/>
  <c r="BE162" i="22"/>
  <c r="T162" i="22"/>
  <c r="R162" i="22"/>
  <c r="P162" i="22"/>
  <c r="BK162" i="22"/>
  <c r="J162" i="22"/>
  <c r="BG162" i="22"/>
  <c r="BI156" i="22"/>
  <c r="BH156" i="22"/>
  <c r="BF156" i="22"/>
  <c r="BE156" i="22"/>
  <c r="T156" i="22"/>
  <c r="R156" i="22"/>
  <c r="P156" i="22"/>
  <c r="BK156" i="22"/>
  <c r="J156" i="22"/>
  <c r="BG156" i="22" s="1"/>
  <c r="BI153" i="22"/>
  <c r="BH153" i="22"/>
  <c r="BF153" i="22"/>
  <c r="BE153" i="22"/>
  <c r="T153" i="22"/>
  <c r="T152" i="22" s="1"/>
  <c r="R153" i="22"/>
  <c r="R152" i="22"/>
  <c r="P153" i="22"/>
  <c r="P152" i="22" s="1"/>
  <c r="BK153" i="22"/>
  <c r="BK152" i="22" s="1"/>
  <c r="J152" i="22" s="1"/>
  <c r="J68" i="22" s="1"/>
  <c r="J153" i="22"/>
  <c r="BG153" i="22"/>
  <c r="BI147" i="22"/>
  <c r="BH147" i="22"/>
  <c r="BF147" i="22"/>
  <c r="BE147" i="22"/>
  <c r="T147" i="22"/>
  <c r="T146" i="22" s="1"/>
  <c r="R147" i="22"/>
  <c r="R146" i="22" s="1"/>
  <c r="P147" i="22"/>
  <c r="P146" i="22" s="1"/>
  <c r="BK147" i="22"/>
  <c r="BK146" i="22" s="1"/>
  <c r="J146" i="22" s="1"/>
  <c r="J67" i="22" s="1"/>
  <c r="J147" i="22"/>
  <c r="BG147" i="22" s="1"/>
  <c r="BI141" i="22"/>
  <c r="BH141" i="22"/>
  <c r="BF141" i="22"/>
  <c r="BE141" i="22"/>
  <c r="T141" i="22"/>
  <c r="R141" i="22"/>
  <c r="P141" i="22"/>
  <c r="BK141" i="22"/>
  <c r="J141" i="22"/>
  <c r="BG141" i="22" s="1"/>
  <c r="BI136" i="22"/>
  <c r="BH136" i="22"/>
  <c r="BF136" i="22"/>
  <c r="BE136" i="22"/>
  <c r="T136" i="22"/>
  <c r="R136" i="22"/>
  <c r="P136" i="22"/>
  <c r="BK136" i="22"/>
  <c r="J136" i="22"/>
  <c r="BG136" i="22" s="1"/>
  <c r="BI130" i="22"/>
  <c r="BH130" i="22"/>
  <c r="BF130" i="22"/>
  <c r="BE130" i="22"/>
  <c r="T130" i="22"/>
  <c r="R130" i="22"/>
  <c r="P130" i="22"/>
  <c r="BK130" i="22"/>
  <c r="J130" i="22"/>
  <c r="BG130" i="22" s="1"/>
  <c r="BI124" i="22"/>
  <c r="BH124" i="22"/>
  <c r="BF124" i="22"/>
  <c r="BE124" i="22"/>
  <c r="T124" i="22"/>
  <c r="R124" i="22"/>
  <c r="P124" i="22"/>
  <c r="BK124" i="22"/>
  <c r="J124" i="22"/>
  <c r="BG124" i="22" s="1"/>
  <c r="BI118" i="22"/>
  <c r="BH118" i="22"/>
  <c r="BF118" i="22"/>
  <c r="BE118" i="22"/>
  <c r="T118" i="22"/>
  <c r="R118" i="22"/>
  <c r="P118" i="22"/>
  <c r="BK118" i="22"/>
  <c r="J118" i="22"/>
  <c r="BG118" i="22" s="1"/>
  <c r="BI112" i="22"/>
  <c r="BH112" i="22"/>
  <c r="BF112" i="22"/>
  <c r="BE112" i="22"/>
  <c r="T112" i="22"/>
  <c r="R112" i="22"/>
  <c r="P112" i="22"/>
  <c r="BK112" i="22"/>
  <c r="J112" i="22"/>
  <c r="BG112" i="22" s="1"/>
  <c r="BI106" i="22"/>
  <c r="BH106" i="22"/>
  <c r="BF106" i="22"/>
  <c r="BE106" i="22"/>
  <c r="T106" i="22"/>
  <c r="R106" i="22"/>
  <c r="P106" i="22"/>
  <c r="BK106" i="22"/>
  <c r="J106" i="22"/>
  <c r="BG106" i="22" s="1"/>
  <c r="BI100" i="22"/>
  <c r="BH100" i="22"/>
  <c r="BF100" i="22"/>
  <c r="BE100" i="22"/>
  <c r="T100" i="22"/>
  <c r="R100" i="22"/>
  <c r="P100" i="22"/>
  <c r="BK100" i="22"/>
  <c r="J100" i="22"/>
  <c r="BG100" i="22" s="1"/>
  <c r="J93" i="22"/>
  <c r="F93" i="22"/>
  <c r="F91" i="22"/>
  <c r="E89" i="22"/>
  <c r="J59" i="22"/>
  <c r="F59" i="22"/>
  <c r="F57" i="22"/>
  <c r="E55" i="22"/>
  <c r="J22" i="22"/>
  <c r="E22" i="22"/>
  <c r="F60" i="22" s="1"/>
  <c r="F94" i="22"/>
  <c r="J21" i="22"/>
  <c r="J16" i="22"/>
  <c r="J57" i="22" s="1"/>
  <c r="J91" i="22"/>
  <c r="E7" i="22"/>
  <c r="AY80" i="1"/>
  <c r="AX80" i="1"/>
  <c r="BI2259" i="21"/>
  <c r="BH2259" i="21"/>
  <c r="BF2259" i="21"/>
  <c r="BE2259" i="21"/>
  <c r="T2259" i="21"/>
  <c r="R2259" i="21"/>
  <c r="P2259" i="21"/>
  <c r="BK2259" i="21"/>
  <c r="J2259" i="21"/>
  <c r="BG2259" i="21" s="1"/>
  <c r="BI2248" i="21"/>
  <c r="BH2248" i="21"/>
  <c r="BF2248" i="21"/>
  <c r="BE2248" i="21"/>
  <c r="T2248" i="21"/>
  <c r="T2247" i="21"/>
  <c r="R2248" i="21"/>
  <c r="R2247" i="21" s="1"/>
  <c r="P2248" i="21"/>
  <c r="P2247" i="21" s="1"/>
  <c r="BK2248" i="21"/>
  <c r="J2248" i="21"/>
  <c r="BG2248" i="21"/>
  <c r="BI2246" i="21"/>
  <c r="BH2246" i="21"/>
  <c r="BF2246" i="21"/>
  <c r="BE2246" i="21"/>
  <c r="T2246" i="21"/>
  <c r="R2246" i="21"/>
  <c r="P2246" i="21"/>
  <c r="BK2246" i="21"/>
  <c r="J2246" i="21"/>
  <c r="BG2246" i="21" s="1"/>
  <c r="BI2234" i="21"/>
  <c r="BH2234" i="21"/>
  <c r="BF2234" i="21"/>
  <c r="BE2234" i="21"/>
  <c r="T2234" i="21"/>
  <c r="R2234" i="21"/>
  <c r="P2234" i="21"/>
  <c r="BK2234" i="21"/>
  <c r="J2234" i="21"/>
  <c r="BG2234" i="21" s="1"/>
  <c r="BI2228" i="21"/>
  <c r="BH2228" i="21"/>
  <c r="BF2228" i="21"/>
  <c r="BE2228" i="21"/>
  <c r="T2228" i="21"/>
  <c r="R2228" i="21"/>
  <c r="P2228" i="21"/>
  <c r="BK2228" i="21"/>
  <c r="J2228" i="21"/>
  <c r="BG2228" i="21" s="1"/>
  <c r="BI2216" i="21"/>
  <c r="BH2216" i="21"/>
  <c r="BF2216" i="21"/>
  <c r="BE2216" i="21"/>
  <c r="T2216" i="21"/>
  <c r="R2216" i="21"/>
  <c r="P2216" i="21"/>
  <c r="BK2216" i="21"/>
  <c r="J2216" i="21"/>
  <c r="BG2216" i="21" s="1"/>
  <c r="BI2210" i="21"/>
  <c r="BH2210" i="21"/>
  <c r="BF2210" i="21"/>
  <c r="BE2210" i="21"/>
  <c r="T2210" i="21"/>
  <c r="R2210" i="21"/>
  <c r="P2210" i="21"/>
  <c r="BK2210" i="21"/>
  <c r="J2210" i="21"/>
  <c r="BG2210" i="21"/>
  <c r="BI2204" i="21"/>
  <c r="BH2204" i="21"/>
  <c r="BF2204" i="21"/>
  <c r="BE2204" i="21"/>
  <c r="T2204" i="21"/>
  <c r="R2204" i="21"/>
  <c r="P2204" i="21"/>
  <c r="BK2204" i="21"/>
  <c r="BK2186" i="21" s="1"/>
  <c r="J2186" i="21" s="1"/>
  <c r="J86" i="21" s="1"/>
  <c r="J2204" i="21"/>
  <c r="BG2204" i="21"/>
  <c r="BI2199" i="21"/>
  <c r="BH2199" i="21"/>
  <c r="BF2199" i="21"/>
  <c r="BE2199" i="21"/>
  <c r="T2199" i="21"/>
  <c r="R2199" i="21"/>
  <c r="P2199" i="21"/>
  <c r="BK2199" i="21"/>
  <c r="J2199" i="21"/>
  <c r="BG2199" i="21"/>
  <c r="BI2187" i="21"/>
  <c r="BH2187" i="21"/>
  <c r="BF2187" i="21"/>
  <c r="BE2187" i="21"/>
  <c r="T2187" i="21"/>
  <c r="R2187" i="21"/>
  <c r="R2186" i="21" s="1"/>
  <c r="P2187" i="21"/>
  <c r="BK2187" i="21"/>
  <c r="J2187" i="21"/>
  <c r="BG2187" i="21"/>
  <c r="BI2185" i="21"/>
  <c r="BH2185" i="21"/>
  <c r="BF2185" i="21"/>
  <c r="BE2185" i="21"/>
  <c r="T2185" i="21"/>
  <c r="R2185" i="21"/>
  <c r="P2185" i="21"/>
  <c r="BK2185" i="21"/>
  <c r="J2185" i="21"/>
  <c r="BG2185" i="21" s="1"/>
  <c r="BI2159" i="21"/>
  <c r="BH2159" i="21"/>
  <c r="BF2159" i="21"/>
  <c r="BE2159" i="21"/>
  <c r="T2159" i="21"/>
  <c r="R2159" i="21"/>
  <c r="P2159" i="21"/>
  <c r="BK2159" i="21"/>
  <c r="J2159" i="21"/>
  <c r="BG2159" i="21"/>
  <c r="BI2142" i="21"/>
  <c r="BH2142" i="21"/>
  <c r="BF2142" i="21"/>
  <c r="BE2142" i="21"/>
  <c r="T2142" i="21"/>
  <c r="R2142" i="21"/>
  <c r="P2142" i="21"/>
  <c r="BK2142" i="21"/>
  <c r="J2142" i="21"/>
  <c r="BG2142" i="21"/>
  <c r="BI2136" i="21"/>
  <c r="BH2136" i="21"/>
  <c r="BF2136" i="21"/>
  <c r="BE2136" i="21"/>
  <c r="T2136" i="21"/>
  <c r="R2136" i="21"/>
  <c r="P2136" i="21"/>
  <c r="BK2136" i="21"/>
  <c r="J2136" i="21"/>
  <c r="BG2136" i="21"/>
  <c r="BI2130" i="21"/>
  <c r="BH2130" i="21"/>
  <c r="BF2130" i="21"/>
  <c r="BE2130" i="21"/>
  <c r="T2130" i="21"/>
  <c r="R2130" i="21"/>
  <c r="P2130" i="21"/>
  <c r="BK2130" i="21"/>
  <c r="BK2099" i="21" s="1"/>
  <c r="J2099" i="21" s="1"/>
  <c r="J85" i="21" s="1"/>
  <c r="J2130" i="21"/>
  <c r="BG2130" i="21" s="1"/>
  <c r="BI2106" i="21"/>
  <c r="BH2106" i="21"/>
  <c r="BF2106" i="21"/>
  <c r="BE2106" i="21"/>
  <c r="T2106" i="21"/>
  <c r="R2106" i="21"/>
  <c r="P2106" i="21"/>
  <c r="P2099" i="21" s="1"/>
  <c r="BK2106" i="21"/>
  <c r="J2106" i="21"/>
  <c r="BG2106" i="21" s="1"/>
  <c r="BI2100" i="21"/>
  <c r="BH2100" i="21"/>
  <c r="BF2100" i="21"/>
  <c r="BE2100" i="21"/>
  <c r="T2100" i="21"/>
  <c r="T2099" i="21" s="1"/>
  <c r="R2100" i="21"/>
  <c r="P2100" i="21"/>
  <c r="BK2100" i="21"/>
  <c r="J2100" i="21"/>
  <c r="BG2100" i="21" s="1"/>
  <c r="BI2098" i="21"/>
  <c r="BH2098" i="21"/>
  <c r="BF2098" i="21"/>
  <c r="BE2098" i="21"/>
  <c r="T2098" i="21"/>
  <c r="R2098" i="21"/>
  <c r="P2098" i="21"/>
  <c r="BK2098" i="21"/>
  <c r="J2098" i="21"/>
  <c r="BG2098" i="21"/>
  <c r="BI2091" i="21"/>
  <c r="BH2091" i="21"/>
  <c r="BF2091" i="21"/>
  <c r="BE2091" i="21"/>
  <c r="T2091" i="21"/>
  <c r="R2091" i="21"/>
  <c r="P2091" i="21"/>
  <c r="BK2091" i="21"/>
  <c r="J2091" i="21"/>
  <c r="BG2091" i="21"/>
  <c r="BI2084" i="21"/>
  <c r="BH2084" i="21"/>
  <c r="BF2084" i="21"/>
  <c r="BE2084" i="21"/>
  <c r="T2084" i="21"/>
  <c r="R2084" i="21"/>
  <c r="P2084" i="21"/>
  <c r="BK2084" i="21"/>
  <c r="J2084" i="21"/>
  <c r="BG2084" i="21"/>
  <c r="BI2079" i="21"/>
  <c r="BH2079" i="21"/>
  <c r="BF2079" i="21"/>
  <c r="BE2079" i="21"/>
  <c r="T2079" i="21"/>
  <c r="R2079" i="21"/>
  <c r="P2079" i="21"/>
  <c r="BK2079" i="21"/>
  <c r="J2079" i="21"/>
  <c r="BG2079" i="21"/>
  <c r="BI2072" i="21"/>
  <c r="BH2072" i="21"/>
  <c r="BF2072" i="21"/>
  <c r="BE2072" i="21"/>
  <c r="T2072" i="21"/>
  <c r="R2072" i="21"/>
  <c r="P2072" i="21"/>
  <c r="BK2072" i="21"/>
  <c r="J2072" i="21"/>
  <c r="BG2072" i="21"/>
  <c r="BI2067" i="21"/>
  <c r="BH2067" i="21"/>
  <c r="BF2067" i="21"/>
  <c r="BE2067" i="21"/>
  <c r="T2067" i="21"/>
  <c r="R2067" i="21"/>
  <c r="P2067" i="21"/>
  <c r="BK2067" i="21"/>
  <c r="J2067" i="21"/>
  <c r="BG2067" i="21"/>
  <c r="BI2059" i="21"/>
  <c r="BH2059" i="21"/>
  <c r="BF2059" i="21"/>
  <c r="BE2059" i="21"/>
  <c r="T2059" i="21"/>
  <c r="R2059" i="21"/>
  <c r="P2059" i="21"/>
  <c r="BK2059" i="21"/>
  <c r="J2059" i="21"/>
  <c r="BG2059" i="21"/>
  <c r="BI2052" i="21"/>
  <c r="BH2052" i="21"/>
  <c r="BF2052" i="21"/>
  <c r="BE2052" i="21"/>
  <c r="T2052" i="21"/>
  <c r="R2052" i="21"/>
  <c r="P2052" i="21"/>
  <c r="BK2052" i="21"/>
  <c r="J2052" i="21"/>
  <c r="BG2052" i="21"/>
  <c r="BI2045" i="21"/>
  <c r="BH2045" i="21"/>
  <c r="BF2045" i="21"/>
  <c r="BE2045" i="21"/>
  <c r="T2045" i="21"/>
  <c r="R2045" i="21"/>
  <c r="P2045" i="21"/>
  <c r="BK2045" i="21"/>
  <c r="BK2030" i="21" s="1"/>
  <c r="J2030" i="21" s="1"/>
  <c r="J84" i="21" s="1"/>
  <c r="J2045" i="21"/>
  <c r="BG2045" i="21"/>
  <c r="BI2038" i="21"/>
  <c r="BH2038" i="21"/>
  <c r="BF2038" i="21"/>
  <c r="BE2038" i="21"/>
  <c r="T2038" i="21"/>
  <c r="R2038" i="21"/>
  <c r="P2038" i="21"/>
  <c r="BK2038" i="21"/>
  <c r="J2038" i="21"/>
  <c r="BG2038" i="21"/>
  <c r="BI2031" i="21"/>
  <c r="BH2031" i="21"/>
  <c r="BF2031" i="21"/>
  <c r="BE2031" i="21"/>
  <c r="T2031" i="21"/>
  <c r="R2031" i="21"/>
  <c r="P2031" i="21"/>
  <c r="P2030" i="21"/>
  <c r="BK2031" i="21"/>
  <c r="J2031" i="21"/>
  <c r="BG2031" i="21" s="1"/>
  <c r="BI2029" i="21"/>
  <c r="BH2029" i="21"/>
  <c r="BF2029" i="21"/>
  <c r="BE2029" i="21"/>
  <c r="T2029" i="21"/>
  <c r="R2029" i="21"/>
  <c r="P2029" i="21"/>
  <c r="BK2029" i="21"/>
  <c r="J2029" i="21"/>
  <c r="BG2029" i="21"/>
  <c r="BI2023" i="21"/>
  <c r="BH2023" i="21"/>
  <c r="BF2023" i="21"/>
  <c r="BE2023" i="21"/>
  <c r="T2023" i="21"/>
  <c r="R2023" i="21"/>
  <c r="P2023" i="21"/>
  <c r="BK2023" i="21"/>
  <c r="J2023" i="21"/>
  <c r="BG2023" i="21"/>
  <c r="BI2017" i="21"/>
  <c r="BH2017" i="21"/>
  <c r="BF2017" i="21"/>
  <c r="BE2017" i="21"/>
  <c r="T2017" i="21"/>
  <c r="R2017" i="21"/>
  <c r="P2017" i="21"/>
  <c r="BK2017" i="21"/>
  <c r="J2017" i="21"/>
  <c r="BG2017" i="21"/>
  <c r="BI2011" i="21"/>
  <c r="BH2011" i="21"/>
  <c r="BF2011" i="21"/>
  <c r="BE2011" i="21"/>
  <c r="T2011" i="21"/>
  <c r="R2011" i="21"/>
  <c r="R1998" i="21" s="1"/>
  <c r="P2011" i="21"/>
  <c r="BK2011" i="21"/>
  <c r="J2011" i="21"/>
  <c r="BG2011" i="21"/>
  <c r="BI2006" i="21"/>
  <c r="BH2006" i="21"/>
  <c r="BF2006" i="21"/>
  <c r="BE2006" i="21"/>
  <c r="T2006" i="21"/>
  <c r="R2006" i="21"/>
  <c r="P2006" i="21"/>
  <c r="BK2006" i="21"/>
  <c r="J2006" i="21"/>
  <c r="BG2006" i="21"/>
  <c r="BI1999" i="21"/>
  <c r="BH1999" i="21"/>
  <c r="BF1999" i="21"/>
  <c r="BE1999" i="21"/>
  <c r="T1999" i="21"/>
  <c r="T1998" i="21"/>
  <c r="R1999" i="21"/>
  <c r="P1999" i="21"/>
  <c r="P1998" i="21" s="1"/>
  <c r="BK1999" i="21"/>
  <c r="J1999" i="21"/>
  <c r="BG1999" i="21" s="1"/>
  <c r="BI1997" i="21"/>
  <c r="BH1997" i="21"/>
  <c r="BF1997" i="21"/>
  <c r="BE1997" i="21"/>
  <c r="T1997" i="21"/>
  <c r="R1997" i="21"/>
  <c r="P1997" i="21"/>
  <c r="BK1997" i="21"/>
  <c r="J1997" i="21"/>
  <c r="BG1997" i="21" s="1"/>
  <c r="BI1991" i="21"/>
  <c r="BH1991" i="21"/>
  <c r="BF1991" i="21"/>
  <c r="BE1991" i="21"/>
  <c r="T1991" i="21"/>
  <c r="R1991" i="21"/>
  <c r="P1991" i="21"/>
  <c r="BK1991" i="21"/>
  <c r="J1991" i="21"/>
  <c r="BG1991" i="21" s="1"/>
  <c r="BI1984" i="21"/>
  <c r="BH1984" i="21"/>
  <c r="BF1984" i="21"/>
  <c r="BE1984" i="21"/>
  <c r="T1984" i="21"/>
  <c r="R1984" i="21"/>
  <c r="P1984" i="21"/>
  <c r="BK1984" i="21"/>
  <c r="J1984" i="21"/>
  <c r="BG1984" i="21" s="1"/>
  <c r="BI1977" i="21"/>
  <c r="BH1977" i="21"/>
  <c r="BF1977" i="21"/>
  <c r="BE1977" i="21"/>
  <c r="T1977" i="21"/>
  <c r="R1977" i="21"/>
  <c r="P1977" i="21"/>
  <c r="BK1977" i="21"/>
  <c r="J1977" i="21"/>
  <c r="BG1977" i="21" s="1"/>
  <c r="BI1970" i="21"/>
  <c r="BH1970" i="21"/>
  <c r="BF1970" i="21"/>
  <c r="BE1970" i="21"/>
  <c r="T1970" i="21"/>
  <c r="R1970" i="21"/>
  <c r="P1970" i="21"/>
  <c r="BK1970" i="21"/>
  <c r="J1970" i="21"/>
  <c r="BG1970" i="21" s="1"/>
  <c r="BI1963" i="21"/>
  <c r="BH1963" i="21"/>
  <c r="BF1963" i="21"/>
  <c r="BE1963" i="21"/>
  <c r="T1963" i="21"/>
  <c r="R1963" i="21"/>
  <c r="P1963" i="21"/>
  <c r="BK1963" i="21"/>
  <c r="J1963" i="21"/>
  <c r="BG1963" i="21" s="1"/>
  <c r="BI1956" i="21"/>
  <c r="BH1956" i="21"/>
  <c r="BF1956" i="21"/>
  <c r="BE1956" i="21"/>
  <c r="T1956" i="21"/>
  <c r="R1956" i="21"/>
  <c r="P1956" i="21"/>
  <c r="BK1956" i="21"/>
  <c r="J1956" i="21"/>
  <c r="BG1956" i="21" s="1"/>
  <c r="BI1949" i="21"/>
  <c r="BH1949" i="21"/>
  <c r="BF1949" i="21"/>
  <c r="BE1949" i="21"/>
  <c r="T1949" i="21"/>
  <c r="R1949" i="21"/>
  <c r="P1949" i="21"/>
  <c r="BK1949" i="21"/>
  <c r="J1949" i="21"/>
  <c r="BG1949" i="21" s="1"/>
  <c r="BI1942" i="21"/>
  <c r="BH1942" i="21"/>
  <c r="BF1942" i="21"/>
  <c r="BE1942" i="21"/>
  <c r="T1942" i="21"/>
  <c r="R1942" i="21"/>
  <c r="P1942" i="21"/>
  <c r="BK1942" i="21"/>
  <c r="J1942" i="21"/>
  <c r="BG1942" i="21" s="1"/>
  <c r="BI1935" i="21"/>
  <c r="BH1935" i="21"/>
  <c r="BF1935" i="21"/>
  <c r="BE1935" i="21"/>
  <c r="T1935" i="21"/>
  <c r="R1935" i="21"/>
  <c r="P1935" i="21"/>
  <c r="BK1935" i="21"/>
  <c r="J1935" i="21"/>
  <c r="BG1935" i="21" s="1"/>
  <c r="BI1928" i="21"/>
  <c r="BH1928" i="21"/>
  <c r="BF1928" i="21"/>
  <c r="BE1928" i="21"/>
  <c r="T1928" i="21"/>
  <c r="R1928" i="21"/>
  <c r="P1928" i="21"/>
  <c r="BK1928" i="21"/>
  <c r="J1928" i="21"/>
  <c r="BG1928" i="21" s="1"/>
  <c r="BI1921" i="21"/>
  <c r="BH1921" i="21"/>
  <c r="BF1921" i="21"/>
  <c r="BE1921" i="21"/>
  <c r="T1921" i="21"/>
  <c r="R1921" i="21"/>
  <c r="P1921" i="21"/>
  <c r="BK1921" i="21"/>
  <c r="J1921" i="21"/>
  <c r="BG1921" i="21" s="1"/>
  <c r="BI1914" i="21"/>
  <c r="BH1914" i="21"/>
  <c r="BF1914" i="21"/>
  <c r="BE1914" i="21"/>
  <c r="T1914" i="21"/>
  <c r="R1914" i="21"/>
  <c r="P1914" i="21"/>
  <c r="BK1914" i="21"/>
  <c r="J1914" i="21"/>
  <c r="BG1914" i="21" s="1"/>
  <c r="BI1907" i="21"/>
  <c r="BH1907" i="21"/>
  <c r="BF1907" i="21"/>
  <c r="BE1907" i="21"/>
  <c r="T1907" i="21"/>
  <c r="R1907" i="21"/>
  <c r="P1907" i="21"/>
  <c r="BK1907" i="21"/>
  <c r="J1907" i="21"/>
  <c r="BG1907" i="21" s="1"/>
  <c r="BI1900" i="21"/>
  <c r="BH1900" i="21"/>
  <c r="BF1900" i="21"/>
  <c r="BE1900" i="21"/>
  <c r="T1900" i="21"/>
  <c r="R1900" i="21"/>
  <c r="P1900" i="21"/>
  <c r="BK1900" i="21"/>
  <c r="J1900" i="21"/>
  <c r="BG1900" i="21" s="1"/>
  <c r="BI1893" i="21"/>
  <c r="BH1893" i="21"/>
  <c r="BF1893" i="21"/>
  <c r="BE1893" i="21"/>
  <c r="T1893" i="21"/>
  <c r="R1893" i="21"/>
  <c r="P1893" i="21"/>
  <c r="BK1893" i="21"/>
  <c r="J1893" i="21"/>
  <c r="BG1893" i="21" s="1"/>
  <c r="BI1886" i="21"/>
  <c r="BH1886" i="21"/>
  <c r="BF1886" i="21"/>
  <c r="BE1886" i="21"/>
  <c r="T1886" i="21"/>
  <c r="R1886" i="21"/>
  <c r="P1886" i="21"/>
  <c r="BK1886" i="21"/>
  <c r="J1886" i="21"/>
  <c r="BG1886" i="21" s="1"/>
  <c r="BI1879" i="21"/>
  <c r="BH1879" i="21"/>
  <c r="BF1879" i="21"/>
  <c r="BE1879" i="21"/>
  <c r="T1879" i="21"/>
  <c r="R1879" i="21"/>
  <c r="P1879" i="21"/>
  <c r="BK1879" i="21"/>
  <c r="J1879" i="21"/>
  <c r="BG1879" i="21" s="1"/>
  <c r="BI1870" i="21"/>
  <c r="BH1870" i="21"/>
  <c r="BF1870" i="21"/>
  <c r="BE1870" i="21"/>
  <c r="T1870" i="21"/>
  <c r="R1870" i="21"/>
  <c r="P1870" i="21"/>
  <c r="BK1870" i="21"/>
  <c r="J1870" i="21"/>
  <c r="BG1870" i="21" s="1"/>
  <c r="BI1861" i="21"/>
  <c r="BH1861" i="21"/>
  <c r="BF1861" i="21"/>
  <c r="BE1861" i="21"/>
  <c r="T1861" i="21"/>
  <c r="R1861" i="21"/>
  <c r="P1861" i="21"/>
  <c r="BK1861" i="21"/>
  <c r="J1861" i="21"/>
  <c r="BG1861" i="21" s="1"/>
  <c r="BI1854" i="21"/>
  <c r="BH1854" i="21"/>
  <c r="BF1854" i="21"/>
  <c r="BE1854" i="21"/>
  <c r="T1854" i="21"/>
  <c r="R1854" i="21"/>
  <c r="P1854" i="21"/>
  <c r="BK1854" i="21"/>
  <c r="J1854" i="21"/>
  <c r="BG1854" i="21" s="1"/>
  <c r="BI1843" i="21"/>
  <c r="BH1843" i="21"/>
  <c r="BF1843" i="21"/>
  <c r="BE1843" i="21"/>
  <c r="T1843" i="21"/>
  <c r="R1843" i="21"/>
  <c r="P1843" i="21"/>
  <c r="BK1843" i="21"/>
  <c r="J1843" i="21"/>
  <c r="BG1843" i="21" s="1"/>
  <c r="BI1834" i="21"/>
  <c r="BH1834" i="21"/>
  <c r="BF1834" i="21"/>
  <c r="BE1834" i="21"/>
  <c r="T1834" i="21"/>
  <c r="R1834" i="21"/>
  <c r="P1834" i="21"/>
  <c r="BK1834" i="21"/>
  <c r="J1834" i="21"/>
  <c r="BG1834" i="21" s="1"/>
  <c r="BI1826" i="21"/>
  <c r="BH1826" i="21"/>
  <c r="BF1826" i="21"/>
  <c r="BE1826" i="21"/>
  <c r="T1826" i="21"/>
  <c r="R1826" i="21"/>
  <c r="P1826" i="21"/>
  <c r="BK1826" i="21"/>
  <c r="J1826" i="21"/>
  <c r="BG1826" i="21" s="1"/>
  <c r="BI1818" i="21"/>
  <c r="BH1818" i="21"/>
  <c r="BF1818" i="21"/>
  <c r="BE1818" i="21"/>
  <c r="T1818" i="21"/>
  <c r="R1818" i="21"/>
  <c r="P1818" i="21"/>
  <c r="BK1818" i="21"/>
  <c r="J1818" i="21"/>
  <c r="BG1818" i="21" s="1"/>
  <c r="BI1810" i="21"/>
  <c r="BH1810" i="21"/>
  <c r="BF1810" i="21"/>
  <c r="BE1810" i="21"/>
  <c r="T1810" i="21"/>
  <c r="T1790" i="21" s="1"/>
  <c r="R1810" i="21"/>
  <c r="P1810" i="21"/>
  <c r="BK1810" i="21"/>
  <c r="J1810" i="21"/>
  <c r="BG1810" i="21" s="1"/>
  <c r="BI1801" i="21"/>
  <c r="BH1801" i="21"/>
  <c r="BF1801" i="21"/>
  <c r="BE1801" i="21"/>
  <c r="T1801" i="21"/>
  <c r="R1801" i="21"/>
  <c r="P1801" i="21"/>
  <c r="BK1801" i="21"/>
  <c r="J1801" i="21"/>
  <c r="BG1801" i="21" s="1"/>
  <c r="BI1791" i="21"/>
  <c r="BH1791" i="21"/>
  <c r="BF1791" i="21"/>
  <c r="BE1791" i="21"/>
  <c r="T1791" i="21"/>
  <c r="R1791" i="21"/>
  <c r="P1791" i="21"/>
  <c r="BK1791" i="21"/>
  <c r="J1791" i="21"/>
  <c r="BG1791" i="21" s="1"/>
  <c r="BI1782" i="21"/>
  <c r="BH1782" i="21"/>
  <c r="BF1782" i="21"/>
  <c r="BE1782" i="21"/>
  <c r="T1782" i="21"/>
  <c r="R1782" i="21"/>
  <c r="P1782" i="21"/>
  <c r="BK1782" i="21"/>
  <c r="J1782" i="21"/>
  <c r="BG1782" i="21"/>
  <c r="BI1774" i="21"/>
  <c r="BH1774" i="21"/>
  <c r="BF1774" i="21"/>
  <c r="BE1774" i="21"/>
  <c r="T1774" i="21"/>
  <c r="R1774" i="21"/>
  <c r="P1774" i="21"/>
  <c r="BK1774" i="21"/>
  <c r="J1774" i="21"/>
  <c r="BG1774" i="21"/>
  <c r="BI1766" i="21"/>
  <c r="BH1766" i="21"/>
  <c r="BF1766" i="21"/>
  <c r="BE1766" i="21"/>
  <c r="T1766" i="21"/>
  <c r="R1766" i="21"/>
  <c r="P1766" i="21"/>
  <c r="BK1766" i="21"/>
  <c r="J1766" i="21"/>
  <c r="BG1766" i="21"/>
  <c r="BI1758" i="21"/>
  <c r="BH1758" i="21"/>
  <c r="BF1758" i="21"/>
  <c r="BE1758" i="21"/>
  <c r="T1758" i="21"/>
  <c r="R1758" i="21"/>
  <c r="P1758" i="21"/>
  <c r="BK1758" i="21"/>
  <c r="J1758" i="21"/>
  <c r="BG1758" i="21"/>
  <c r="BI1753" i="21"/>
  <c r="BH1753" i="21"/>
  <c r="BF1753" i="21"/>
  <c r="BE1753" i="21"/>
  <c r="T1753" i="21"/>
  <c r="R1753" i="21"/>
  <c r="P1753" i="21"/>
  <c r="BK1753" i="21"/>
  <c r="J1753" i="21"/>
  <c r="BG1753" i="21"/>
  <c r="BI1747" i="21"/>
  <c r="BH1747" i="21"/>
  <c r="BF1747" i="21"/>
  <c r="BE1747" i="21"/>
  <c r="T1747" i="21"/>
  <c r="R1747" i="21"/>
  <c r="P1747" i="21"/>
  <c r="BK1747" i="21"/>
  <c r="J1747" i="21"/>
  <c r="BG1747" i="21"/>
  <c r="BI1741" i="21"/>
  <c r="BH1741" i="21"/>
  <c r="BF1741" i="21"/>
  <c r="BE1741" i="21"/>
  <c r="T1741" i="21"/>
  <c r="R1741" i="21"/>
  <c r="P1741" i="21"/>
  <c r="BK1741" i="21"/>
  <c r="J1741" i="21"/>
  <c r="BG1741" i="21"/>
  <c r="BI1734" i="21"/>
  <c r="BH1734" i="21"/>
  <c r="BF1734" i="21"/>
  <c r="BE1734" i="21"/>
  <c r="T1734" i="21"/>
  <c r="R1734" i="21"/>
  <c r="P1734" i="21"/>
  <c r="BK1734" i="21"/>
  <c r="J1734" i="21"/>
  <c r="BG1734" i="21"/>
  <c r="BI1727" i="21"/>
  <c r="BH1727" i="21"/>
  <c r="BF1727" i="21"/>
  <c r="BE1727" i="21"/>
  <c r="T1727" i="21"/>
  <c r="R1727" i="21"/>
  <c r="P1727" i="21"/>
  <c r="BK1727" i="21"/>
  <c r="J1727" i="21"/>
  <c r="BG1727" i="21"/>
  <c r="BI1720" i="21"/>
  <c r="BH1720" i="21"/>
  <c r="BF1720" i="21"/>
  <c r="BE1720" i="21"/>
  <c r="T1720" i="21"/>
  <c r="R1720" i="21"/>
  <c r="P1720" i="21"/>
  <c r="BK1720" i="21"/>
  <c r="J1720" i="21"/>
  <c r="BG1720" i="21"/>
  <c r="BI1712" i="21"/>
  <c r="BH1712" i="21"/>
  <c r="BF1712" i="21"/>
  <c r="BE1712" i="21"/>
  <c r="T1712" i="21"/>
  <c r="R1712" i="21"/>
  <c r="P1712" i="21"/>
  <c r="BK1712" i="21"/>
  <c r="BK1693" i="21" s="1"/>
  <c r="J1693" i="21" s="1"/>
  <c r="J81" i="21" s="1"/>
  <c r="J1712" i="21"/>
  <c r="BG1712" i="21"/>
  <c r="BI1706" i="21"/>
  <c r="BH1706" i="21"/>
  <c r="BF1706" i="21"/>
  <c r="BE1706" i="21"/>
  <c r="T1706" i="21"/>
  <c r="R1706" i="21"/>
  <c r="P1706" i="21"/>
  <c r="BK1706" i="21"/>
  <c r="J1706" i="21"/>
  <c r="BG1706" i="21"/>
  <c r="BI1694" i="21"/>
  <c r="BH1694" i="21"/>
  <c r="BF1694" i="21"/>
  <c r="BE1694" i="21"/>
  <c r="T1694" i="21"/>
  <c r="R1694" i="21"/>
  <c r="P1694" i="21"/>
  <c r="P1693" i="21"/>
  <c r="BK1694" i="21"/>
  <c r="J1694" i="21"/>
  <c r="BG1694" i="21" s="1"/>
  <c r="BI1692" i="21"/>
  <c r="BH1692" i="21"/>
  <c r="BF1692" i="21"/>
  <c r="BE1692" i="21"/>
  <c r="T1692" i="21"/>
  <c r="R1692" i="21"/>
  <c r="P1692" i="21"/>
  <c r="BK1692" i="21"/>
  <c r="J1692" i="21"/>
  <c r="BG1692" i="21" s="1"/>
  <c r="BI1685" i="21"/>
  <c r="BH1685" i="21"/>
  <c r="BF1685" i="21"/>
  <c r="BE1685" i="21"/>
  <c r="T1685" i="21"/>
  <c r="R1685" i="21"/>
  <c r="P1685" i="21"/>
  <c r="BK1685" i="21"/>
  <c r="J1685" i="21"/>
  <c r="BG1685" i="21" s="1"/>
  <c r="BI1678" i="21"/>
  <c r="BH1678" i="21"/>
  <c r="BF1678" i="21"/>
  <c r="BE1678" i="21"/>
  <c r="T1678" i="21"/>
  <c r="R1678" i="21"/>
  <c r="P1678" i="21"/>
  <c r="BK1678" i="21"/>
  <c r="J1678" i="21"/>
  <c r="BG1678" i="21" s="1"/>
  <c r="BI1671" i="21"/>
  <c r="BH1671" i="21"/>
  <c r="BF1671" i="21"/>
  <c r="BE1671" i="21"/>
  <c r="T1671" i="21"/>
  <c r="R1671" i="21"/>
  <c r="P1671" i="21"/>
  <c r="BK1671" i="21"/>
  <c r="J1671" i="21"/>
  <c r="BG1671" i="21" s="1"/>
  <c r="BI1660" i="21"/>
  <c r="BH1660" i="21"/>
  <c r="BF1660" i="21"/>
  <c r="BE1660" i="21"/>
  <c r="T1660" i="21"/>
  <c r="R1660" i="21"/>
  <c r="P1660" i="21"/>
  <c r="BK1660" i="21"/>
  <c r="J1660" i="21"/>
  <c r="BG1660" i="21" s="1"/>
  <c r="BI1653" i="21"/>
  <c r="BH1653" i="21"/>
  <c r="BF1653" i="21"/>
  <c r="BE1653" i="21"/>
  <c r="T1653" i="21"/>
  <c r="R1653" i="21"/>
  <c r="P1653" i="21"/>
  <c r="BK1653" i="21"/>
  <c r="J1653" i="21"/>
  <c r="BG1653" i="21" s="1"/>
  <c r="BI1644" i="21"/>
  <c r="BH1644" i="21"/>
  <c r="BF1644" i="21"/>
  <c r="BE1644" i="21"/>
  <c r="T1644" i="21"/>
  <c r="R1644" i="21"/>
  <c r="P1644" i="21"/>
  <c r="BK1644" i="21"/>
  <c r="J1644" i="21"/>
  <c r="BG1644" i="21" s="1"/>
  <c r="BI1637" i="21"/>
  <c r="BH1637" i="21"/>
  <c r="BF1637" i="21"/>
  <c r="BE1637" i="21"/>
  <c r="T1637" i="21"/>
  <c r="R1637" i="21"/>
  <c r="P1637" i="21"/>
  <c r="BK1637" i="21"/>
  <c r="J1637" i="21"/>
  <c r="BG1637" i="21" s="1"/>
  <c r="BI1630" i="21"/>
  <c r="BH1630" i="21"/>
  <c r="BF1630" i="21"/>
  <c r="BE1630" i="21"/>
  <c r="T1630" i="21"/>
  <c r="R1630" i="21"/>
  <c r="P1630" i="21"/>
  <c r="BK1630" i="21"/>
  <c r="J1630" i="21"/>
  <c r="BG1630" i="21" s="1"/>
  <c r="BI1623" i="21"/>
  <c r="BH1623" i="21"/>
  <c r="BF1623" i="21"/>
  <c r="BE1623" i="21"/>
  <c r="T1623" i="21"/>
  <c r="R1623" i="21"/>
  <c r="P1623" i="21"/>
  <c r="BK1623" i="21"/>
  <c r="J1623" i="21"/>
  <c r="BG1623" i="21" s="1"/>
  <c r="BI1614" i="21"/>
  <c r="BH1614" i="21"/>
  <c r="BF1614" i="21"/>
  <c r="BE1614" i="21"/>
  <c r="T1614" i="21"/>
  <c r="R1614" i="21"/>
  <c r="P1614" i="21"/>
  <c r="BK1614" i="21"/>
  <c r="J1614" i="21"/>
  <c r="BG1614" i="21" s="1"/>
  <c r="BI1612" i="21"/>
  <c r="BH1612" i="21"/>
  <c r="BF1612" i="21"/>
  <c r="BE1612" i="21"/>
  <c r="T1612" i="21"/>
  <c r="R1612" i="21"/>
  <c r="P1612" i="21"/>
  <c r="P1601" i="21" s="1"/>
  <c r="BK1612" i="21"/>
  <c r="J1612" i="21"/>
  <c r="BG1612" i="21" s="1"/>
  <c r="BI1602" i="21"/>
  <c r="BH1602" i="21"/>
  <c r="BF1602" i="21"/>
  <c r="BE1602" i="21"/>
  <c r="T1602" i="21"/>
  <c r="T1601" i="21" s="1"/>
  <c r="R1602" i="21"/>
  <c r="P1602" i="21"/>
  <c r="BK1602" i="21"/>
  <c r="BK1601" i="21" s="1"/>
  <c r="J1601" i="21" s="1"/>
  <c r="J79" i="21" s="1"/>
  <c r="J1602" i="21"/>
  <c r="BG1602" i="21" s="1"/>
  <c r="BI1600" i="21"/>
  <c r="BH1600" i="21"/>
  <c r="BF1600" i="21"/>
  <c r="BE1600" i="21"/>
  <c r="T1600" i="21"/>
  <c r="R1600" i="21"/>
  <c r="P1600" i="21"/>
  <c r="BK1600" i="21"/>
  <c r="J1600" i="21"/>
  <c r="BG1600" i="21"/>
  <c r="BI1577" i="21"/>
  <c r="BH1577" i="21"/>
  <c r="BF1577" i="21"/>
  <c r="BE1577" i="21"/>
  <c r="T1577" i="21"/>
  <c r="R1577" i="21"/>
  <c r="P1577" i="21"/>
  <c r="BK1577" i="21"/>
  <c r="J1577" i="21"/>
  <c r="BG1577" i="21"/>
  <c r="BI1570" i="21"/>
  <c r="BH1570" i="21"/>
  <c r="BF1570" i="21"/>
  <c r="BE1570" i="21"/>
  <c r="T1570" i="21"/>
  <c r="R1570" i="21"/>
  <c r="P1570" i="21"/>
  <c r="BK1570" i="21"/>
  <c r="J1570" i="21"/>
  <c r="BG1570" i="21"/>
  <c r="BI1565" i="21"/>
  <c r="BH1565" i="21"/>
  <c r="BF1565" i="21"/>
  <c r="BE1565" i="21"/>
  <c r="T1565" i="21"/>
  <c r="R1565" i="21"/>
  <c r="P1565" i="21"/>
  <c r="BK1565" i="21"/>
  <c r="J1565" i="21"/>
  <c r="BG1565" i="21"/>
  <c r="BI1558" i="21"/>
  <c r="BH1558" i="21"/>
  <c r="BF1558" i="21"/>
  <c r="BE1558" i="21"/>
  <c r="T1558" i="21"/>
  <c r="T1557" i="21"/>
  <c r="R1558" i="21"/>
  <c r="P1558" i="21"/>
  <c r="BK1558" i="21"/>
  <c r="J1558" i="21"/>
  <c r="BG1558" i="21" s="1"/>
  <c r="BI1548" i="21"/>
  <c r="BH1548" i="21"/>
  <c r="BF1548" i="21"/>
  <c r="BE1548" i="21"/>
  <c r="T1548" i="21"/>
  <c r="R1548" i="21"/>
  <c r="P1548" i="21"/>
  <c r="BK1548" i="21"/>
  <c r="J1548" i="21"/>
  <c r="BG1548" i="21"/>
  <c r="BI1539" i="21"/>
  <c r="BH1539" i="21"/>
  <c r="BF1539" i="21"/>
  <c r="BE1539" i="21"/>
  <c r="T1539" i="21"/>
  <c r="R1539" i="21"/>
  <c r="P1539" i="21"/>
  <c r="BK1539" i="21"/>
  <c r="J1539" i="21"/>
  <c r="BG1539" i="21"/>
  <c r="BI1532" i="21"/>
  <c r="BH1532" i="21"/>
  <c r="BF1532" i="21"/>
  <c r="BE1532" i="21"/>
  <c r="T1532" i="21"/>
  <c r="R1532" i="21"/>
  <c r="P1532" i="21"/>
  <c r="BK1532" i="21"/>
  <c r="J1532" i="21"/>
  <c r="BG1532" i="21"/>
  <c r="BI1523" i="21"/>
  <c r="BH1523" i="21"/>
  <c r="BF1523" i="21"/>
  <c r="BE1523" i="21"/>
  <c r="T1523" i="21"/>
  <c r="T1522" i="21"/>
  <c r="R1523" i="21"/>
  <c r="P1523" i="21"/>
  <c r="BK1523" i="21"/>
  <c r="BK1522" i="21"/>
  <c r="J1522" i="21" s="1"/>
  <c r="J77" i="21" s="1"/>
  <c r="J1523" i="21"/>
  <c r="BG1523" i="21" s="1"/>
  <c r="BI1521" i="21"/>
  <c r="BH1521" i="21"/>
  <c r="BF1521" i="21"/>
  <c r="BE1521" i="21"/>
  <c r="T1521" i="21"/>
  <c r="R1521" i="21"/>
  <c r="P1521" i="21"/>
  <c r="BK1521" i="21"/>
  <c r="J1521" i="21"/>
  <c r="BG1521" i="21"/>
  <c r="BI1516" i="21"/>
  <c r="BH1516" i="21"/>
  <c r="BF1516" i="21"/>
  <c r="BE1516" i="21"/>
  <c r="T1516" i="21"/>
  <c r="R1516" i="21"/>
  <c r="P1516" i="21"/>
  <c r="BK1516" i="21"/>
  <c r="J1516" i="21"/>
  <c r="BG1516" i="21"/>
  <c r="BI1509" i="21"/>
  <c r="BH1509" i="21"/>
  <c r="BF1509" i="21"/>
  <c r="BE1509" i="21"/>
  <c r="T1509" i="21"/>
  <c r="R1509" i="21"/>
  <c r="P1509" i="21"/>
  <c r="BK1509" i="21"/>
  <c r="J1509" i="21"/>
  <c r="BG1509" i="21"/>
  <c r="BI1503" i="21"/>
  <c r="BH1503" i="21"/>
  <c r="BF1503" i="21"/>
  <c r="BE1503" i="21"/>
  <c r="T1503" i="21"/>
  <c r="R1503" i="21"/>
  <c r="P1503" i="21"/>
  <c r="BK1503" i="21"/>
  <c r="J1503" i="21"/>
  <c r="BG1503" i="21"/>
  <c r="BI1498" i="21"/>
  <c r="BH1498" i="21"/>
  <c r="BF1498" i="21"/>
  <c r="BE1498" i="21"/>
  <c r="T1498" i="21"/>
  <c r="R1498" i="21"/>
  <c r="P1498" i="21"/>
  <c r="BK1498" i="21"/>
  <c r="J1498" i="21"/>
  <c r="BG1498" i="21"/>
  <c r="BI1488" i="21"/>
  <c r="BH1488" i="21"/>
  <c r="BF1488" i="21"/>
  <c r="BE1488" i="21"/>
  <c r="T1488" i="21"/>
  <c r="R1488" i="21"/>
  <c r="P1488" i="21"/>
  <c r="BK1488" i="21"/>
  <c r="J1488" i="21"/>
  <c r="BG1488" i="21"/>
  <c r="BI1468" i="21"/>
  <c r="BH1468" i="21"/>
  <c r="BF1468" i="21"/>
  <c r="BE1468" i="21"/>
  <c r="T1468" i="21"/>
  <c r="R1468" i="21"/>
  <c r="P1468" i="21"/>
  <c r="BK1468" i="21"/>
  <c r="J1468" i="21"/>
  <c r="BG1468" i="21"/>
  <c r="BI1463" i="21"/>
  <c r="BH1463" i="21"/>
  <c r="BF1463" i="21"/>
  <c r="BE1463" i="21"/>
  <c r="T1463" i="21"/>
  <c r="R1463" i="21"/>
  <c r="P1463" i="21"/>
  <c r="BK1463" i="21"/>
  <c r="BK1455" i="21" s="1"/>
  <c r="J1455" i="21" s="1"/>
  <c r="J76" i="21" s="1"/>
  <c r="J1463" i="21"/>
  <c r="BG1463" i="21"/>
  <c r="BI1456" i="21"/>
  <c r="BH1456" i="21"/>
  <c r="BF1456" i="21"/>
  <c r="BE1456" i="21"/>
  <c r="T1456" i="21"/>
  <c r="T1455" i="21"/>
  <c r="R1456" i="21"/>
  <c r="P1456" i="21"/>
  <c r="BK1456" i="21"/>
  <c r="J1456" i="21"/>
  <c r="BG1456" i="21" s="1"/>
  <c r="BI1448" i="21"/>
  <c r="BH1448" i="21"/>
  <c r="BF1448" i="21"/>
  <c r="BE1448" i="21"/>
  <c r="T1448" i="21"/>
  <c r="R1448" i="21"/>
  <c r="P1448" i="21"/>
  <c r="BK1448" i="21"/>
  <c r="J1448" i="21"/>
  <c r="BG1448" i="21" s="1"/>
  <c r="BI1443" i="21"/>
  <c r="BH1443" i="21"/>
  <c r="BF1443" i="21"/>
  <c r="BE1443" i="21"/>
  <c r="T1443" i="21"/>
  <c r="R1443" i="21"/>
  <c r="P1443" i="21"/>
  <c r="BK1443" i="21"/>
  <c r="J1443" i="21"/>
  <c r="BG1443" i="21" s="1"/>
  <c r="BI1436" i="21"/>
  <c r="BH1436" i="21"/>
  <c r="BF1436" i="21"/>
  <c r="BE1436" i="21"/>
  <c r="T1436" i="21"/>
  <c r="R1436" i="21"/>
  <c r="P1436" i="21"/>
  <c r="BK1436" i="21"/>
  <c r="J1436" i="21"/>
  <c r="BG1436" i="21" s="1"/>
  <c r="BI1431" i="21"/>
  <c r="BH1431" i="21"/>
  <c r="BF1431" i="21"/>
  <c r="BE1431" i="21"/>
  <c r="T1431" i="21"/>
  <c r="R1431" i="21"/>
  <c r="P1431" i="21"/>
  <c r="BK1431" i="21"/>
  <c r="J1431" i="21"/>
  <c r="BG1431" i="21" s="1"/>
  <c r="BI1422" i="21"/>
  <c r="BH1422" i="21"/>
  <c r="BF1422" i="21"/>
  <c r="BE1422" i="21"/>
  <c r="T1422" i="21"/>
  <c r="R1422" i="21"/>
  <c r="P1422" i="21"/>
  <c r="BK1422" i="21"/>
  <c r="J1422" i="21"/>
  <c r="BG1422" i="21" s="1"/>
  <c r="BI1417" i="21"/>
  <c r="BH1417" i="21"/>
  <c r="BF1417" i="21"/>
  <c r="BE1417" i="21"/>
  <c r="T1417" i="21"/>
  <c r="R1417" i="21"/>
  <c r="P1417" i="21"/>
  <c r="BK1417" i="21"/>
  <c r="J1417" i="21"/>
  <c r="BG1417" i="21" s="1"/>
  <c r="BI1404" i="21"/>
  <c r="BH1404" i="21"/>
  <c r="BF1404" i="21"/>
  <c r="BE1404" i="21"/>
  <c r="T1404" i="21"/>
  <c r="R1404" i="21"/>
  <c r="P1404" i="21"/>
  <c r="BK1404" i="21"/>
  <c r="J1404" i="21"/>
  <c r="BG1404" i="21" s="1"/>
  <c r="BI1396" i="21"/>
  <c r="BH1396" i="21"/>
  <c r="BF1396" i="21"/>
  <c r="BE1396" i="21"/>
  <c r="T1396" i="21"/>
  <c r="R1396" i="21"/>
  <c r="P1396" i="21"/>
  <c r="BK1396" i="21"/>
  <c r="J1396" i="21"/>
  <c r="BG1396" i="21" s="1"/>
  <c r="BI1379" i="21"/>
  <c r="BH1379" i="21"/>
  <c r="BF1379" i="21"/>
  <c r="BE1379" i="21"/>
  <c r="T1379" i="21"/>
  <c r="R1379" i="21"/>
  <c r="P1379" i="21"/>
  <c r="BK1379" i="21"/>
  <c r="J1379" i="21"/>
  <c r="BG1379" i="21" s="1"/>
  <c r="BI1371" i="21"/>
  <c r="BH1371" i="21"/>
  <c r="BF1371" i="21"/>
  <c r="BE1371" i="21"/>
  <c r="T1371" i="21"/>
  <c r="R1371" i="21"/>
  <c r="P1371" i="21"/>
  <c r="BK1371" i="21"/>
  <c r="J1371" i="21"/>
  <c r="BG1371" i="21" s="1"/>
  <c r="BI1354" i="21"/>
  <c r="BH1354" i="21"/>
  <c r="BF1354" i="21"/>
  <c r="BE1354" i="21"/>
  <c r="T1354" i="21"/>
  <c r="R1354" i="21"/>
  <c r="P1354" i="21"/>
  <c r="BK1354" i="21"/>
  <c r="J1354" i="21"/>
  <c r="BG1354" i="21" s="1"/>
  <c r="BI1346" i="21"/>
  <c r="BH1346" i="21"/>
  <c r="BF1346" i="21"/>
  <c r="BE1346" i="21"/>
  <c r="T1346" i="21"/>
  <c r="R1346" i="21"/>
  <c r="P1346" i="21"/>
  <c r="BK1346" i="21"/>
  <c r="J1346" i="21"/>
  <c r="BG1346" i="21" s="1"/>
  <c r="BI1336" i="21"/>
  <c r="BH1336" i="21"/>
  <c r="BF1336" i="21"/>
  <c r="BE1336" i="21"/>
  <c r="T1336" i="21"/>
  <c r="R1336" i="21"/>
  <c r="P1336" i="21"/>
  <c r="BK1336" i="21"/>
  <c r="J1336" i="21"/>
  <c r="BG1336" i="21" s="1"/>
  <c r="BI1328" i="21"/>
  <c r="BH1328" i="21"/>
  <c r="BF1328" i="21"/>
  <c r="BE1328" i="21"/>
  <c r="T1328" i="21"/>
  <c r="R1328" i="21"/>
  <c r="P1328" i="21"/>
  <c r="BK1328" i="21"/>
  <c r="J1328" i="21"/>
  <c r="BG1328" i="21" s="1"/>
  <c r="BI1316" i="21"/>
  <c r="BH1316" i="21"/>
  <c r="BF1316" i="21"/>
  <c r="BE1316" i="21"/>
  <c r="T1316" i="21"/>
  <c r="R1316" i="21"/>
  <c r="P1316" i="21"/>
  <c r="BK1316" i="21"/>
  <c r="J1316" i="21"/>
  <c r="BG1316" i="21" s="1"/>
  <c r="BI1249" i="21"/>
  <c r="BH1249" i="21"/>
  <c r="BF1249" i="21"/>
  <c r="BE1249" i="21"/>
  <c r="T1249" i="21"/>
  <c r="R1249" i="21"/>
  <c r="P1249" i="21"/>
  <c r="BK1249" i="21"/>
  <c r="J1249" i="21"/>
  <c r="BG1249" i="21" s="1"/>
  <c r="BI1232" i="21"/>
  <c r="BH1232" i="21"/>
  <c r="BF1232" i="21"/>
  <c r="BE1232" i="21"/>
  <c r="T1232" i="21"/>
  <c r="R1232" i="21"/>
  <c r="P1232" i="21"/>
  <c r="BK1232" i="21"/>
  <c r="J1232" i="21"/>
  <c r="BG1232" i="21" s="1"/>
  <c r="BI1224" i="21"/>
  <c r="BH1224" i="21"/>
  <c r="BF1224" i="21"/>
  <c r="BE1224" i="21"/>
  <c r="T1224" i="21"/>
  <c r="R1224" i="21"/>
  <c r="P1224" i="21"/>
  <c r="BK1224" i="21"/>
  <c r="J1224" i="21"/>
  <c r="BG1224" i="21" s="1"/>
  <c r="BI1207" i="21"/>
  <c r="BH1207" i="21"/>
  <c r="BF1207" i="21"/>
  <c r="BE1207" i="21"/>
  <c r="T1207" i="21"/>
  <c r="R1207" i="21"/>
  <c r="P1207" i="21"/>
  <c r="BK1207" i="21"/>
  <c r="J1207" i="21"/>
  <c r="BG1207" i="21" s="1"/>
  <c r="BI1196" i="21"/>
  <c r="BH1196" i="21"/>
  <c r="BF1196" i="21"/>
  <c r="BE1196" i="21"/>
  <c r="T1196" i="21"/>
  <c r="R1196" i="21"/>
  <c r="P1196" i="21"/>
  <c r="BK1196" i="21"/>
  <c r="J1196" i="21"/>
  <c r="BG1196" i="21" s="1"/>
  <c r="BI1174" i="21"/>
  <c r="BH1174" i="21"/>
  <c r="BF1174" i="21"/>
  <c r="BE1174" i="21"/>
  <c r="T1174" i="21"/>
  <c r="R1174" i="21"/>
  <c r="R1173" i="21" s="1"/>
  <c r="P1174" i="21"/>
  <c r="BK1174" i="21"/>
  <c r="J1174" i="21"/>
  <c r="BG1174" i="21" s="1"/>
  <c r="BI1172" i="21"/>
  <c r="BH1172" i="21"/>
  <c r="BF1172" i="21"/>
  <c r="BE1172" i="21"/>
  <c r="T1172" i="21"/>
  <c r="R1172" i="21"/>
  <c r="P1172" i="21"/>
  <c r="BK1172" i="21"/>
  <c r="J1172" i="21"/>
  <c r="BG1172" i="21"/>
  <c r="BI1167" i="21"/>
  <c r="BH1167" i="21"/>
  <c r="BF1167" i="21"/>
  <c r="BE1167" i="21"/>
  <c r="T1167" i="21"/>
  <c r="R1167" i="21"/>
  <c r="P1167" i="21"/>
  <c r="BK1167" i="21"/>
  <c r="J1167" i="21"/>
  <c r="BG1167" i="21"/>
  <c r="BI1154" i="21"/>
  <c r="BH1154" i="21"/>
  <c r="BF1154" i="21"/>
  <c r="BE1154" i="21"/>
  <c r="T1154" i="21"/>
  <c r="R1154" i="21"/>
  <c r="P1154" i="21"/>
  <c r="BK1154" i="21"/>
  <c r="J1154" i="21"/>
  <c r="BG1154" i="21"/>
  <c r="BI1149" i="21"/>
  <c r="BH1149" i="21"/>
  <c r="BF1149" i="21"/>
  <c r="BE1149" i="21"/>
  <c r="T1149" i="21"/>
  <c r="R1149" i="21"/>
  <c r="P1149" i="21"/>
  <c r="BK1149" i="21"/>
  <c r="J1149" i="21"/>
  <c r="BG1149" i="21"/>
  <c r="BI1132" i="21"/>
  <c r="BH1132" i="21"/>
  <c r="BF1132" i="21"/>
  <c r="BE1132" i="21"/>
  <c r="T1132" i="21"/>
  <c r="R1132" i="21"/>
  <c r="P1132" i="21"/>
  <c r="BK1132" i="21"/>
  <c r="J1132" i="21"/>
  <c r="BG1132" i="21"/>
  <c r="BI1127" i="21"/>
  <c r="BH1127" i="21"/>
  <c r="BF1127" i="21"/>
  <c r="BE1127" i="21"/>
  <c r="T1127" i="21"/>
  <c r="R1127" i="21"/>
  <c r="P1127" i="21"/>
  <c r="BK1127" i="21"/>
  <c r="J1127" i="21"/>
  <c r="BG1127" i="21"/>
  <c r="BI1114" i="21"/>
  <c r="BH1114" i="21"/>
  <c r="BF1114" i="21"/>
  <c r="BE1114" i="21"/>
  <c r="T1114" i="21"/>
  <c r="R1114" i="21"/>
  <c r="P1114" i="21"/>
  <c r="BK1114" i="21"/>
  <c r="J1114" i="21"/>
  <c r="BG1114" i="21"/>
  <c r="BI1109" i="21"/>
  <c r="BH1109" i="21"/>
  <c r="BF1109" i="21"/>
  <c r="BE1109" i="21"/>
  <c r="T1109" i="21"/>
  <c r="R1109" i="21"/>
  <c r="P1109" i="21"/>
  <c r="BK1109" i="21"/>
  <c r="J1109" i="21"/>
  <c r="BG1109" i="21"/>
  <c r="BI1090" i="21"/>
  <c r="BH1090" i="21"/>
  <c r="BF1090" i="21"/>
  <c r="BE1090" i="21"/>
  <c r="T1090" i="21"/>
  <c r="T1089" i="21"/>
  <c r="R1090" i="21"/>
  <c r="P1090" i="21"/>
  <c r="P1089" i="21" s="1"/>
  <c r="BK1090" i="21"/>
  <c r="J1090" i="21"/>
  <c r="BG1090" i="21"/>
  <c r="BI1087" i="21"/>
  <c r="BH1087" i="21"/>
  <c r="BF1087" i="21"/>
  <c r="BE1087" i="21"/>
  <c r="T1087" i="21"/>
  <c r="T1086" i="21"/>
  <c r="R1087" i="21"/>
  <c r="R1086" i="21"/>
  <c r="P1087" i="21"/>
  <c r="P1086" i="21"/>
  <c r="BK1087" i="21"/>
  <c r="BK1086" i="21"/>
  <c r="J1086" i="21" s="1"/>
  <c r="J72" i="21" s="1"/>
  <c r="J1087" i="21"/>
  <c r="BG1087" i="21"/>
  <c r="BI1081" i="21"/>
  <c r="BH1081" i="21"/>
  <c r="BF1081" i="21"/>
  <c r="BE1081" i="21"/>
  <c r="T1081" i="21"/>
  <c r="R1081" i="21"/>
  <c r="P1081" i="21"/>
  <c r="BK1081" i="21"/>
  <c r="J1081" i="21"/>
  <c r="BG1081" i="21"/>
  <c r="BI1070" i="21"/>
  <c r="BH1070" i="21"/>
  <c r="BF1070" i="21"/>
  <c r="BE1070" i="21"/>
  <c r="T1070" i="21"/>
  <c r="R1070" i="21"/>
  <c r="P1070" i="21"/>
  <c r="BK1070" i="21"/>
  <c r="J1070" i="21"/>
  <c r="BG1070" i="21"/>
  <c r="BI1059" i="21"/>
  <c r="BH1059" i="21"/>
  <c r="BF1059" i="21"/>
  <c r="BE1059" i="21"/>
  <c r="T1059" i="21"/>
  <c r="R1059" i="21"/>
  <c r="P1059" i="21"/>
  <c r="BK1059" i="21"/>
  <c r="J1059" i="21"/>
  <c r="BG1059" i="21"/>
  <c r="BI1058" i="21"/>
  <c r="BH1058" i="21"/>
  <c r="BF1058" i="21"/>
  <c r="BE1058" i="21"/>
  <c r="T1058" i="21"/>
  <c r="R1058" i="21"/>
  <c r="P1058" i="21"/>
  <c r="BK1058" i="21"/>
  <c r="J1058" i="21"/>
  <c r="BG1058" i="21" s="1"/>
  <c r="BI1057" i="21"/>
  <c r="BH1057" i="21"/>
  <c r="BF1057" i="21"/>
  <c r="BE1057" i="21"/>
  <c r="T1057" i="21"/>
  <c r="R1057" i="21"/>
  <c r="P1057" i="21"/>
  <c r="BK1057" i="21"/>
  <c r="J1057" i="21"/>
  <c r="BG1057" i="21" s="1"/>
  <c r="BI1056" i="21"/>
  <c r="BH1056" i="21"/>
  <c r="BF1056" i="21"/>
  <c r="BE1056" i="21"/>
  <c r="T1056" i="21"/>
  <c r="R1056" i="21"/>
  <c r="P1056" i="21"/>
  <c r="BK1056" i="21"/>
  <c r="J1056" i="21"/>
  <c r="BG1056" i="21" s="1"/>
  <c r="BI1043" i="21"/>
  <c r="BH1043" i="21"/>
  <c r="BF1043" i="21"/>
  <c r="BE1043" i="21"/>
  <c r="T1043" i="21"/>
  <c r="R1043" i="21"/>
  <c r="P1043" i="21"/>
  <c r="P1015" i="21" s="1"/>
  <c r="BK1043" i="21"/>
  <c r="J1043" i="21"/>
  <c r="BG1043" i="21" s="1"/>
  <c r="BI1029" i="21"/>
  <c r="BH1029" i="21"/>
  <c r="BF1029" i="21"/>
  <c r="BE1029" i="21"/>
  <c r="T1029" i="21"/>
  <c r="R1029" i="21"/>
  <c r="P1029" i="21"/>
  <c r="BK1029" i="21"/>
  <c r="J1029" i="21"/>
  <c r="BG1029" i="21" s="1"/>
  <c r="BI1016" i="21"/>
  <c r="BH1016" i="21"/>
  <c r="BF1016" i="21"/>
  <c r="BE1016" i="21"/>
  <c r="T1016" i="21"/>
  <c r="R1016" i="21"/>
  <c r="P1016" i="21"/>
  <c r="BK1016" i="21"/>
  <c r="J1016" i="21"/>
  <c r="BG1016" i="21" s="1"/>
  <c r="BI1014" i="21"/>
  <c r="BH1014" i="21"/>
  <c r="BF1014" i="21"/>
  <c r="BE1014" i="21"/>
  <c r="T1014" i="21"/>
  <c r="R1014" i="21"/>
  <c r="P1014" i="21"/>
  <c r="BK1014" i="21"/>
  <c r="J1014" i="21"/>
  <c r="BG1014" i="21" s="1"/>
  <c r="BI1007" i="21"/>
  <c r="BH1007" i="21"/>
  <c r="BF1007" i="21"/>
  <c r="BE1007" i="21"/>
  <c r="T1007" i="21"/>
  <c r="R1007" i="21"/>
  <c r="P1007" i="21"/>
  <c r="BK1007" i="21"/>
  <c r="J1007" i="21"/>
  <c r="BG1007" i="21" s="1"/>
  <c r="BI999" i="21"/>
  <c r="BH999" i="21"/>
  <c r="BF999" i="21"/>
  <c r="BE999" i="21"/>
  <c r="T999" i="21"/>
  <c r="R999" i="21"/>
  <c r="P999" i="21"/>
  <c r="BK999" i="21"/>
  <c r="J999" i="21"/>
  <c r="BG999" i="21" s="1"/>
  <c r="BI992" i="21"/>
  <c r="BH992" i="21"/>
  <c r="BF992" i="21"/>
  <c r="BE992" i="21"/>
  <c r="T992" i="21"/>
  <c r="R992" i="21"/>
  <c r="P992" i="21"/>
  <c r="BK992" i="21"/>
  <c r="J992" i="21"/>
  <c r="BG992" i="21" s="1"/>
  <c r="BI984" i="21"/>
  <c r="BH984" i="21"/>
  <c r="BF984" i="21"/>
  <c r="BE984" i="21"/>
  <c r="T984" i="21"/>
  <c r="R984" i="21"/>
  <c r="P984" i="21"/>
  <c r="BK984" i="21"/>
  <c r="J984" i="21"/>
  <c r="BG984" i="21"/>
  <c r="BI977" i="21"/>
  <c r="BH977" i="21"/>
  <c r="BF977" i="21"/>
  <c r="BE977" i="21"/>
  <c r="T977" i="21"/>
  <c r="R977" i="21"/>
  <c r="P977" i="21"/>
  <c r="BK977" i="21"/>
  <c r="J977" i="21"/>
  <c r="BG977" i="21"/>
  <c r="BI970" i="21"/>
  <c r="BH970" i="21"/>
  <c r="BF970" i="21"/>
  <c r="BE970" i="21"/>
  <c r="T970" i="21"/>
  <c r="R970" i="21"/>
  <c r="P970" i="21"/>
  <c r="BK970" i="21"/>
  <c r="J970" i="21"/>
  <c r="BG970" i="21"/>
  <c r="BI963" i="21"/>
  <c r="BH963" i="21"/>
  <c r="BF963" i="21"/>
  <c r="BE963" i="21"/>
  <c r="T963" i="21"/>
  <c r="R963" i="21"/>
  <c r="P963" i="21"/>
  <c r="BK963" i="21"/>
  <c r="J963" i="21"/>
  <c r="BG963" i="21" s="1"/>
  <c r="BI956" i="21"/>
  <c r="BH956" i="21"/>
  <c r="BF956" i="21"/>
  <c r="BE956" i="21"/>
  <c r="T956" i="21"/>
  <c r="R956" i="21"/>
  <c r="P956" i="21"/>
  <c r="BK956" i="21"/>
  <c r="J956" i="21"/>
  <c r="BG956" i="21" s="1"/>
  <c r="BI942" i="21"/>
  <c r="BH942" i="21"/>
  <c r="BF942" i="21"/>
  <c r="BE942" i="21"/>
  <c r="T942" i="21"/>
  <c r="R942" i="21"/>
  <c r="P942" i="21"/>
  <c r="BK942" i="21"/>
  <c r="J942" i="21"/>
  <c r="BG942" i="21" s="1"/>
  <c r="BI907" i="21"/>
  <c r="BH907" i="21"/>
  <c r="BF907" i="21"/>
  <c r="BE907" i="21"/>
  <c r="T907" i="21"/>
  <c r="R907" i="21"/>
  <c r="P907" i="21"/>
  <c r="BK907" i="21"/>
  <c r="J907" i="21"/>
  <c r="BG907" i="21" s="1"/>
  <c r="BI883" i="21"/>
  <c r="BH883" i="21"/>
  <c r="BF883" i="21"/>
  <c r="BE883" i="21"/>
  <c r="T883" i="21"/>
  <c r="R883" i="21"/>
  <c r="P883" i="21"/>
  <c r="BK883" i="21"/>
  <c r="J883" i="21"/>
  <c r="BG883" i="21" s="1"/>
  <c r="BI876" i="21"/>
  <c r="BH876" i="21"/>
  <c r="BF876" i="21"/>
  <c r="BE876" i="21"/>
  <c r="T876" i="21"/>
  <c r="R876" i="21"/>
  <c r="P876" i="21"/>
  <c r="BK876" i="21"/>
  <c r="J876" i="21"/>
  <c r="BG876" i="21"/>
  <c r="BI862" i="21"/>
  <c r="BH862" i="21"/>
  <c r="BF862" i="21"/>
  <c r="BE862" i="21"/>
  <c r="T862" i="21"/>
  <c r="R862" i="21"/>
  <c r="P862" i="21"/>
  <c r="BK862" i="21"/>
  <c r="J862" i="21"/>
  <c r="BG862" i="21"/>
  <c r="BI846" i="21"/>
  <c r="BH846" i="21"/>
  <c r="BF846" i="21"/>
  <c r="BE846" i="21"/>
  <c r="T846" i="21"/>
  <c r="R846" i="21"/>
  <c r="P846" i="21"/>
  <c r="BK846" i="21"/>
  <c r="J846" i="21"/>
  <c r="BG846" i="21"/>
  <c r="BI831" i="21"/>
  <c r="BH831" i="21"/>
  <c r="BF831" i="21"/>
  <c r="BE831" i="21"/>
  <c r="T831" i="21"/>
  <c r="R831" i="21"/>
  <c r="P831" i="21"/>
  <c r="BK831" i="21"/>
  <c r="J831" i="21"/>
  <c r="BG831" i="21" s="1"/>
  <c r="BI818" i="21"/>
  <c r="BH818" i="21"/>
  <c r="BF818" i="21"/>
  <c r="BE818" i="21"/>
  <c r="T818" i="21"/>
  <c r="R818" i="21"/>
  <c r="P818" i="21"/>
  <c r="BK818" i="21"/>
  <c r="J818" i="21"/>
  <c r="BG818" i="21" s="1"/>
  <c r="BI813" i="21"/>
  <c r="BH813" i="21"/>
  <c r="BF813" i="21"/>
  <c r="BE813" i="21"/>
  <c r="T813" i="21"/>
  <c r="R813" i="21"/>
  <c r="P813" i="21"/>
  <c r="BK813" i="21"/>
  <c r="J813" i="21"/>
  <c r="BG813" i="21" s="1"/>
  <c r="BI808" i="21"/>
  <c r="BH808" i="21"/>
  <c r="BF808" i="21"/>
  <c r="BE808" i="21"/>
  <c r="T808" i="21"/>
  <c r="R808" i="21"/>
  <c r="P808" i="21"/>
  <c r="BK808" i="21"/>
  <c r="J808" i="21"/>
  <c r="BG808" i="21" s="1"/>
  <c r="BI800" i="21"/>
  <c r="BH800" i="21"/>
  <c r="BF800" i="21"/>
  <c r="BE800" i="21"/>
  <c r="T800" i="21"/>
  <c r="R800" i="21"/>
  <c r="P800" i="21"/>
  <c r="BK800" i="21"/>
  <c r="J800" i="21"/>
  <c r="BG800" i="21" s="1"/>
  <c r="BI795" i="21"/>
  <c r="BH795" i="21"/>
  <c r="BF795" i="21"/>
  <c r="BE795" i="21"/>
  <c r="T795" i="21"/>
  <c r="R795" i="21"/>
  <c r="P795" i="21"/>
  <c r="BK795" i="21"/>
  <c r="J795" i="21"/>
  <c r="BG795" i="21"/>
  <c r="BI790" i="21"/>
  <c r="BH790" i="21"/>
  <c r="BF790" i="21"/>
  <c r="BE790" i="21"/>
  <c r="T790" i="21"/>
  <c r="R790" i="21"/>
  <c r="P790" i="21"/>
  <c r="BK790" i="21"/>
  <c r="J790" i="21"/>
  <c r="BG790" i="21"/>
  <c r="BI778" i="21"/>
  <c r="BH778" i="21"/>
  <c r="BF778" i="21"/>
  <c r="BE778" i="21"/>
  <c r="T778" i="21"/>
  <c r="R778" i="21"/>
  <c r="P778" i="21"/>
  <c r="BK778" i="21"/>
  <c r="J778" i="21"/>
  <c r="BG778" i="21"/>
  <c r="BI743" i="21"/>
  <c r="BH743" i="21"/>
  <c r="BF743" i="21"/>
  <c r="BE743" i="21"/>
  <c r="T743" i="21"/>
  <c r="R743" i="21"/>
  <c r="P743" i="21"/>
  <c r="BK743" i="21"/>
  <c r="J743" i="21"/>
  <c r="BG743" i="21" s="1"/>
  <c r="BI732" i="21"/>
  <c r="BH732" i="21"/>
  <c r="BF732" i="21"/>
  <c r="BE732" i="21"/>
  <c r="T732" i="21"/>
  <c r="R732" i="21"/>
  <c r="P732" i="21"/>
  <c r="BK732" i="21"/>
  <c r="J732" i="21"/>
  <c r="BG732" i="21" s="1"/>
  <c r="BI725" i="21"/>
  <c r="BH725" i="21"/>
  <c r="BF725" i="21"/>
  <c r="BE725" i="21"/>
  <c r="T725" i="21"/>
  <c r="R725" i="21"/>
  <c r="P725" i="21"/>
  <c r="BK725" i="21"/>
  <c r="J725" i="21"/>
  <c r="BG725" i="21"/>
  <c r="BI695" i="21"/>
  <c r="BH695" i="21"/>
  <c r="BF695" i="21"/>
  <c r="BE695" i="21"/>
  <c r="T695" i="21"/>
  <c r="R695" i="21"/>
  <c r="P695" i="21"/>
  <c r="BK695" i="21"/>
  <c r="J695" i="21"/>
  <c r="BG695" i="21"/>
  <c r="BI665" i="21"/>
  <c r="BH665" i="21"/>
  <c r="BF665" i="21"/>
  <c r="BE665" i="21"/>
  <c r="T665" i="21"/>
  <c r="R665" i="21"/>
  <c r="P665" i="21"/>
  <c r="BK665" i="21"/>
  <c r="J665" i="21"/>
  <c r="BG665" i="21"/>
  <c r="BI634" i="21"/>
  <c r="BH634" i="21"/>
  <c r="BF634" i="21"/>
  <c r="BE634" i="21"/>
  <c r="T634" i="21"/>
  <c r="R634" i="21"/>
  <c r="P634" i="21"/>
  <c r="BK634" i="21"/>
  <c r="J634" i="21"/>
  <c r="BG634" i="21" s="1"/>
  <c r="BI626" i="21"/>
  <c r="BH626" i="21"/>
  <c r="BF626" i="21"/>
  <c r="BE626" i="21"/>
  <c r="T626" i="21"/>
  <c r="R626" i="21"/>
  <c r="P626" i="21"/>
  <c r="BK626" i="21"/>
  <c r="J626" i="21"/>
  <c r="BG626" i="21" s="1"/>
  <c r="BI614" i="21"/>
  <c r="BH614" i="21"/>
  <c r="BF614" i="21"/>
  <c r="BE614" i="21"/>
  <c r="T614" i="21"/>
  <c r="R614" i="21"/>
  <c r="P614" i="21"/>
  <c r="BK614" i="21"/>
  <c r="J614" i="21"/>
  <c r="BG614" i="21" s="1"/>
  <c r="BI607" i="21"/>
  <c r="BH607" i="21"/>
  <c r="BF607" i="21"/>
  <c r="BE607" i="21"/>
  <c r="T607" i="21"/>
  <c r="R607" i="21"/>
  <c r="P607" i="21"/>
  <c r="BK607" i="21"/>
  <c r="J607" i="21"/>
  <c r="BG607" i="21" s="1"/>
  <c r="BI595" i="21"/>
  <c r="BH595" i="21"/>
  <c r="BF595" i="21"/>
  <c r="BE595" i="21"/>
  <c r="T595" i="21"/>
  <c r="R595" i="21"/>
  <c r="P595" i="21"/>
  <c r="BK595" i="21"/>
  <c r="J595" i="21"/>
  <c r="BG595" i="21" s="1"/>
  <c r="BI588" i="21"/>
  <c r="BH588" i="21"/>
  <c r="BF588" i="21"/>
  <c r="BE588" i="21"/>
  <c r="T588" i="21"/>
  <c r="R588" i="21"/>
  <c r="P588" i="21"/>
  <c r="BK588" i="21"/>
  <c r="J588" i="21"/>
  <c r="BG588" i="21"/>
  <c r="BI580" i="21"/>
  <c r="BH580" i="21"/>
  <c r="BF580" i="21"/>
  <c r="BE580" i="21"/>
  <c r="T580" i="21"/>
  <c r="R580" i="21"/>
  <c r="P580" i="21"/>
  <c r="BK580" i="21"/>
  <c r="J580" i="21"/>
  <c r="BG580" i="21"/>
  <c r="BI573" i="21"/>
  <c r="BH573" i="21"/>
  <c r="BF573" i="21"/>
  <c r="BE573" i="21"/>
  <c r="T573" i="21"/>
  <c r="R573" i="21"/>
  <c r="P573" i="21"/>
  <c r="BK573" i="21"/>
  <c r="J573" i="21"/>
  <c r="BG573" i="21"/>
  <c r="BI566" i="21"/>
  <c r="BH566" i="21"/>
  <c r="BF566" i="21"/>
  <c r="BE566" i="21"/>
  <c r="T566" i="21"/>
  <c r="R566" i="21"/>
  <c r="P566" i="21"/>
  <c r="BK566" i="21"/>
  <c r="J566" i="21"/>
  <c r="BG566" i="21" s="1"/>
  <c r="BI558" i="21"/>
  <c r="BH558" i="21"/>
  <c r="BF558" i="21"/>
  <c r="BE558" i="21"/>
  <c r="T558" i="21"/>
  <c r="R558" i="21"/>
  <c r="P558" i="21"/>
  <c r="BK558" i="21"/>
  <c r="J558" i="21"/>
  <c r="BG558" i="21" s="1"/>
  <c r="BI546" i="21"/>
  <c r="BH546" i="21"/>
  <c r="BF546" i="21"/>
  <c r="BE546" i="21"/>
  <c r="T546" i="21"/>
  <c r="R546" i="21"/>
  <c r="P546" i="21"/>
  <c r="BK546" i="21"/>
  <c r="J546" i="21"/>
  <c r="BG546" i="21" s="1"/>
  <c r="BI534" i="21"/>
  <c r="BH534" i="21"/>
  <c r="BF534" i="21"/>
  <c r="BE534" i="21"/>
  <c r="T534" i="21"/>
  <c r="R534" i="21"/>
  <c r="P534" i="21"/>
  <c r="BK534" i="21"/>
  <c r="J534" i="21"/>
  <c r="BG534" i="21"/>
  <c r="BI524" i="21"/>
  <c r="BH524" i="21"/>
  <c r="BF524" i="21"/>
  <c r="BE524" i="21"/>
  <c r="T524" i="21"/>
  <c r="R524" i="21"/>
  <c r="P524" i="21"/>
  <c r="BK524" i="21"/>
  <c r="J524" i="21"/>
  <c r="BG524" i="21"/>
  <c r="BI519" i="21"/>
  <c r="BH519" i="21"/>
  <c r="BF519" i="21"/>
  <c r="BE519" i="21"/>
  <c r="T519" i="21"/>
  <c r="R519" i="21"/>
  <c r="P519" i="21"/>
  <c r="BK519" i="21"/>
  <c r="J519" i="21"/>
  <c r="BG519" i="21" s="1"/>
  <c r="BI512" i="21"/>
  <c r="BH512" i="21"/>
  <c r="BF512" i="21"/>
  <c r="BE512" i="21"/>
  <c r="T512" i="21"/>
  <c r="R512" i="21"/>
  <c r="P512" i="21"/>
  <c r="BK512" i="21"/>
  <c r="J512" i="21"/>
  <c r="BG512" i="21" s="1"/>
  <c r="BI505" i="21"/>
  <c r="BH505" i="21"/>
  <c r="BF505" i="21"/>
  <c r="BE505" i="21"/>
  <c r="T505" i="21"/>
  <c r="R505" i="21"/>
  <c r="P505" i="21"/>
  <c r="BK505" i="21"/>
  <c r="J505" i="21"/>
  <c r="BG505" i="21" s="1"/>
  <c r="BI498" i="21"/>
  <c r="BH498" i="21"/>
  <c r="BF498" i="21"/>
  <c r="BE498" i="21"/>
  <c r="T498" i="21"/>
  <c r="R498" i="21"/>
  <c r="P498" i="21"/>
  <c r="BK498" i="21"/>
  <c r="J498" i="21"/>
  <c r="BG498" i="21" s="1"/>
  <c r="BI491" i="21"/>
  <c r="BH491" i="21"/>
  <c r="BF491" i="21"/>
  <c r="BE491" i="21"/>
  <c r="T491" i="21"/>
  <c r="R491" i="21"/>
  <c r="P491" i="21"/>
  <c r="BK491" i="21"/>
  <c r="J491" i="21"/>
  <c r="BG491" i="21" s="1"/>
  <c r="BI484" i="21"/>
  <c r="BH484" i="21"/>
  <c r="BF484" i="21"/>
  <c r="BE484" i="21"/>
  <c r="T484" i="21"/>
  <c r="R484" i="21"/>
  <c r="P484" i="21"/>
  <c r="BK484" i="21"/>
  <c r="J484" i="21"/>
  <c r="BG484" i="21" s="1"/>
  <c r="BI477" i="21"/>
  <c r="BH477" i="21"/>
  <c r="BF477" i="21"/>
  <c r="BE477" i="21"/>
  <c r="T477" i="21"/>
  <c r="R477" i="21"/>
  <c r="P477" i="21"/>
  <c r="BK477" i="21"/>
  <c r="J477" i="21"/>
  <c r="BG477" i="21" s="1"/>
  <c r="BI470" i="21"/>
  <c r="BH470" i="21"/>
  <c r="BF470" i="21"/>
  <c r="BE470" i="21"/>
  <c r="T470" i="21"/>
  <c r="R470" i="21"/>
  <c r="P470" i="21"/>
  <c r="BK470" i="21"/>
  <c r="J470" i="21"/>
  <c r="BG470" i="21" s="1"/>
  <c r="BI460" i="21"/>
  <c r="BH460" i="21"/>
  <c r="BF460" i="21"/>
  <c r="BE460" i="21"/>
  <c r="T460" i="21"/>
  <c r="R460" i="21"/>
  <c r="P460" i="21"/>
  <c r="BK460" i="21"/>
  <c r="J460" i="21"/>
  <c r="BG460" i="21" s="1"/>
  <c r="BI453" i="21"/>
  <c r="BH453" i="21"/>
  <c r="BF453" i="21"/>
  <c r="BE453" i="21"/>
  <c r="T453" i="21"/>
  <c r="R453" i="21"/>
  <c r="P453" i="21"/>
  <c r="BK453" i="21"/>
  <c r="J453" i="21"/>
  <c r="BG453" i="21" s="1"/>
  <c r="BI435" i="21"/>
  <c r="BH435" i="21"/>
  <c r="BF435" i="21"/>
  <c r="BE435" i="21"/>
  <c r="T435" i="21"/>
  <c r="R435" i="21"/>
  <c r="P435" i="21"/>
  <c r="BK435" i="21"/>
  <c r="J435" i="21"/>
  <c r="BG435" i="21" s="1"/>
  <c r="BI423" i="21"/>
  <c r="BH423" i="21"/>
  <c r="BF423" i="21"/>
  <c r="BE423" i="21"/>
  <c r="T423" i="21"/>
  <c r="R423" i="21"/>
  <c r="P423" i="21"/>
  <c r="BK423" i="21"/>
  <c r="J423" i="21"/>
  <c r="BG423" i="21" s="1"/>
  <c r="BI417" i="21"/>
  <c r="BH417" i="21"/>
  <c r="BF417" i="21"/>
  <c r="BE417" i="21"/>
  <c r="T417" i="21"/>
  <c r="R417" i="21"/>
  <c r="P417" i="21"/>
  <c r="BK417" i="21"/>
  <c r="J417" i="21"/>
  <c r="BG417" i="21" s="1"/>
  <c r="BI404" i="21"/>
  <c r="BH404" i="21"/>
  <c r="BF404" i="21"/>
  <c r="BE404" i="21"/>
  <c r="T404" i="21"/>
  <c r="R404" i="21"/>
  <c r="R403" i="21" s="1"/>
  <c r="P404" i="21"/>
  <c r="BK404" i="21"/>
  <c r="J404" i="21"/>
  <c r="BG404" i="21" s="1"/>
  <c r="BI381" i="21"/>
  <c r="BH381" i="21"/>
  <c r="BF381" i="21"/>
  <c r="BE381" i="21"/>
  <c r="T381" i="21"/>
  <c r="R381" i="21"/>
  <c r="P381" i="21"/>
  <c r="BK381" i="21"/>
  <c r="J381" i="21"/>
  <c r="BG381" i="21" s="1"/>
  <c r="BI369" i="21"/>
  <c r="BH369" i="21"/>
  <c r="BF369" i="21"/>
  <c r="BE369" i="21"/>
  <c r="T369" i="21"/>
  <c r="R369" i="21"/>
  <c r="P369" i="21"/>
  <c r="BK369" i="21"/>
  <c r="J369" i="21"/>
  <c r="BG369" i="21" s="1"/>
  <c r="BI360" i="21"/>
  <c r="BH360" i="21"/>
  <c r="BF360" i="21"/>
  <c r="BE360" i="21"/>
  <c r="T360" i="21"/>
  <c r="R360" i="21"/>
  <c r="P360" i="21"/>
  <c r="BK360" i="21"/>
  <c r="J360" i="21"/>
  <c r="BG360" i="21" s="1"/>
  <c r="BI355" i="21"/>
  <c r="BH355" i="21"/>
  <c r="BF355" i="21"/>
  <c r="BE355" i="21"/>
  <c r="T355" i="21"/>
  <c r="R355" i="21"/>
  <c r="P355" i="21"/>
  <c r="BK355" i="21"/>
  <c r="J355" i="21"/>
  <c r="BG355" i="21" s="1"/>
  <c r="BI350" i="21"/>
  <c r="BH350" i="21"/>
  <c r="BF350" i="21"/>
  <c r="BE350" i="21"/>
  <c r="T350" i="21"/>
  <c r="R350" i="21"/>
  <c r="P350" i="21"/>
  <c r="BK350" i="21"/>
  <c r="J350" i="21"/>
  <c r="BG350" i="21"/>
  <c r="BI339" i="21"/>
  <c r="BH339" i="21"/>
  <c r="BF339" i="21"/>
  <c r="BE339" i="21"/>
  <c r="T339" i="21"/>
  <c r="R339" i="21"/>
  <c r="P339" i="21"/>
  <c r="BK339" i="21"/>
  <c r="J339" i="21"/>
  <c r="BG339" i="21"/>
  <c r="BI310" i="21"/>
  <c r="BH310" i="21"/>
  <c r="BF310" i="21"/>
  <c r="BE310" i="21"/>
  <c r="T310" i="21"/>
  <c r="R310" i="21"/>
  <c r="P310" i="21"/>
  <c r="BK310" i="21"/>
  <c r="J310" i="21"/>
  <c r="BG310" i="21"/>
  <c r="BI297" i="21"/>
  <c r="BH297" i="21"/>
  <c r="BF297" i="21"/>
  <c r="BE297" i="21"/>
  <c r="T297" i="21"/>
  <c r="R297" i="21"/>
  <c r="P297" i="21"/>
  <c r="BK297" i="21"/>
  <c r="J297" i="21"/>
  <c r="BG297" i="21" s="1"/>
  <c r="BI286" i="21"/>
  <c r="BH286" i="21"/>
  <c r="BF286" i="21"/>
  <c r="BE286" i="21"/>
  <c r="T286" i="21"/>
  <c r="R286" i="21"/>
  <c r="P286" i="21"/>
  <c r="BK286" i="21"/>
  <c r="J286" i="21"/>
  <c r="BG286" i="21" s="1"/>
  <c r="BI275" i="21"/>
  <c r="BH275" i="21"/>
  <c r="BF275" i="21"/>
  <c r="BE275" i="21"/>
  <c r="T275" i="21"/>
  <c r="R275" i="21"/>
  <c r="P275" i="21"/>
  <c r="BK275" i="21"/>
  <c r="J275" i="21"/>
  <c r="BG275" i="21" s="1"/>
  <c r="BI262" i="21"/>
  <c r="BH262" i="21"/>
  <c r="BF262" i="21"/>
  <c r="BE262" i="21"/>
  <c r="T262" i="21"/>
  <c r="R262" i="21"/>
  <c r="P262" i="21"/>
  <c r="BK262" i="21"/>
  <c r="J262" i="21"/>
  <c r="BG262" i="21" s="1"/>
  <c r="BI244" i="21"/>
  <c r="BH244" i="21"/>
  <c r="BF244" i="21"/>
  <c r="BE244" i="21"/>
  <c r="T244" i="21"/>
  <c r="R244" i="21"/>
  <c r="P244" i="21"/>
  <c r="BK244" i="21"/>
  <c r="J244" i="21"/>
  <c r="BG244" i="21" s="1"/>
  <c r="BI229" i="21"/>
  <c r="BH229" i="21"/>
  <c r="BF229" i="21"/>
  <c r="BE229" i="21"/>
  <c r="T229" i="21"/>
  <c r="R229" i="21"/>
  <c r="P229" i="21"/>
  <c r="P228" i="21"/>
  <c r="BK229" i="21"/>
  <c r="J229" i="21"/>
  <c r="BG229" i="21" s="1"/>
  <c r="BI214" i="21"/>
  <c r="BH214" i="21"/>
  <c r="BF214" i="21"/>
  <c r="BE214" i="21"/>
  <c r="T214" i="21"/>
  <c r="R214" i="21"/>
  <c r="P214" i="21"/>
  <c r="BK214" i="21"/>
  <c r="J214" i="21"/>
  <c r="BG214" i="21" s="1"/>
  <c r="BI203" i="21"/>
  <c r="BH203" i="21"/>
  <c r="BF203" i="21"/>
  <c r="BE203" i="21"/>
  <c r="T203" i="21"/>
  <c r="R203" i="21"/>
  <c r="P203" i="21"/>
  <c r="BK203" i="21"/>
  <c r="J203" i="21"/>
  <c r="BG203" i="21" s="1"/>
  <c r="BI197" i="21"/>
  <c r="BH197" i="21"/>
  <c r="BF197" i="21"/>
  <c r="BE197" i="21"/>
  <c r="T197" i="21"/>
  <c r="R197" i="21"/>
  <c r="P197" i="21"/>
  <c r="BK197" i="21"/>
  <c r="J197" i="21"/>
  <c r="BG197" i="21" s="1"/>
  <c r="BI191" i="21"/>
  <c r="BH191" i="21"/>
  <c r="BF191" i="21"/>
  <c r="BE191" i="21"/>
  <c r="T191" i="21"/>
  <c r="R191" i="21"/>
  <c r="P191" i="21"/>
  <c r="BK191" i="21"/>
  <c r="J191" i="21"/>
  <c r="BG191" i="21" s="1"/>
  <c r="BI185" i="21"/>
  <c r="BH185" i="21"/>
  <c r="BF185" i="21"/>
  <c r="BE185" i="21"/>
  <c r="T185" i="21"/>
  <c r="R185" i="21"/>
  <c r="P185" i="21"/>
  <c r="BK185" i="21"/>
  <c r="J185" i="21"/>
  <c r="BG185" i="21"/>
  <c r="BI179" i="21"/>
  <c r="BH179" i="21"/>
  <c r="BF179" i="21"/>
  <c r="BE179" i="21"/>
  <c r="T179" i="21"/>
  <c r="R179" i="21"/>
  <c r="P179" i="21"/>
  <c r="BK179" i="21"/>
  <c r="J179" i="21"/>
  <c r="BG179" i="21"/>
  <c r="BI173" i="21"/>
  <c r="BH173" i="21"/>
  <c r="BF173" i="21"/>
  <c r="BE173" i="21"/>
  <c r="T173" i="21"/>
  <c r="R173" i="21"/>
  <c r="P173" i="21"/>
  <c r="BK173" i="21"/>
  <c r="J173" i="21"/>
  <c r="BG173" i="21"/>
  <c r="BI139" i="21"/>
  <c r="BH139" i="21"/>
  <c r="BF139" i="21"/>
  <c r="BE139" i="21"/>
  <c r="T139" i="21"/>
  <c r="R139" i="21"/>
  <c r="P139" i="21"/>
  <c r="BK139" i="21"/>
  <c r="J139" i="21"/>
  <c r="BG139" i="21" s="1"/>
  <c r="BI128" i="21"/>
  <c r="BH128" i="21"/>
  <c r="BF128" i="21"/>
  <c r="BE128" i="21"/>
  <c r="T128" i="21"/>
  <c r="R128" i="21"/>
  <c r="P128" i="21"/>
  <c r="BK128" i="21"/>
  <c r="J128" i="21"/>
  <c r="BG128" i="21" s="1"/>
  <c r="BI114" i="21"/>
  <c r="BH114" i="21"/>
  <c r="BF114" i="21"/>
  <c r="BE114" i="21"/>
  <c r="T114" i="21"/>
  <c r="R114" i="21"/>
  <c r="P114" i="21"/>
  <c r="BK114" i="21"/>
  <c r="J114" i="21"/>
  <c r="BG114" i="21" s="1"/>
  <c r="J107" i="21"/>
  <c r="F107" i="21"/>
  <c r="F105" i="21"/>
  <c r="E103" i="21"/>
  <c r="J59" i="21"/>
  <c r="F59" i="21"/>
  <c r="F57" i="21"/>
  <c r="E55" i="21"/>
  <c r="J22" i="21"/>
  <c r="E22" i="21"/>
  <c r="J21" i="21"/>
  <c r="J16" i="21"/>
  <c r="J105" i="21" s="1"/>
  <c r="J57" i="21"/>
  <c r="E7" i="21"/>
  <c r="E49" i="21" s="1"/>
  <c r="E97" i="21"/>
  <c r="AY77" i="1"/>
  <c r="AX77" i="1"/>
  <c r="BI247" i="20"/>
  <c r="BH247" i="20"/>
  <c r="BF247" i="20"/>
  <c r="BE247" i="20"/>
  <c r="T247" i="20"/>
  <c r="R247" i="20"/>
  <c r="P247" i="20"/>
  <c r="BK247" i="20"/>
  <c r="J247" i="20"/>
  <c r="BG247" i="20"/>
  <c r="BI240" i="20"/>
  <c r="BH240" i="20"/>
  <c r="BF240" i="20"/>
  <c r="BE240" i="20"/>
  <c r="T240" i="20"/>
  <c r="R240" i="20"/>
  <c r="P240" i="20"/>
  <c r="BK240" i="20"/>
  <c r="J240" i="20"/>
  <c r="BG240" i="20" s="1"/>
  <c r="BI233" i="20"/>
  <c r="BH233" i="20"/>
  <c r="BF233" i="20"/>
  <c r="BE233" i="20"/>
  <c r="T233" i="20"/>
  <c r="R233" i="20"/>
  <c r="P233" i="20"/>
  <c r="BK233" i="20"/>
  <c r="J233" i="20"/>
  <c r="BG233" i="20" s="1"/>
  <c r="BI226" i="20"/>
  <c r="BH226" i="20"/>
  <c r="BF226" i="20"/>
  <c r="BE226" i="20"/>
  <c r="T226" i="20"/>
  <c r="R226" i="20"/>
  <c r="P226" i="20"/>
  <c r="BK226" i="20"/>
  <c r="J226" i="20"/>
  <c r="BG226" i="20" s="1"/>
  <c r="BI219" i="20"/>
  <c r="BH219" i="20"/>
  <c r="BF219" i="20"/>
  <c r="BE219" i="20"/>
  <c r="T219" i="20"/>
  <c r="R219" i="20"/>
  <c r="P219" i="20"/>
  <c r="BK219" i="20"/>
  <c r="J219" i="20"/>
  <c r="BG219" i="20" s="1"/>
  <c r="BI212" i="20"/>
  <c r="BH212" i="20"/>
  <c r="BF212" i="20"/>
  <c r="BE212" i="20"/>
  <c r="T212" i="20"/>
  <c r="R212" i="20"/>
  <c r="R211" i="20" s="1"/>
  <c r="P212" i="20"/>
  <c r="BK212" i="20"/>
  <c r="J212" i="20"/>
  <c r="BG212" i="20"/>
  <c r="BI204" i="20"/>
  <c r="BH204" i="20"/>
  <c r="BF204" i="20"/>
  <c r="BE204" i="20"/>
  <c r="T204" i="20"/>
  <c r="R204" i="20"/>
  <c r="P204" i="20"/>
  <c r="BK204" i="20"/>
  <c r="J204" i="20"/>
  <c r="BG204" i="20" s="1"/>
  <c r="BI197" i="20"/>
  <c r="BH197" i="20"/>
  <c r="BF197" i="20"/>
  <c r="BE197" i="20"/>
  <c r="T197" i="20"/>
  <c r="R197" i="20"/>
  <c r="P197" i="20"/>
  <c r="BK197" i="20"/>
  <c r="J197" i="20"/>
  <c r="BG197" i="20" s="1"/>
  <c r="BI190" i="20"/>
  <c r="BH190" i="20"/>
  <c r="BF190" i="20"/>
  <c r="BE190" i="20"/>
  <c r="T190" i="20"/>
  <c r="R190" i="20"/>
  <c r="R189" i="20" s="1"/>
  <c r="P190" i="20"/>
  <c r="BK190" i="20"/>
  <c r="J190" i="20"/>
  <c r="BG190" i="20" s="1"/>
  <c r="BI182" i="20"/>
  <c r="BH182" i="20"/>
  <c r="BF182" i="20"/>
  <c r="BE182" i="20"/>
  <c r="T182" i="20"/>
  <c r="R182" i="20"/>
  <c r="P182" i="20"/>
  <c r="BK182" i="20"/>
  <c r="J182" i="20"/>
  <c r="BG182" i="20" s="1"/>
  <c r="BI175" i="20"/>
  <c r="BH175" i="20"/>
  <c r="BF175" i="20"/>
  <c r="BE175" i="20"/>
  <c r="T175" i="20"/>
  <c r="R175" i="20"/>
  <c r="P175" i="20"/>
  <c r="BK175" i="20"/>
  <c r="J175" i="20"/>
  <c r="BG175" i="20"/>
  <c r="BI168" i="20"/>
  <c r="BH168" i="20"/>
  <c r="BF168" i="20"/>
  <c r="BE168" i="20"/>
  <c r="T168" i="20"/>
  <c r="R168" i="20"/>
  <c r="P168" i="20"/>
  <c r="BK168" i="20"/>
  <c r="J168" i="20"/>
  <c r="BG168" i="20" s="1"/>
  <c r="BI161" i="20"/>
  <c r="BH161" i="20"/>
  <c r="BF161" i="20"/>
  <c r="BE161" i="20"/>
  <c r="T161" i="20"/>
  <c r="R161" i="20"/>
  <c r="P161" i="20"/>
  <c r="BK161" i="20"/>
  <c r="J161" i="20"/>
  <c r="BG161" i="20" s="1"/>
  <c r="BI154" i="20"/>
  <c r="BH154" i="20"/>
  <c r="BF154" i="20"/>
  <c r="BE154" i="20"/>
  <c r="T154" i="20"/>
  <c r="R154" i="20"/>
  <c r="P154" i="20"/>
  <c r="BK154" i="20"/>
  <c r="J154" i="20"/>
  <c r="BG154" i="20" s="1"/>
  <c r="BI147" i="20"/>
  <c r="BH147" i="20"/>
  <c r="BF147" i="20"/>
  <c r="BE147" i="20"/>
  <c r="T147" i="20"/>
  <c r="R147" i="20"/>
  <c r="P147" i="20"/>
  <c r="BK147" i="20"/>
  <c r="J147" i="20"/>
  <c r="BG147" i="20" s="1"/>
  <c r="BI140" i="20"/>
  <c r="BH140" i="20"/>
  <c r="BF140" i="20"/>
  <c r="BE140" i="20"/>
  <c r="T140" i="20"/>
  <c r="R140" i="20"/>
  <c r="R139" i="20" s="1"/>
  <c r="P140" i="20"/>
  <c r="BK140" i="20"/>
  <c r="J140" i="20"/>
  <c r="BG140" i="20" s="1"/>
  <c r="BI132" i="20"/>
  <c r="BH132" i="20"/>
  <c r="BF132" i="20"/>
  <c r="BE132" i="20"/>
  <c r="T132" i="20"/>
  <c r="R132" i="20"/>
  <c r="P132" i="20"/>
  <c r="BK132" i="20"/>
  <c r="J132" i="20"/>
  <c r="BG132" i="20" s="1"/>
  <c r="BI125" i="20"/>
  <c r="BH125" i="20"/>
  <c r="BF125" i="20"/>
  <c r="BE125" i="20"/>
  <c r="T125" i="20"/>
  <c r="R125" i="20"/>
  <c r="P125" i="20"/>
  <c r="BK125" i="20"/>
  <c r="J125" i="20"/>
  <c r="BG125" i="20" s="1"/>
  <c r="BI118" i="20"/>
  <c r="BH118" i="20"/>
  <c r="BF118" i="20"/>
  <c r="BE118" i="20"/>
  <c r="T118" i="20"/>
  <c r="R118" i="20"/>
  <c r="P118" i="20"/>
  <c r="P110" i="20" s="1"/>
  <c r="BK118" i="20"/>
  <c r="J118" i="20"/>
  <c r="BG118" i="20" s="1"/>
  <c r="BI111" i="20"/>
  <c r="BH111" i="20"/>
  <c r="BF111" i="20"/>
  <c r="BE111" i="20"/>
  <c r="T111" i="20"/>
  <c r="R111" i="20"/>
  <c r="R110" i="20" s="1"/>
  <c r="P111" i="20"/>
  <c r="BK111" i="20"/>
  <c r="J111" i="20"/>
  <c r="BG111" i="20" s="1"/>
  <c r="BI103" i="20"/>
  <c r="BH103" i="20"/>
  <c r="BF103" i="20"/>
  <c r="BE103" i="20"/>
  <c r="T103" i="20"/>
  <c r="R103" i="20"/>
  <c r="P103" i="20"/>
  <c r="BK103" i="20"/>
  <c r="J103" i="20"/>
  <c r="BG103" i="20" s="1"/>
  <c r="BI96" i="20"/>
  <c r="BH96" i="20"/>
  <c r="BF96" i="20"/>
  <c r="BE96" i="20"/>
  <c r="T96" i="20"/>
  <c r="R96" i="20"/>
  <c r="P96" i="20"/>
  <c r="BK96" i="20"/>
  <c r="J96" i="20"/>
  <c r="BG96" i="20" s="1"/>
  <c r="BI89" i="20"/>
  <c r="BH89" i="20"/>
  <c r="BF89" i="20"/>
  <c r="BE89" i="20"/>
  <c r="T89" i="20"/>
  <c r="R89" i="20"/>
  <c r="R88" i="20" s="1"/>
  <c r="P89" i="20"/>
  <c r="BK89" i="20"/>
  <c r="BK88" i="20" s="1"/>
  <c r="J89" i="20"/>
  <c r="BG89" i="20" s="1"/>
  <c r="J83" i="20"/>
  <c r="F83" i="20"/>
  <c r="F81" i="20"/>
  <c r="E79" i="20"/>
  <c r="J55" i="20"/>
  <c r="F55" i="20"/>
  <c r="F53" i="20"/>
  <c r="E51" i="20"/>
  <c r="J20" i="20"/>
  <c r="E20" i="20"/>
  <c r="F84" i="20" s="1"/>
  <c r="F56" i="20"/>
  <c r="J19" i="20"/>
  <c r="J14" i="20"/>
  <c r="E7" i="20"/>
  <c r="AY76" i="1"/>
  <c r="AX76" i="1"/>
  <c r="BI176" i="19"/>
  <c r="BH176" i="19"/>
  <c r="BF176" i="19"/>
  <c r="BE176" i="19"/>
  <c r="T176" i="19"/>
  <c r="T175" i="19" s="1"/>
  <c r="R176" i="19"/>
  <c r="R175" i="19" s="1"/>
  <c r="P176" i="19"/>
  <c r="P175" i="19" s="1"/>
  <c r="BK176" i="19"/>
  <c r="BK175" i="19" s="1"/>
  <c r="J175" i="19" s="1"/>
  <c r="J66" i="19" s="1"/>
  <c r="J176" i="19"/>
  <c r="BG176" i="19" s="1"/>
  <c r="BI174" i="19"/>
  <c r="BH174" i="19"/>
  <c r="BF174" i="19"/>
  <c r="BE174" i="19"/>
  <c r="T174" i="19"/>
  <c r="T173" i="19" s="1"/>
  <c r="R174" i="19"/>
  <c r="R173" i="19" s="1"/>
  <c r="P174" i="19"/>
  <c r="P173" i="19" s="1"/>
  <c r="BK174" i="19"/>
  <c r="BK173" i="19" s="1"/>
  <c r="J173" i="19" s="1"/>
  <c r="J65" i="19" s="1"/>
  <c r="J174" i="19"/>
  <c r="BG174" i="19" s="1"/>
  <c r="BI169" i="19"/>
  <c r="BH169" i="19"/>
  <c r="BF169" i="19"/>
  <c r="BE169" i="19"/>
  <c r="T169" i="19"/>
  <c r="R169" i="19"/>
  <c r="P169" i="19"/>
  <c r="BK169" i="19"/>
  <c r="J169" i="19"/>
  <c r="BG169" i="19"/>
  <c r="BI165" i="19"/>
  <c r="BH165" i="19"/>
  <c r="BF165" i="19"/>
  <c r="BE165" i="19"/>
  <c r="T165" i="19"/>
  <c r="R165" i="19"/>
  <c r="P165" i="19"/>
  <c r="BK165" i="19"/>
  <c r="J165" i="19"/>
  <c r="BG165" i="19"/>
  <c r="BI161" i="19"/>
  <c r="BH161" i="19"/>
  <c r="BF161" i="19"/>
  <c r="BE161" i="19"/>
  <c r="T161" i="19"/>
  <c r="R161" i="19"/>
  <c r="P161" i="19"/>
  <c r="BK161" i="19"/>
  <c r="J161" i="19"/>
  <c r="BG161" i="19"/>
  <c r="BI157" i="19"/>
  <c r="BH157" i="19"/>
  <c r="BF157" i="19"/>
  <c r="BE157" i="19"/>
  <c r="T157" i="19"/>
  <c r="R157" i="19"/>
  <c r="P157" i="19"/>
  <c r="BK157" i="19"/>
  <c r="J157" i="19"/>
  <c r="BG157" i="19"/>
  <c r="BI153" i="19"/>
  <c r="BH153" i="19"/>
  <c r="BF153" i="19"/>
  <c r="BE153" i="19"/>
  <c r="T153" i="19"/>
  <c r="R153" i="19"/>
  <c r="R152" i="19" s="1"/>
  <c r="P153" i="19"/>
  <c r="P152" i="19" s="1"/>
  <c r="BK153" i="19"/>
  <c r="J153" i="19"/>
  <c r="BG153" i="19" s="1"/>
  <c r="BI151" i="19"/>
  <c r="BH151" i="19"/>
  <c r="BF151" i="19"/>
  <c r="BE151" i="19"/>
  <c r="T151" i="19"/>
  <c r="R151" i="19"/>
  <c r="P151" i="19"/>
  <c r="BK151" i="19"/>
  <c r="BK149" i="19" s="1"/>
  <c r="J149" i="19" s="1"/>
  <c r="J151" i="19"/>
  <c r="BG151" i="19" s="1"/>
  <c r="BI150" i="19"/>
  <c r="BH150" i="19"/>
  <c r="BF150" i="19"/>
  <c r="BE150" i="19"/>
  <c r="T150" i="19"/>
  <c r="T149" i="19" s="1"/>
  <c r="R150" i="19"/>
  <c r="P150" i="19"/>
  <c r="P149" i="19"/>
  <c r="BK150" i="19"/>
  <c r="J150" i="19"/>
  <c r="BG150" i="19" s="1"/>
  <c r="J63" i="19"/>
  <c r="BI144" i="19"/>
  <c r="BH144" i="19"/>
  <c r="BF144" i="19"/>
  <c r="BE144" i="19"/>
  <c r="T144" i="19"/>
  <c r="R144" i="19"/>
  <c r="P144" i="19"/>
  <c r="BK144" i="19"/>
  <c r="J144" i="19"/>
  <c r="BG144" i="19"/>
  <c r="BI138" i="19"/>
  <c r="BH138" i="19"/>
  <c r="BF138" i="19"/>
  <c r="BE138" i="19"/>
  <c r="T138" i="19"/>
  <c r="R138" i="19"/>
  <c r="P138" i="19"/>
  <c r="BK138" i="19"/>
  <c r="J138" i="19"/>
  <c r="BG138" i="19"/>
  <c r="BI132" i="19"/>
  <c r="BH132" i="19"/>
  <c r="BF132" i="19"/>
  <c r="BE132" i="19"/>
  <c r="T132" i="19"/>
  <c r="R132" i="19"/>
  <c r="P132" i="19"/>
  <c r="BK132" i="19"/>
  <c r="J132" i="19"/>
  <c r="BG132" i="19"/>
  <c r="BI126" i="19"/>
  <c r="BH126" i="19"/>
  <c r="BF126" i="19"/>
  <c r="BE126" i="19"/>
  <c r="T126" i="19"/>
  <c r="R126" i="19"/>
  <c r="P126" i="19"/>
  <c r="BK126" i="19"/>
  <c r="J126" i="19"/>
  <c r="BG126" i="19"/>
  <c r="BI120" i="19"/>
  <c r="BH120" i="19"/>
  <c r="BF120" i="19"/>
  <c r="BE120" i="19"/>
  <c r="T120" i="19"/>
  <c r="R120" i="19"/>
  <c r="P120" i="19"/>
  <c r="BK120" i="19"/>
  <c r="J120" i="19"/>
  <c r="BG120" i="19"/>
  <c r="BI114" i="19"/>
  <c r="BH114" i="19"/>
  <c r="BF114" i="19"/>
  <c r="BE114" i="19"/>
  <c r="T114" i="19"/>
  <c r="R114" i="19"/>
  <c r="P114" i="19"/>
  <c r="BK114" i="19"/>
  <c r="J114" i="19"/>
  <c r="BG114" i="19"/>
  <c r="BI108" i="19"/>
  <c r="BH108" i="19"/>
  <c r="BF108" i="19"/>
  <c r="BE108" i="19"/>
  <c r="T108" i="19"/>
  <c r="R108" i="19"/>
  <c r="P108" i="19"/>
  <c r="BK108" i="19"/>
  <c r="J108" i="19"/>
  <c r="BG108" i="19"/>
  <c r="BI103" i="19"/>
  <c r="BH103" i="19"/>
  <c r="BF103" i="19"/>
  <c r="BE103" i="19"/>
  <c r="T103" i="19"/>
  <c r="R103" i="19"/>
  <c r="P103" i="19"/>
  <c r="BK103" i="19"/>
  <c r="J103" i="19"/>
  <c r="BG103" i="19" s="1"/>
  <c r="BI98" i="19"/>
  <c r="BH98" i="19"/>
  <c r="BF98" i="19"/>
  <c r="BE98" i="19"/>
  <c r="T98" i="19"/>
  <c r="R98" i="19"/>
  <c r="P98" i="19"/>
  <c r="P90" i="19" s="1"/>
  <c r="P89" i="19" s="1"/>
  <c r="BK98" i="19"/>
  <c r="J98" i="19"/>
  <c r="BG98" i="19" s="1"/>
  <c r="BI92" i="19"/>
  <c r="BH92" i="19"/>
  <c r="BF92" i="19"/>
  <c r="BE92" i="19"/>
  <c r="T92" i="19"/>
  <c r="R92" i="19"/>
  <c r="P92" i="19"/>
  <c r="BK92" i="19"/>
  <c r="J92" i="19"/>
  <c r="BG92" i="19" s="1"/>
  <c r="BI91" i="19"/>
  <c r="BH91" i="19"/>
  <c r="BF91" i="19"/>
  <c r="BE91" i="19"/>
  <c r="T91" i="19"/>
  <c r="R91" i="19"/>
  <c r="P91" i="19"/>
  <c r="BK91" i="19"/>
  <c r="J91" i="19"/>
  <c r="BG91" i="19" s="1"/>
  <c r="J84" i="19"/>
  <c r="F84" i="19"/>
  <c r="F82" i="19"/>
  <c r="E80" i="19"/>
  <c r="J55" i="19"/>
  <c r="F55" i="19"/>
  <c r="F53" i="19"/>
  <c r="E51" i="19"/>
  <c r="J20" i="19"/>
  <c r="E20" i="19"/>
  <c r="J19" i="19"/>
  <c r="J14" i="19"/>
  <c r="J82" i="19" s="1"/>
  <c r="E7" i="19"/>
  <c r="AY75" i="1"/>
  <c r="AX75" i="1"/>
  <c r="BI172" i="18"/>
  <c r="BH172" i="18"/>
  <c r="BF172" i="18"/>
  <c r="BE172" i="18"/>
  <c r="T172" i="18"/>
  <c r="T171" i="18" s="1"/>
  <c r="R172" i="18"/>
  <c r="R171" i="18"/>
  <c r="P172" i="18"/>
  <c r="P171" i="18" s="1"/>
  <c r="BK172" i="18"/>
  <c r="BK171" i="18" s="1"/>
  <c r="J171" i="18" s="1"/>
  <c r="J66" i="18" s="1"/>
  <c r="J172" i="18"/>
  <c r="BG172" i="18"/>
  <c r="BI170" i="18"/>
  <c r="BH170" i="18"/>
  <c r="BF170" i="18"/>
  <c r="BE170" i="18"/>
  <c r="T170" i="18"/>
  <c r="T169" i="18" s="1"/>
  <c r="R170" i="18"/>
  <c r="R169" i="18" s="1"/>
  <c r="P170" i="18"/>
  <c r="P169" i="18" s="1"/>
  <c r="BK170" i="18"/>
  <c r="BK169" i="18" s="1"/>
  <c r="J169" i="18" s="1"/>
  <c r="J65" i="18" s="1"/>
  <c r="J170" i="18"/>
  <c r="BG170" i="18" s="1"/>
  <c r="BI165" i="18"/>
  <c r="BH165" i="18"/>
  <c r="BF165" i="18"/>
  <c r="BE165" i="18"/>
  <c r="T165" i="18"/>
  <c r="R165" i="18"/>
  <c r="P165" i="18"/>
  <c r="BK165" i="18"/>
  <c r="J165" i="18"/>
  <c r="BG165" i="18" s="1"/>
  <c r="BI161" i="18"/>
  <c r="BH161" i="18"/>
  <c r="BF161" i="18"/>
  <c r="BE161" i="18"/>
  <c r="T161" i="18"/>
  <c r="R161" i="18"/>
  <c r="P161" i="18"/>
  <c r="BK161" i="18"/>
  <c r="J161" i="18"/>
  <c r="BG161" i="18" s="1"/>
  <c r="BI157" i="18"/>
  <c r="BH157" i="18"/>
  <c r="BF157" i="18"/>
  <c r="BE157" i="18"/>
  <c r="T157" i="18"/>
  <c r="R157" i="18"/>
  <c r="P157" i="18"/>
  <c r="BK157" i="18"/>
  <c r="J157" i="18"/>
  <c r="BG157" i="18" s="1"/>
  <c r="BI153" i="18"/>
  <c r="BH153" i="18"/>
  <c r="BF153" i="18"/>
  <c r="BE153" i="18"/>
  <c r="T153" i="18"/>
  <c r="R153" i="18"/>
  <c r="P153" i="18"/>
  <c r="BK153" i="18"/>
  <c r="BK152" i="18" s="1"/>
  <c r="J152" i="18" s="1"/>
  <c r="J64" i="18" s="1"/>
  <c r="J153" i="18"/>
  <c r="BG153" i="18" s="1"/>
  <c r="BI151" i="18"/>
  <c r="BH151" i="18"/>
  <c r="BF151" i="18"/>
  <c r="BE151" i="18"/>
  <c r="T151" i="18"/>
  <c r="R151" i="18"/>
  <c r="P151" i="18"/>
  <c r="BK151" i="18"/>
  <c r="J151" i="18"/>
  <c r="BG151" i="18" s="1"/>
  <c r="BI150" i="18"/>
  <c r="BH150" i="18"/>
  <c r="BF150" i="18"/>
  <c r="BE150" i="18"/>
  <c r="T150" i="18"/>
  <c r="T149" i="18" s="1"/>
  <c r="R150" i="18"/>
  <c r="R149" i="18" s="1"/>
  <c r="P150" i="18"/>
  <c r="P149" i="18" s="1"/>
  <c r="BK150" i="18"/>
  <c r="J150" i="18"/>
  <c r="BG150" i="18" s="1"/>
  <c r="BI144" i="18"/>
  <c r="BH144" i="18"/>
  <c r="BF144" i="18"/>
  <c r="BE144" i="18"/>
  <c r="T144" i="18"/>
  <c r="R144" i="18"/>
  <c r="P144" i="18"/>
  <c r="BK144" i="18"/>
  <c r="J144" i="18"/>
  <c r="BG144" i="18" s="1"/>
  <c r="BI138" i="18"/>
  <c r="BH138" i="18"/>
  <c r="BF138" i="18"/>
  <c r="BE138" i="18"/>
  <c r="T138" i="18"/>
  <c r="R138" i="18"/>
  <c r="P138" i="18"/>
  <c r="BK138" i="18"/>
  <c r="J138" i="18"/>
  <c r="BG138" i="18" s="1"/>
  <c r="BI132" i="18"/>
  <c r="BH132" i="18"/>
  <c r="BF132" i="18"/>
  <c r="BE132" i="18"/>
  <c r="T132" i="18"/>
  <c r="R132" i="18"/>
  <c r="P132" i="18"/>
  <c r="BK132" i="18"/>
  <c r="J132" i="18"/>
  <c r="BG132" i="18" s="1"/>
  <c r="BI126" i="18"/>
  <c r="BH126" i="18"/>
  <c r="BF126" i="18"/>
  <c r="BE126" i="18"/>
  <c r="T126" i="18"/>
  <c r="R126" i="18"/>
  <c r="P126" i="18"/>
  <c r="BK126" i="18"/>
  <c r="J126" i="18"/>
  <c r="BG126" i="18" s="1"/>
  <c r="BI120" i="18"/>
  <c r="BH120" i="18"/>
  <c r="BF120" i="18"/>
  <c r="BE120" i="18"/>
  <c r="T120" i="18"/>
  <c r="R120" i="18"/>
  <c r="P120" i="18"/>
  <c r="BK120" i="18"/>
  <c r="J120" i="18"/>
  <c r="BG120" i="18" s="1"/>
  <c r="BI114" i="18"/>
  <c r="BH114" i="18"/>
  <c r="BF114" i="18"/>
  <c r="BE114" i="18"/>
  <c r="T114" i="18"/>
  <c r="R114" i="18"/>
  <c r="P114" i="18"/>
  <c r="BK114" i="18"/>
  <c r="J114" i="18"/>
  <c r="BG114" i="18" s="1"/>
  <c r="BI108" i="18"/>
  <c r="BH108" i="18"/>
  <c r="BF108" i="18"/>
  <c r="BE108" i="18"/>
  <c r="T108" i="18"/>
  <c r="R108" i="18"/>
  <c r="P108" i="18"/>
  <c r="BK108" i="18"/>
  <c r="J108" i="18"/>
  <c r="BG108" i="18" s="1"/>
  <c r="BI103" i="18"/>
  <c r="BH103" i="18"/>
  <c r="BF103" i="18"/>
  <c r="BE103" i="18"/>
  <c r="T103" i="18"/>
  <c r="R103" i="18"/>
  <c r="P103" i="18"/>
  <c r="BK103" i="18"/>
  <c r="J103" i="18"/>
  <c r="BG103" i="18" s="1"/>
  <c r="BI98" i="18"/>
  <c r="BH98" i="18"/>
  <c r="BF98" i="18"/>
  <c r="BE98" i="18"/>
  <c r="T98" i="18"/>
  <c r="R98" i="18"/>
  <c r="P98" i="18"/>
  <c r="BK98" i="18"/>
  <c r="J98" i="18"/>
  <c r="BG98" i="18" s="1"/>
  <c r="BI92" i="18"/>
  <c r="BH92" i="18"/>
  <c r="BF92" i="18"/>
  <c r="BE92" i="18"/>
  <c r="T92" i="18"/>
  <c r="R92" i="18"/>
  <c r="P92" i="18"/>
  <c r="BK92" i="18"/>
  <c r="J92" i="18"/>
  <c r="BG92" i="18" s="1"/>
  <c r="BI91" i="18"/>
  <c r="BH91" i="18"/>
  <c r="F35" i="18"/>
  <c r="BC75" i="1" s="1"/>
  <c r="BF91" i="18"/>
  <c r="BE91" i="18"/>
  <c r="T91" i="18"/>
  <c r="R91" i="18"/>
  <c r="P91" i="18"/>
  <c r="BK91" i="18"/>
  <c r="J91" i="18"/>
  <c r="BG91" i="18"/>
  <c r="J84" i="18"/>
  <c r="F84" i="18"/>
  <c r="F82" i="18"/>
  <c r="E80" i="18"/>
  <c r="J55" i="18"/>
  <c r="F55" i="18"/>
  <c r="F53" i="18"/>
  <c r="E51" i="18"/>
  <c r="J20" i="18"/>
  <c r="E20" i="18"/>
  <c r="J19" i="18"/>
  <c r="J14" i="18"/>
  <c r="E7" i="18"/>
  <c r="J92" i="17"/>
  <c r="AY74" i="1"/>
  <c r="AX74" i="1"/>
  <c r="BI106" i="17"/>
  <c r="BH106" i="17"/>
  <c r="BF106" i="17"/>
  <c r="BE106" i="17"/>
  <c r="T106" i="17"/>
  <c r="R106" i="17"/>
  <c r="P106" i="17"/>
  <c r="BK106" i="17"/>
  <c r="J106" i="17"/>
  <c r="BG106" i="17" s="1"/>
  <c r="BI105" i="17"/>
  <c r="BH105" i="17"/>
  <c r="BF105" i="17"/>
  <c r="BE105" i="17"/>
  <c r="T105" i="17"/>
  <c r="R105" i="17"/>
  <c r="P105" i="17"/>
  <c r="BK105" i="17"/>
  <c r="J105" i="17"/>
  <c r="BG105" i="17" s="1"/>
  <c r="BI104" i="17"/>
  <c r="BH104" i="17"/>
  <c r="BF104" i="17"/>
  <c r="BE104" i="17"/>
  <c r="T104" i="17"/>
  <c r="R104" i="17"/>
  <c r="R101" i="17" s="1"/>
  <c r="P104" i="17"/>
  <c r="BK104" i="17"/>
  <c r="J104" i="17"/>
  <c r="BG104" i="17" s="1"/>
  <c r="BI103" i="17"/>
  <c r="BH103" i="17"/>
  <c r="BF103" i="17"/>
  <c r="BE103" i="17"/>
  <c r="T103" i="17"/>
  <c r="R103" i="17"/>
  <c r="P103" i="17"/>
  <c r="BK103" i="17"/>
  <c r="J103" i="17"/>
  <c r="BG103" i="17" s="1"/>
  <c r="BI102" i="17"/>
  <c r="BH102" i="17"/>
  <c r="BF102" i="17"/>
  <c r="BE102" i="17"/>
  <c r="T102" i="17"/>
  <c r="R102" i="17"/>
  <c r="P102" i="17"/>
  <c r="BK102" i="17"/>
  <c r="J102" i="17"/>
  <c r="BG102" i="17"/>
  <c r="BI100" i="17"/>
  <c r="BH100" i="17"/>
  <c r="BF100" i="17"/>
  <c r="BE100" i="17"/>
  <c r="T100" i="17"/>
  <c r="R100" i="17"/>
  <c r="P100" i="17"/>
  <c r="BK100" i="17"/>
  <c r="J100" i="17"/>
  <c r="BG100" i="17" s="1"/>
  <c r="BI99" i="17"/>
  <c r="BH99" i="17"/>
  <c r="BF99" i="17"/>
  <c r="BE99" i="17"/>
  <c r="T99" i="17"/>
  <c r="R99" i="17"/>
  <c r="P99" i="17"/>
  <c r="BK99" i="17"/>
  <c r="J99" i="17"/>
  <c r="BG99" i="17" s="1"/>
  <c r="BI98" i="17"/>
  <c r="BH98" i="17"/>
  <c r="BF98" i="17"/>
  <c r="BE98" i="17"/>
  <c r="T98" i="17"/>
  <c r="R98" i="17"/>
  <c r="P98" i="17"/>
  <c r="BK98" i="17"/>
  <c r="J98" i="17"/>
  <c r="BG98" i="17" s="1"/>
  <c r="BI97" i="17"/>
  <c r="BH97" i="17"/>
  <c r="BF97" i="17"/>
  <c r="BE97" i="17"/>
  <c r="T97" i="17"/>
  <c r="R97" i="17"/>
  <c r="P97" i="17"/>
  <c r="BK97" i="17"/>
  <c r="J97" i="17"/>
  <c r="BG97" i="17" s="1"/>
  <c r="BI96" i="17"/>
  <c r="BH96" i="17"/>
  <c r="BF96" i="17"/>
  <c r="BE96" i="17"/>
  <c r="J34" i="17" s="1"/>
  <c r="AV74" i="1" s="1"/>
  <c r="T96" i="17"/>
  <c r="R96" i="17"/>
  <c r="P96" i="17"/>
  <c r="BK96" i="17"/>
  <c r="J96" i="17"/>
  <c r="BG96" i="17" s="1"/>
  <c r="BI95" i="17"/>
  <c r="BH95" i="17"/>
  <c r="BF95" i="17"/>
  <c r="BE95" i="17"/>
  <c r="T95" i="17"/>
  <c r="R95" i="17"/>
  <c r="P95" i="17"/>
  <c r="BK95" i="17"/>
  <c r="J95" i="17"/>
  <c r="BG95" i="17" s="1"/>
  <c r="BI94" i="17"/>
  <c r="BH94" i="17"/>
  <c r="F37" i="17" s="1"/>
  <c r="BC74" i="1" s="1"/>
  <c r="BF94" i="17"/>
  <c r="BE94" i="17"/>
  <c r="T94" i="17"/>
  <c r="T93" i="17" s="1"/>
  <c r="R94" i="17"/>
  <c r="P94" i="17"/>
  <c r="BK94" i="17"/>
  <c r="BK93" i="17"/>
  <c r="J94" i="17"/>
  <c r="BG94" i="17" s="1"/>
  <c r="J65" i="17"/>
  <c r="J87" i="17"/>
  <c r="F87" i="17"/>
  <c r="F85" i="17"/>
  <c r="E83" i="17"/>
  <c r="J59" i="17"/>
  <c r="F59" i="17"/>
  <c r="F57" i="17"/>
  <c r="E55" i="17"/>
  <c r="J22" i="17"/>
  <c r="E22" i="17"/>
  <c r="J21" i="17"/>
  <c r="J16" i="17"/>
  <c r="E7" i="17"/>
  <c r="E77" i="17"/>
  <c r="E49" i="17"/>
  <c r="AY73" i="1"/>
  <c r="AX73" i="1"/>
  <c r="BI118" i="16"/>
  <c r="BH118" i="16"/>
  <c r="BF118" i="16"/>
  <c r="BE118" i="16"/>
  <c r="T118" i="16"/>
  <c r="R118" i="16"/>
  <c r="P118" i="16"/>
  <c r="BK118" i="16"/>
  <c r="J118" i="16"/>
  <c r="BG118" i="16" s="1"/>
  <c r="BI117" i="16"/>
  <c r="BH117" i="16"/>
  <c r="BF117" i="16"/>
  <c r="BE117" i="16"/>
  <c r="T117" i="16"/>
  <c r="R117" i="16"/>
  <c r="P117" i="16"/>
  <c r="BK117" i="16"/>
  <c r="J117" i="16"/>
  <c r="BG117" i="16" s="1"/>
  <c r="BI116" i="16"/>
  <c r="BH116" i="16"/>
  <c r="BF116" i="16"/>
  <c r="BE116" i="16"/>
  <c r="T116" i="16"/>
  <c r="R116" i="16"/>
  <c r="P116" i="16"/>
  <c r="BK116" i="16"/>
  <c r="J116" i="16"/>
  <c r="BG116" i="16"/>
  <c r="BI115" i="16"/>
  <c r="BH115" i="16"/>
  <c r="BF115" i="16"/>
  <c r="BE115" i="16"/>
  <c r="T115" i="16"/>
  <c r="R115" i="16"/>
  <c r="P115" i="16"/>
  <c r="BK115" i="16"/>
  <c r="J115" i="16"/>
  <c r="BG115" i="16" s="1"/>
  <c r="BI114" i="16"/>
  <c r="BH114" i="16"/>
  <c r="BF114" i="16"/>
  <c r="BE114" i="16"/>
  <c r="T114" i="16"/>
  <c r="R114" i="16"/>
  <c r="P114" i="16"/>
  <c r="BK114" i="16"/>
  <c r="J114" i="16"/>
  <c r="BG114" i="16" s="1"/>
  <c r="BI113" i="16"/>
  <c r="BH113" i="16"/>
  <c r="BF113" i="16"/>
  <c r="BE113" i="16"/>
  <c r="T113" i="16"/>
  <c r="R113" i="16"/>
  <c r="P113" i="16"/>
  <c r="BK113" i="16"/>
  <c r="J113" i="16"/>
  <c r="BG113" i="16" s="1"/>
  <c r="BI112" i="16"/>
  <c r="BH112" i="16"/>
  <c r="BF112" i="16"/>
  <c r="BE112" i="16"/>
  <c r="T112" i="16"/>
  <c r="R112" i="16"/>
  <c r="P112" i="16"/>
  <c r="BK112" i="16"/>
  <c r="J112" i="16"/>
  <c r="BG112" i="16"/>
  <c r="BI111" i="16"/>
  <c r="BH111" i="16"/>
  <c r="BF111" i="16"/>
  <c r="BE111" i="16"/>
  <c r="T111" i="16"/>
  <c r="R111" i="16"/>
  <c r="P111" i="16"/>
  <c r="BK111" i="16"/>
  <c r="J111" i="16"/>
  <c r="BG111" i="16"/>
  <c r="BI110" i="16"/>
  <c r="BH110" i="16"/>
  <c r="BF110" i="16"/>
  <c r="BE110" i="16"/>
  <c r="T110" i="16"/>
  <c r="R110" i="16"/>
  <c r="P110" i="16"/>
  <c r="BK110" i="16"/>
  <c r="J110" i="16"/>
  <c r="BG110" i="16"/>
  <c r="BI109" i="16"/>
  <c r="BH109" i="16"/>
  <c r="BF109" i="16"/>
  <c r="BE109" i="16"/>
  <c r="T109" i="16"/>
  <c r="R109" i="16"/>
  <c r="P109" i="16"/>
  <c r="BK109" i="16"/>
  <c r="J109" i="16"/>
  <c r="BG109" i="16" s="1"/>
  <c r="BI108" i="16"/>
  <c r="BH108" i="16"/>
  <c r="BF108" i="16"/>
  <c r="BE108" i="16"/>
  <c r="T108" i="16"/>
  <c r="R108" i="16"/>
  <c r="P108" i="16"/>
  <c r="BK108" i="16"/>
  <c r="J108" i="16"/>
  <c r="BG108" i="16" s="1"/>
  <c r="BI106" i="16"/>
  <c r="BH106" i="16"/>
  <c r="BF106" i="16"/>
  <c r="BE106" i="16"/>
  <c r="T106" i="16"/>
  <c r="R106" i="16"/>
  <c r="P106" i="16"/>
  <c r="BK106" i="16"/>
  <c r="J106" i="16"/>
  <c r="BG106" i="16"/>
  <c r="BI105" i="16"/>
  <c r="BH105" i="16"/>
  <c r="BF105" i="16"/>
  <c r="BE105" i="16"/>
  <c r="T105" i="16"/>
  <c r="R105" i="16"/>
  <c r="P105" i="16"/>
  <c r="BK105" i="16"/>
  <c r="J105" i="16"/>
  <c r="BG105" i="16" s="1"/>
  <c r="BI104" i="16"/>
  <c r="BH104" i="16"/>
  <c r="BF104" i="16"/>
  <c r="BE104" i="16"/>
  <c r="T104" i="16"/>
  <c r="R104" i="16"/>
  <c r="P104" i="16"/>
  <c r="BK104" i="16"/>
  <c r="J104" i="16"/>
  <c r="BG104" i="16" s="1"/>
  <c r="BI103" i="16"/>
  <c r="BH103" i="16"/>
  <c r="BF103" i="16"/>
  <c r="BE103" i="16"/>
  <c r="T103" i="16"/>
  <c r="R103" i="16"/>
  <c r="P103" i="16"/>
  <c r="BK103" i="16"/>
  <c r="J103" i="16"/>
  <c r="BG103" i="16" s="1"/>
  <c r="BI102" i="16"/>
  <c r="BH102" i="16"/>
  <c r="BF102" i="16"/>
  <c r="BE102" i="16"/>
  <c r="T102" i="16"/>
  <c r="R102" i="16"/>
  <c r="P102" i="16"/>
  <c r="BK102" i="16"/>
  <c r="J102" i="16"/>
  <c r="BG102" i="16"/>
  <c r="BI101" i="16"/>
  <c r="BH101" i="16"/>
  <c r="BF101" i="16"/>
  <c r="BE101" i="16"/>
  <c r="T101" i="16"/>
  <c r="R101" i="16"/>
  <c r="P101" i="16"/>
  <c r="BK101" i="16"/>
  <c r="J101" i="16"/>
  <c r="BG101" i="16"/>
  <c r="BI100" i="16"/>
  <c r="BH100" i="16"/>
  <c r="BF100" i="16"/>
  <c r="BE100" i="16"/>
  <c r="T100" i="16"/>
  <c r="R100" i="16"/>
  <c r="P100" i="16"/>
  <c r="BK100" i="16"/>
  <c r="J100" i="16"/>
  <c r="BG100" i="16"/>
  <c r="BI99" i="16"/>
  <c r="BH99" i="16"/>
  <c r="BF99" i="16"/>
  <c r="BE99" i="16"/>
  <c r="T99" i="16"/>
  <c r="R99" i="16"/>
  <c r="P99" i="16"/>
  <c r="BK99" i="16"/>
  <c r="J99" i="16"/>
  <c r="BG99" i="16" s="1"/>
  <c r="BI98" i="16"/>
  <c r="BH98" i="16"/>
  <c r="BF98" i="16"/>
  <c r="BE98" i="16"/>
  <c r="T98" i="16"/>
  <c r="R98" i="16"/>
  <c r="P98" i="16"/>
  <c r="BK98" i="16"/>
  <c r="J98" i="16"/>
  <c r="BG98" i="16" s="1"/>
  <c r="BI97" i="16"/>
  <c r="BH97" i="16"/>
  <c r="BF97" i="16"/>
  <c r="BE97" i="16"/>
  <c r="T97" i="16"/>
  <c r="R97" i="16"/>
  <c r="P97" i="16"/>
  <c r="BK97" i="16"/>
  <c r="J97" i="16"/>
  <c r="BG97" i="16"/>
  <c r="BI96" i="16"/>
  <c r="BH96" i="16"/>
  <c r="BF96" i="16"/>
  <c r="BE96" i="16"/>
  <c r="T96" i="16"/>
  <c r="R96" i="16"/>
  <c r="P96" i="16"/>
  <c r="BK96" i="16"/>
  <c r="J96" i="16"/>
  <c r="BG96" i="16"/>
  <c r="BI95" i="16"/>
  <c r="BH95" i="16"/>
  <c r="BF95" i="16"/>
  <c r="BE95" i="16"/>
  <c r="T95" i="16"/>
  <c r="R95" i="16"/>
  <c r="P95" i="16"/>
  <c r="BK95" i="16"/>
  <c r="J95" i="16"/>
  <c r="BG95" i="16" s="1"/>
  <c r="BI94" i="16"/>
  <c r="BH94" i="16"/>
  <c r="BF94" i="16"/>
  <c r="F35" i="16" s="1"/>
  <c r="BA73" i="1" s="1"/>
  <c r="BE94" i="16"/>
  <c r="T94" i="16"/>
  <c r="R94" i="16"/>
  <c r="R93" i="16"/>
  <c r="R92" i="16" s="1"/>
  <c r="P94" i="16"/>
  <c r="BK94" i="16"/>
  <c r="J94" i="16"/>
  <c r="BG94" i="16" s="1"/>
  <c r="J87" i="16"/>
  <c r="F87" i="16"/>
  <c r="F85" i="16"/>
  <c r="E83" i="16"/>
  <c r="J59" i="16"/>
  <c r="F59" i="16"/>
  <c r="F57" i="16"/>
  <c r="E55" i="16"/>
  <c r="J22" i="16"/>
  <c r="E22" i="16"/>
  <c r="F88" i="16" s="1"/>
  <c r="J21" i="16"/>
  <c r="J16" i="16"/>
  <c r="J85" i="16" s="1"/>
  <c r="J57" i="16"/>
  <c r="E7" i="16"/>
  <c r="E49" i="16" s="1"/>
  <c r="E77" i="16"/>
  <c r="AY72" i="1"/>
  <c r="AX72" i="1"/>
  <c r="BI106" i="15"/>
  <c r="BH106" i="15"/>
  <c r="BF106" i="15"/>
  <c r="BE106" i="15"/>
  <c r="T106" i="15"/>
  <c r="R106" i="15"/>
  <c r="P106" i="15"/>
  <c r="BK106" i="15"/>
  <c r="J106" i="15"/>
  <c r="BG106" i="15" s="1"/>
  <c r="BI105" i="15"/>
  <c r="BH105" i="15"/>
  <c r="BF105" i="15"/>
  <c r="BE105" i="15"/>
  <c r="T105" i="15"/>
  <c r="R105" i="15"/>
  <c r="P105" i="15"/>
  <c r="BK105" i="15"/>
  <c r="J105" i="15"/>
  <c r="BG105" i="15" s="1"/>
  <c r="BI104" i="15"/>
  <c r="BH104" i="15"/>
  <c r="BF104" i="15"/>
  <c r="BE104" i="15"/>
  <c r="T104" i="15"/>
  <c r="R104" i="15"/>
  <c r="P104" i="15"/>
  <c r="BK104" i="15"/>
  <c r="J104" i="15"/>
  <c r="BG104" i="15" s="1"/>
  <c r="BI103" i="15"/>
  <c r="BH103" i="15"/>
  <c r="BF103" i="15"/>
  <c r="BE103" i="15"/>
  <c r="T103" i="15"/>
  <c r="R103" i="15"/>
  <c r="P103" i="15"/>
  <c r="BK103" i="15"/>
  <c r="J103" i="15"/>
  <c r="BG103" i="15" s="1"/>
  <c r="BI102" i="15"/>
  <c r="BH102" i="15"/>
  <c r="BF102" i="15"/>
  <c r="BE102" i="15"/>
  <c r="T102" i="15"/>
  <c r="R102" i="15"/>
  <c r="P102" i="15"/>
  <c r="BK102" i="15"/>
  <c r="J102" i="15"/>
  <c r="BG102" i="15"/>
  <c r="BI100" i="15"/>
  <c r="BH100" i="15"/>
  <c r="BF100" i="15"/>
  <c r="BE100" i="15"/>
  <c r="T100" i="15"/>
  <c r="R100" i="15"/>
  <c r="P100" i="15"/>
  <c r="BK100" i="15"/>
  <c r="J100" i="15"/>
  <c r="BG100" i="15" s="1"/>
  <c r="BI99" i="15"/>
  <c r="BH99" i="15"/>
  <c r="BF99" i="15"/>
  <c r="BE99" i="15"/>
  <c r="T99" i="15"/>
  <c r="R99" i="15"/>
  <c r="P99" i="15"/>
  <c r="BK99" i="15"/>
  <c r="J99" i="15"/>
  <c r="BG99" i="15" s="1"/>
  <c r="BI98" i="15"/>
  <c r="BH98" i="15"/>
  <c r="BF98" i="15"/>
  <c r="BE98" i="15"/>
  <c r="T98" i="15"/>
  <c r="R98" i="15"/>
  <c r="P98" i="15"/>
  <c r="BK98" i="15"/>
  <c r="BK93" i="15" s="1"/>
  <c r="J93" i="15" s="1"/>
  <c r="J66" i="15" s="1"/>
  <c r="J98" i="15"/>
  <c r="BG98" i="15" s="1"/>
  <c r="BI97" i="15"/>
  <c r="BH97" i="15"/>
  <c r="BF97" i="15"/>
  <c r="BE97" i="15"/>
  <c r="T97" i="15"/>
  <c r="R97" i="15"/>
  <c r="P97" i="15"/>
  <c r="BK97" i="15"/>
  <c r="J97" i="15"/>
  <c r="BG97" i="15" s="1"/>
  <c r="BI96" i="15"/>
  <c r="BH96" i="15"/>
  <c r="BF96" i="15"/>
  <c r="BE96" i="15"/>
  <c r="T96" i="15"/>
  <c r="R96" i="15"/>
  <c r="P96" i="15"/>
  <c r="BK96" i="15"/>
  <c r="J96" i="15"/>
  <c r="BG96" i="15" s="1"/>
  <c r="BI95" i="15"/>
  <c r="BH95" i="15"/>
  <c r="BF95" i="15"/>
  <c r="BE95" i="15"/>
  <c r="T95" i="15"/>
  <c r="R95" i="15"/>
  <c r="P95" i="15"/>
  <c r="BK95" i="15"/>
  <c r="J95" i="15"/>
  <c r="BG95" i="15" s="1"/>
  <c r="BI94" i="15"/>
  <c r="BH94" i="15"/>
  <c r="BF94" i="15"/>
  <c r="BE94" i="15"/>
  <c r="T94" i="15"/>
  <c r="R94" i="15"/>
  <c r="P94" i="15"/>
  <c r="BK94" i="15"/>
  <c r="J94" i="15"/>
  <c r="BG94" i="15" s="1"/>
  <c r="J87" i="15"/>
  <c r="F87" i="15"/>
  <c r="F85" i="15"/>
  <c r="E83" i="15"/>
  <c r="J59" i="15"/>
  <c r="F59" i="15"/>
  <c r="F57" i="15"/>
  <c r="E55" i="15"/>
  <c r="J22" i="15"/>
  <c r="E22" i="15"/>
  <c r="F60" i="15" s="1"/>
  <c r="J21" i="15"/>
  <c r="J16" i="15"/>
  <c r="J85" i="15"/>
  <c r="J57" i="15"/>
  <c r="E7" i="15"/>
  <c r="AY71" i="1"/>
  <c r="AX71" i="1"/>
  <c r="BI120" i="14"/>
  <c r="BH120" i="14"/>
  <c r="BF120" i="14"/>
  <c r="BE120" i="14"/>
  <c r="T120" i="14"/>
  <c r="R120" i="14"/>
  <c r="P120" i="14"/>
  <c r="BK120" i="14"/>
  <c r="J120" i="14"/>
  <c r="BG120" i="14"/>
  <c r="BI119" i="14"/>
  <c r="BH119" i="14"/>
  <c r="BF119" i="14"/>
  <c r="BE119" i="14"/>
  <c r="T119" i="14"/>
  <c r="R119" i="14"/>
  <c r="P119" i="14"/>
  <c r="BK119" i="14"/>
  <c r="J119" i="14"/>
  <c r="BG119" i="14"/>
  <c r="BI118" i="14"/>
  <c r="BH118" i="14"/>
  <c r="BF118" i="14"/>
  <c r="BE118" i="14"/>
  <c r="T118" i="14"/>
  <c r="R118" i="14"/>
  <c r="P118" i="14"/>
  <c r="BK118" i="14"/>
  <c r="J118" i="14"/>
  <c r="BG118" i="14"/>
  <c r="BI117" i="14"/>
  <c r="BH117" i="14"/>
  <c r="BF117" i="14"/>
  <c r="BE117" i="14"/>
  <c r="T117" i="14"/>
  <c r="R117" i="14"/>
  <c r="P117" i="14"/>
  <c r="BK117" i="14"/>
  <c r="J117" i="14"/>
  <c r="BG117" i="14"/>
  <c r="BI116" i="14"/>
  <c r="BH116" i="14"/>
  <c r="BF116" i="14"/>
  <c r="BE116" i="14"/>
  <c r="T116" i="14"/>
  <c r="R116" i="14"/>
  <c r="P116" i="14"/>
  <c r="BK116" i="14"/>
  <c r="J116" i="14"/>
  <c r="BG116" i="14"/>
  <c r="BI115" i="14"/>
  <c r="BH115" i="14"/>
  <c r="BF115" i="14"/>
  <c r="BE115" i="14"/>
  <c r="T115" i="14"/>
  <c r="R115" i="14"/>
  <c r="P115" i="14"/>
  <c r="BK115" i="14"/>
  <c r="J115" i="14"/>
  <c r="BG115" i="14"/>
  <c r="BI114" i="14"/>
  <c r="BH114" i="14"/>
  <c r="BF114" i="14"/>
  <c r="BE114" i="14"/>
  <c r="T114" i="14"/>
  <c r="R114" i="14"/>
  <c r="P114" i="14"/>
  <c r="BK114" i="14"/>
  <c r="J114" i="14"/>
  <c r="BG114" i="14" s="1"/>
  <c r="BI112" i="14"/>
  <c r="BH112" i="14"/>
  <c r="BF112" i="14"/>
  <c r="BE112" i="14"/>
  <c r="T112" i="14"/>
  <c r="R112" i="14"/>
  <c r="P112" i="14"/>
  <c r="BK112" i="14"/>
  <c r="J112" i="14"/>
  <c r="BG112" i="14" s="1"/>
  <c r="BI111" i="14"/>
  <c r="BH111" i="14"/>
  <c r="BF111" i="14"/>
  <c r="BE111" i="14"/>
  <c r="T111" i="14"/>
  <c r="R111" i="14"/>
  <c r="P111" i="14"/>
  <c r="BK111" i="14"/>
  <c r="J111" i="14"/>
  <c r="BG111" i="14"/>
  <c r="BI110" i="14"/>
  <c r="BH110" i="14"/>
  <c r="BF110" i="14"/>
  <c r="BE110" i="14"/>
  <c r="T110" i="14"/>
  <c r="R110" i="14"/>
  <c r="P110" i="14"/>
  <c r="BK110" i="14"/>
  <c r="J110" i="14"/>
  <c r="BG110" i="14"/>
  <c r="BI109" i="14"/>
  <c r="BH109" i="14"/>
  <c r="BF109" i="14"/>
  <c r="BE109" i="14"/>
  <c r="T109" i="14"/>
  <c r="R109" i="14"/>
  <c r="P109" i="14"/>
  <c r="BK109" i="14"/>
  <c r="J109" i="14"/>
  <c r="BG109" i="14"/>
  <c r="BI108" i="14"/>
  <c r="BH108" i="14"/>
  <c r="BF108" i="14"/>
  <c r="BE108" i="14"/>
  <c r="T108" i="14"/>
  <c r="R108" i="14"/>
  <c r="P108" i="14"/>
  <c r="BK108" i="14"/>
  <c r="J108" i="14"/>
  <c r="BG108" i="14" s="1"/>
  <c r="BI107" i="14"/>
  <c r="BH107" i="14"/>
  <c r="BF107" i="14"/>
  <c r="BE107" i="14"/>
  <c r="T107" i="14"/>
  <c r="R107" i="14"/>
  <c r="P107" i="14"/>
  <c r="BK107" i="14"/>
  <c r="J107" i="14"/>
  <c r="BG107" i="14" s="1"/>
  <c r="BI106" i="14"/>
  <c r="BH106" i="14"/>
  <c r="BF106" i="14"/>
  <c r="BE106" i="14"/>
  <c r="T106" i="14"/>
  <c r="R106" i="14"/>
  <c r="P106" i="14"/>
  <c r="BK106" i="14"/>
  <c r="J106" i="14"/>
  <c r="BG106" i="14" s="1"/>
  <c r="BI105" i="14"/>
  <c r="BH105" i="14"/>
  <c r="BF105" i="14"/>
  <c r="BE105" i="14"/>
  <c r="T105" i="14"/>
  <c r="R105" i="14"/>
  <c r="P105" i="14"/>
  <c r="BK105" i="14"/>
  <c r="J105" i="14"/>
  <c r="BG105" i="14" s="1"/>
  <c r="BI104" i="14"/>
  <c r="BH104" i="14"/>
  <c r="BF104" i="14"/>
  <c r="BE104" i="14"/>
  <c r="T104" i="14"/>
  <c r="R104" i="14"/>
  <c r="P104" i="14"/>
  <c r="BK104" i="14"/>
  <c r="J104" i="14"/>
  <c r="BG104" i="14" s="1"/>
  <c r="BI103" i="14"/>
  <c r="BH103" i="14"/>
  <c r="BF103" i="14"/>
  <c r="BE103" i="14"/>
  <c r="T103" i="14"/>
  <c r="R103" i="14"/>
  <c r="P103" i="14"/>
  <c r="BK103" i="14"/>
  <c r="J103" i="14"/>
  <c r="BG103" i="14"/>
  <c r="BI102" i="14"/>
  <c r="BH102" i="14"/>
  <c r="BF102" i="14"/>
  <c r="BE102" i="14"/>
  <c r="T102" i="14"/>
  <c r="R102" i="14"/>
  <c r="P102" i="14"/>
  <c r="BK102" i="14"/>
  <c r="J102" i="14"/>
  <c r="BG102" i="14"/>
  <c r="BI101" i="14"/>
  <c r="BH101" i="14"/>
  <c r="BF101" i="14"/>
  <c r="BE101" i="14"/>
  <c r="T101" i="14"/>
  <c r="R101" i="14"/>
  <c r="P101" i="14"/>
  <c r="BK101" i="14"/>
  <c r="J101" i="14"/>
  <c r="BG101" i="14"/>
  <c r="BI100" i="14"/>
  <c r="BH100" i="14"/>
  <c r="BF100" i="14"/>
  <c r="BE100" i="14"/>
  <c r="T100" i="14"/>
  <c r="R100" i="14"/>
  <c r="P100" i="14"/>
  <c r="BK100" i="14"/>
  <c r="J100" i="14"/>
  <c r="BG100" i="14" s="1"/>
  <c r="BI99" i="14"/>
  <c r="BH99" i="14"/>
  <c r="BF99" i="14"/>
  <c r="BE99" i="14"/>
  <c r="T99" i="14"/>
  <c r="R99" i="14"/>
  <c r="P99" i="14"/>
  <c r="BK99" i="14"/>
  <c r="J99" i="14"/>
  <c r="BG99" i="14" s="1"/>
  <c r="BI98" i="14"/>
  <c r="BH98" i="14"/>
  <c r="BF98" i="14"/>
  <c r="BE98" i="14"/>
  <c r="T98" i="14"/>
  <c r="R98" i="14"/>
  <c r="P98" i="14"/>
  <c r="BK98" i="14"/>
  <c r="J98" i="14"/>
  <c r="BG98" i="14" s="1"/>
  <c r="BI97" i="14"/>
  <c r="BH97" i="14"/>
  <c r="BF97" i="14"/>
  <c r="BE97" i="14"/>
  <c r="T97" i="14"/>
  <c r="R97" i="14"/>
  <c r="P97" i="14"/>
  <c r="BK97" i="14"/>
  <c r="J97" i="14"/>
  <c r="BG97" i="14" s="1"/>
  <c r="BI96" i="14"/>
  <c r="BH96" i="14"/>
  <c r="BF96" i="14"/>
  <c r="BE96" i="14"/>
  <c r="T96" i="14"/>
  <c r="R96" i="14"/>
  <c r="P96" i="14"/>
  <c r="BK96" i="14"/>
  <c r="J96" i="14"/>
  <c r="BG96" i="14" s="1"/>
  <c r="BI95" i="14"/>
  <c r="BH95" i="14"/>
  <c r="BF95" i="14"/>
  <c r="BE95" i="14"/>
  <c r="T95" i="14"/>
  <c r="R95" i="14"/>
  <c r="P95" i="14"/>
  <c r="BK95" i="14"/>
  <c r="J95" i="14"/>
  <c r="BG95" i="14"/>
  <c r="BI94" i="14"/>
  <c r="BH94" i="14"/>
  <c r="BF94" i="14"/>
  <c r="BE94" i="14"/>
  <c r="T94" i="14"/>
  <c r="R94" i="14"/>
  <c r="P94" i="14"/>
  <c r="BK94" i="14"/>
  <c r="J94" i="14"/>
  <c r="BG94" i="14" s="1"/>
  <c r="J87" i="14"/>
  <c r="F87" i="14"/>
  <c r="F85" i="14"/>
  <c r="E83" i="14"/>
  <c r="J59" i="14"/>
  <c r="F59" i="14"/>
  <c r="F57" i="14"/>
  <c r="E55" i="14"/>
  <c r="J22" i="14"/>
  <c r="E22" i="14"/>
  <c r="J21" i="14"/>
  <c r="J16" i="14"/>
  <c r="E7" i="14"/>
  <c r="E49" i="14" s="1"/>
  <c r="E77" i="14"/>
  <c r="J92" i="13"/>
  <c r="J65" i="13" s="1"/>
  <c r="AY70" i="1"/>
  <c r="AX70" i="1"/>
  <c r="BI121" i="13"/>
  <c r="BH121" i="13"/>
  <c r="BF121" i="13"/>
  <c r="BE121" i="13"/>
  <c r="T121" i="13"/>
  <c r="R121" i="13"/>
  <c r="P121" i="13"/>
  <c r="BK121" i="13"/>
  <c r="J121" i="13"/>
  <c r="BG121" i="13" s="1"/>
  <c r="BI120" i="13"/>
  <c r="BH120" i="13"/>
  <c r="BF120" i="13"/>
  <c r="BE120" i="13"/>
  <c r="T120" i="13"/>
  <c r="R120" i="13"/>
  <c r="P120" i="13"/>
  <c r="BK120" i="13"/>
  <c r="J120" i="13"/>
  <c r="BG120" i="13"/>
  <c r="BI119" i="13"/>
  <c r="BH119" i="13"/>
  <c r="BF119" i="13"/>
  <c r="BE119" i="13"/>
  <c r="T119" i="13"/>
  <c r="R119" i="13"/>
  <c r="P119" i="13"/>
  <c r="BK119" i="13"/>
  <c r="J119" i="13"/>
  <c r="BG119" i="13"/>
  <c r="BI118" i="13"/>
  <c r="BH118" i="13"/>
  <c r="BF118" i="13"/>
  <c r="BE118" i="13"/>
  <c r="T118" i="13"/>
  <c r="R118" i="13"/>
  <c r="P118" i="13"/>
  <c r="BK118" i="13"/>
  <c r="J118" i="13"/>
  <c r="BG118" i="13"/>
  <c r="BI117" i="13"/>
  <c r="BH117" i="13"/>
  <c r="BF117" i="13"/>
  <c r="BE117" i="13"/>
  <c r="T117" i="13"/>
  <c r="R117" i="13"/>
  <c r="P117" i="13"/>
  <c r="BK117" i="13"/>
  <c r="J117" i="13"/>
  <c r="BG117" i="13" s="1"/>
  <c r="BI116" i="13"/>
  <c r="BH116" i="13"/>
  <c r="BF116" i="13"/>
  <c r="BE116" i="13"/>
  <c r="T116" i="13"/>
  <c r="R116" i="13"/>
  <c r="P116" i="13"/>
  <c r="BK116" i="13"/>
  <c r="J116" i="13"/>
  <c r="BG116" i="13" s="1"/>
  <c r="BI115" i="13"/>
  <c r="BH115" i="13"/>
  <c r="BF115" i="13"/>
  <c r="BE115" i="13"/>
  <c r="T115" i="13"/>
  <c r="R115" i="13"/>
  <c r="P115" i="13"/>
  <c r="BK115" i="13"/>
  <c r="J115" i="13"/>
  <c r="BG115" i="13" s="1"/>
  <c r="BI114" i="13"/>
  <c r="BH114" i="13"/>
  <c r="BF114" i="13"/>
  <c r="BE114" i="13"/>
  <c r="T114" i="13"/>
  <c r="R114" i="13"/>
  <c r="P114" i="13"/>
  <c r="BK114" i="13"/>
  <c r="J114" i="13"/>
  <c r="BG114" i="13" s="1"/>
  <c r="BI113" i="13"/>
  <c r="BH113" i="13"/>
  <c r="BF113" i="13"/>
  <c r="BE113" i="13"/>
  <c r="T113" i="13"/>
  <c r="R113" i="13"/>
  <c r="P113" i="13"/>
  <c r="BK113" i="13"/>
  <c r="J113" i="13"/>
  <c r="BG113" i="13" s="1"/>
  <c r="BI112" i="13"/>
  <c r="BH112" i="13"/>
  <c r="BF112" i="13"/>
  <c r="BE112" i="13"/>
  <c r="T112" i="13"/>
  <c r="R112" i="13"/>
  <c r="P112" i="13"/>
  <c r="BK112" i="13"/>
  <c r="J112" i="13"/>
  <c r="BG112" i="13"/>
  <c r="BI110" i="13"/>
  <c r="BH110" i="13"/>
  <c r="BF110" i="13"/>
  <c r="BE110" i="13"/>
  <c r="T110" i="13"/>
  <c r="R110" i="13"/>
  <c r="P110" i="13"/>
  <c r="BK110" i="13"/>
  <c r="J110" i="13"/>
  <c r="BG110" i="13"/>
  <c r="BI109" i="13"/>
  <c r="BH109" i="13"/>
  <c r="BF109" i="13"/>
  <c r="BE109" i="13"/>
  <c r="T109" i="13"/>
  <c r="R109" i="13"/>
  <c r="P109" i="13"/>
  <c r="BK109" i="13"/>
  <c r="J109" i="13"/>
  <c r="BG109" i="13"/>
  <c r="BI108" i="13"/>
  <c r="BH108" i="13"/>
  <c r="BF108" i="13"/>
  <c r="BE108" i="13"/>
  <c r="T108" i="13"/>
  <c r="R108" i="13"/>
  <c r="P108" i="13"/>
  <c r="BK108" i="13"/>
  <c r="J108" i="13"/>
  <c r="BG108" i="13"/>
  <c r="BI107" i="13"/>
  <c r="BH107" i="13"/>
  <c r="BF107" i="13"/>
  <c r="BE107" i="13"/>
  <c r="T107" i="13"/>
  <c r="R107" i="13"/>
  <c r="P107" i="13"/>
  <c r="BK107" i="13"/>
  <c r="J107" i="13"/>
  <c r="BG107" i="13" s="1"/>
  <c r="BI106" i="13"/>
  <c r="BH106" i="13"/>
  <c r="BF106" i="13"/>
  <c r="BE106" i="13"/>
  <c r="T106" i="13"/>
  <c r="R106" i="13"/>
  <c r="P106" i="13"/>
  <c r="BK106" i="13"/>
  <c r="J106" i="13"/>
  <c r="BG106" i="13" s="1"/>
  <c r="BI105" i="13"/>
  <c r="BH105" i="13"/>
  <c r="BF105" i="13"/>
  <c r="BE105" i="13"/>
  <c r="T105" i="13"/>
  <c r="R105" i="13"/>
  <c r="P105" i="13"/>
  <c r="BK105" i="13"/>
  <c r="J105" i="13"/>
  <c r="BG105" i="13" s="1"/>
  <c r="BI104" i="13"/>
  <c r="BH104" i="13"/>
  <c r="BF104" i="13"/>
  <c r="BE104" i="13"/>
  <c r="T104" i="13"/>
  <c r="R104" i="13"/>
  <c r="P104" i="13"/>
  <c r="BK104" i="13"/>
  <c r="J104" i="13"/>
  <c r="BG104" i="13" s="1"/>
  <c r="BI103" i="13"/>
  <c r="BH103" i="13"/>
  <c r="BF103" i="13"/>
  <c r="BE103" i="13"/>
  <c r="T103" i="13"/>
  <c r="R103" i="13"/>
  <c r="P103" i="13"/>
  <c r="BK103" i="13"/>
  <c r="J103" i="13"/>
  <c r="BG103" i="13" s="1"/>
  <c r="BI102" i="13"/>
  <c r="BH102" i="13"/>
  <c r="BF102" i="13"/>
  <c r="BE102" i="13"/>
  <c r="T102" i="13"/>
  <c r="R102" i="13"/>
  <c r="P102" i="13"/>
  <c r="BK102" i="13"/>
  <c r="J102" i="13"/>
  <c r="BG102" i="13"/>
  <c r="BI101" i="13"/>
  <c r="BH101" i="13"/>
  <c r="BF101" i="13"/>
  <c r="BE101" i="13"/>
  <c r="T101" i="13"/>
  <c r="R101" i="13"/>
  <c r="P101" i="13"/>
  <c r="BK101" i="13"/>
  <c r="J101" i="13"/>
  <c r="BG101" i="13"/>
  <c r="BI100" i="13"/>
  <c r="BH100" i="13"/>
  <c r="BF100" i="13"/>
  <c r="BE100" i="13"/>
  <c r="T100" i="13"/>
  <c r="R100" i="13"/>
  <c r="P100" i="13"/>
  <c r="BK100" i="13"/>
  <c r="J100" i="13"/>
  <c r="BG100" i="13"/>
  <c r="BI99" i="13"/>
  <c r="BH99" i="13"/>
  <c r="BF99" i="13"/>
  <c r="BE99" i="13"/>
  <c r="T99" i="13"/>
  <c r="R99" i="13"/>
  <c r="P99" i="13"/>
  <c r="BK99" i="13"/>
  <c r="J99" i="13"/>
  <c r="BG99" i="13" s="1"/>
  <c r="BI98" i="13"/>
  <c r="BH98" i="13"/>
  <c r="BF98" i="13"/>
  <c r="BE98" i="13"/>
  <c r="T98" i="13"/>
  <c r="R98" i="13"/>
  <c r="P98" i="13"/>
  <c r="BK98" i="13"/>
  <c r="J98" i="13"/>
  <c r="BG98" i="13" s="1"/>
  <c r="BI97" i="13"/>
  <c r="BH97" i="13"/>
  <c r="BF97" i="13"/>
  <c r="BE97" i="13"/>
  <c r="T97" i="13"/>
  <c r="R97" i="13"/>
  <c r="P97" i="13"/>
  <c r="BK97" i="13"/>
  <c r="J97" i="13"/>
  <c r="BG97" i="13" s="1"/>
  <c r="BI96" i="13"/>
  <c r="BH96" i="13"/>
  <c r="BF96" i="13"/>
  <c r="BE96" i="13"/>
  <c r="T96" i="13"/>
  <c r="R96" i="13"/>
  <c r="P96" i="13"/>
  <c r="BK96" i="13"/>
  <c r="J96" i="13"/>
  <c r="BG96" i="13" s="1"/>
  <c r="BI95" i="13"/>
  <c r="BH95" i="13"/>
  <c r="BF95" i="13"/>
  <c r="BE95" i="13"/>
  <c r="T95" i="13"/>
  <c r="R95" i="13"/>
  <c r="P95" i="13"/>
  <c r="BK95" i="13"/>
  <c r="J95" i="13"/>
  <c r="BG95" i="13" s="1"/>
  <c r="BI94" i="13"/>
  <c r="BH94" i="13"/>
  <c r="BF94" i="13"/>
  <c r="BE94" i="13"/>
  <c r="T94" i="13"/>
  <c r="R94" i="13"/>
  <c r="P94" i="13"/>
  <c r="BK94" i="13"/>
  <c r="J94" i="13"/>
  <c r="BG94" i="13"/>
  <c r="J87" i="13"/>
  <c r="F87" i="13"/>
  <c r="F85" i="13"/>
  <c r="E83" i="13"/>
  <c r="J59" i="13"/>
  <c r="F59" i="13"/>
  <c r="F57" i="13"/>
  <c r="E55" i="13"/>
  <c r="J22" i="13"/>
  <c r="E22" i="13"/>
  <c r="F60" i="13" s="1"/>
  <c r="F88" i="13"/>
  <c r="J21" i="13"/>
  <c r="J16" i="13"/>
  <c r="J57" i="13" s="1"/>
  <c r="J85" i="13"/>
  <c r="E7" i="13"/>
  <c r="AY69" i="1"/>
  <c r="AX69" i="1"/>
  <c r="BI131" i="12"/>
  <c r="BH131" i="12"/>
  <c r="BF131" i="12"/>
  <c r="BE131" i="12"/>
  <c r="T131" i="12"/>
  <c r="R131" i="12"/>
  <c r="P131" i="12"/>
  <c r="BK131" i="12"/>
  <c r="J131" i="12"/>
  <c r="BG131" i="12" s="1"/>
  <c r="BI130" i="12"/>
  <c r="BH130" i="12"/>
  <c r="BF130" i="12"/>
  <c r="BE130" i="12"/>
  <c r="T130" i="12"/>
  <c r="R130" i="12"/>
  <c r="P130" i="12"/>
  <c r="BK130" i="12"/>
  <c r="J130" i="12"/>
  <c r="BG130" i="12"/>
  <c r="BI129" i="12"/>
  <c r="BH129" i="12"/>
  <c r="BF129" i="12"/>
  <c r="BE129" i="12"/>
  <c r="T129" i="12"/>
  <c r="R129" i="12"/>
  <c r="P129" i="12"/>
  <c r="BK129" i="12"/>
  <c r="J129" i="12"/>
  <c r="BG129" i="12"/>
  <c r="BI128" i="12"/>
  <c r="BH128" i="12"/>
  <c r="BF128" i="12"/>
  <c r="BE128" i="12"/>
  <c r="T128" i="12"/>
  <c r="R128" i="12"/>
  <c r="P128" i="12"/>
  <c r="BK128" i="12"/>
  <c r="J128" i="12"/>
  <c r="BG128" i="12"/>
  <c r="BI127" i="12"/>
  <c r="BH127" i="12"/>
  <c r="BF127" i="12"/>
  <c r="BE127" i="12"/>
  <c r="T127" i="12"/>
  <c r="R127" i="12"/>
  <c r="P127" i="12"/>
  <c r="BK127" i="12"/>
  <c r="J127" i="12"/>
  <c r="BG127" i="12" s="1"/>
  <c r="BI126" i="12"/>
  <c r="BH126" i="12"/>
  <c r="BF126" i="12"/>
  <c r="BE126" i="12"/>
  <c r="T126" i="12"/>
  <c r="R126" i="12"/>
  <c r="P126" i="12"/>
  <c r="BK126" i="12"/>
  <c r="J126" i="12"/>
  <c r="BG126" i="12" s="1"/>
  <c r="BI125" i="12"/>
  <c r="BH125" i="12"/>
  <c r="BF125" i="12"/>
  <c r="BE125" i="12"/>
  <c r="T125" i="12"/>
  <c r="R125" i="12"/>
  <c r="P125" i="12"/>
  <c r="BK125" i="12"/>
  <c r="J125" i="12"/>
  <c r="BG125" i="12" s="1"/>
  <c r="BI124" i="12"/>
  <c r="BH124" i="12"/>
  <c r="BF124" i="12"/>
  <c r="BE124" i="12"/>
  <c r="T124" i="12"/>
  <c r="R124" i="12"/>
  <c r="P124" i="12"/>
  <c r="BK124" i="12"/>
  <c r="J124" i="12"/>
  <c r="BG124" i="12" s="1"/>
  <c r="BI123" i="12"/>
  <c r="BH123" i="12"/>
  <c r="BF123" i="12"/>
  <c r="BE123" i="12"/>
  <c r="T123" i="12"/>
  <c r="R123" i="12"/>
  <c r="P123" i="12"/>
  <c r="BK123" i="12"/>
  <c r="J123" i="12"/>
  <c r="BG123" i="12" s="1"/>
  <c r="BI122" i="12"/>
  <c r="BH122" i="12"/>
  <c r="BF122" i="12"/>
  <c r="BE122" i="12"/>
  <c r="T122" i="12"/>
  <c r="R122" i="12"/>
  <c r="P122" i="12"/>
  <c r="BK122" i="12"/>
  <c r="J122" i="12"/>
  <c r="BG122" i="12"/>
  <c r="BI121" i="12"/>
  <c r="BH121" i="12"/>
  <c r="BF121" i="12"/>
  <c r="BE121" i="12"/>
  <c r="T121" i="12"/>
  <c r="R121" i="12"/>
  <c r="P121" i="12"/>
  <c r="BK121" i="12"/>
  <c r="J121" i="12"/>
  <c r="BG121" i="12" s="1"/>
  <c r="BI119" i="12"/>
  <c r="BH119" i="12"/>
  <c r="BF119" i="12"/>
  <c r="BE119" i="12"/>
  <c r="T119" i="12"/>
  <c r="R119" i="12"/>
  <c r="P119" i="12"/>
  <c r="BK119" i="12"/>
  <c r="J119" i="12"/>
  <c r="BG119" i="12" s="1"/>
  <c r="BI118" i="12"/>
  <c r="BH118" i="12"/>
  <c r="BF118" i="12"/>
  <c r="BE118" i="12"/>
  <c r="T118" i="12"/>
  <c r="R118" i="12"/>
  <c r="P118" i="12"/>
  <c r="BK118" i="12"/>
  <c r="J118" i="12"/>
  <c r="BG118" i="12" s="1"/>
  <c r="BI117" i="12"/>
  <c r="BH117" i="12"/>
  <c r="BF117" i="12"/>
  <c r="BE117" i="12"/>
  <c r="T117" i="12"/>
  <c r="R117" i="12"/>
  <c r="P117" i="12"/>
  <c r="BK117" i="12"/>
  <c r="J117" i="12"/>
  <c r="BG117" i="12" s="1"/>
  <c r="BI116" i="12"/>
  <c r="BH116" i="12"/>
  <c r="BF116" i="12"/>
  <c r="BE116" i="12"/>
  <c r="T116" i="12"/>
  <c r="R116" i="12"/>
  <c r="P116" i="12"/>
  <c r="BK116" i="12"/>
  <c r="J116" i="12"/>
  <c r="BG116" i="12" s="1"/>
  <c r="BI115" i="12"/>
  <c r="BH115" i="12"/>
  <c r="BF115" i="12"/>
  <c r="BE115" i="12"/>
  <c r="T115" i="12"/>
  <c r="R115" i="12"/>
  <c r="P115" i="12"/>
  <c r="BK115" i="12"/>
  <c r="J115" i="12"/>
  <c r="BG115" i="12" s="1"/>
  <c r="BI114" i="12"/>
  <c r="BH114" i="12"/>
  <c r="BF114" i="12"/>
  <c r="BE114" i="12"/>
  <c r="T114" i="12"/>
  <c r="R114" i="12"/>
  <c r="P114" i="12"/>
  <c r="BK114" i="12"/>
  <c r="J114" i="12"/>
  <c r="BG114" i="12" s="1"/>
  <c r="BI113" i="12"/>
  <c r="BH113" i="12"/>
  <c r="BF113" i="12"/>
  <c r="BE113" i="12"/>
  <c r="T113" i="12"/>
  <c r="R113" i="12"/>
  <c r="P113" i="12"/>
  <c r="BK113" i="12"/>
  <c r="J113" i="12"/>
  <c r="BG113" i="12" s="1"/>
  <c r="BI112" i="12"/>
  <c r="BH112" i="12"/>
  <c r="BF112" i="12"/>
  <c r="BE112" i="12"/>
  <c r="T112" i="12"/>
  <c r="R112" i="12"/>
  <c r="P112" i="12"/>
  <c r="BK112" i="12"/>
  <c r="J112" i="12"/>
  <c r="BG112" i="12" s="1"/>
  <c r="BI111" i="12"/>
  <c r="BH111" i="12"/>
  <c r="BF111" i="12"/>
  <c r="BE111" i="12"/>
  <c r="T111" i="12"/>
  <c r="R111" i="12"/>
  <c r="P111" i="12"/>
  <c r="BK111" i="12"/>
  <c r="J111" i="12"/>
  <c r="BG111" i="12" s="1"/>
  <c r="BI110" i="12"/>
  <c r="BH110" i="12"/>
  <c r="BF110" i="12"/>
  <c r="BE110" i="12"/>
  <c r="T110" i="12"/>
  <c r="R110" i="12"/>
  <c r="P110" i="12"/>
  <c r="BK110" i="12"/>
  <c r="J110" i="12"/>
  <c r="BG110" i="12" s="1"/>
  <c r="BI109" i="12"/>
  <c r="BH109" i="12"/>
  <c r="BF109" i="12"/>
  <c r="BE109" i="12"/>
  <c r="T109" i="12"/>
  <c r="R109" i="12"/>
  <c r="P109" i="12"/>
  <c r="BK109" i="12"/>
  <c r="J109" i="12"/>
  <c r="BG109" i="12" s="1"/>
  <c r="BI108" i="12"/>
  <c r="BH108" i="12"/>
  <c r="BF108" i="12"/>
  <c r="BE108" i="12"/>
  <c r="T108" i="12"/>
  <c r="R108" i="12"/>
  <c r="P108" i="12"/>
  <c r="BK108" i="12"/>
  <c r="J108" i="12"/>
  <c r="BG108" i="12" s="1"/>
  <c r="BI107" i="12"/>
  <c r="BH107" i="12"/>
  <c r="BF107" i="12"/>
  <c r="BE107" i="12"/>
  <c r="T107" i="12"/>
  <c r="R107" i="12"/>
  <c r="P107" i="12"/>
  <c r="BK107" i="12"/>
  <c r="J107" i="12"/>
  <c r="BG107" i="12" s="1"/>
  <c r="BI106" i="12"/>
  <c r="BH106" i="12"/>
  <c r="BF106" i="12"/>
  <c r="BE106" i="12"/>
  <c r="T106" i="12"/>
  <c r="R106" i="12"/>
  <c r="P106" i="12"/>
  <c r="BK106" i="12"/>
  <c r="J106" i="12"/>
  <c r="BG106" i="12" s="1"/>
  <c r="BI105" i="12"/>
  <c r="BH105" i="12"/>
  <c r="BF105" i="12"/>
  <c r="BE105" i="12"/>
  <c r="T105" i="12"/>
  <c r="R105" i="12"/>
  <c r="P105" i="12"/>
  <c r="BK105" i="12"/>
  <c r="J105" i="12"/>
  <c r="BG105" i="12" s="1"/>
  <c r="BI104" i="12"/>
  <c r="BH104" i="12"/>
  <c r="BF104" i="12"/>
  <c r="BE104" i="12"/>
  <c r="T104" i="12"/>
  <c r="R104" i="12"/>
  <c r="P104" i="12"/>
  <c r="BK104" i="12"/>
  <c r="J104" i="12"/>
  <c r="BG104" i="12" s="1"/>
  <c r="BI103" i="12"/>
  <c r="BH103" i="12"/>
  <c r="BF103" i="12"/>
  <c r="BE103" i="12"/>
  <c r="T103" i="12"/>
  <c r="R103" i="12"/>
  <c r="P103" i="12"/>
  <c r="BK103" i="12"/>
  <c r="J103" i="12"/>
  <c r="BG103" i="12" s="1"/>
  <c r="BI102" i="12"/>
  <c r="BH102" i="12"/>
  <c r="BF102" i="12"/>
  <c r="BE102" i="12"/>
  <c r="T102" i="12"/>
  <c r="R102" i="12"/>
  <c r="P102" i="12"/>
  <c r="BK102" i="12"/>
  <c r="J102" i="12"/>
  <c r="BG102" i="12" s="1"/>
  <c r="BI101" i="12"/>
  <c r="BH101" i="12"/>
  <c r="BF101" i="12"/>
  <c r="BE101" i="12"/>
  <c r="T101" i="12"/>
  <c r="R101" i="12"/>
  <c r="P101" i="12"/>
  <c r="BK101" i="12"/>
  <c r="J101" i="12"/>
  <c r="BG101" i="12" s="1"/>
  <c r="BI100" i="12"/>
  <c r="BH100" i="12"/>
  <c r="BF100" i="12"/>
  <c r="BE100" i="12"/>
  <c r="T100" i="12"/>
  <c r="R100" i="12"/>
  <c r="P100" i="12"/>
  <c r="BK100" i="12"/>
  <c r="J100" i="12"/>
  <c r="BG100" i="12" s="1"/>
  <c r="BI99" i="12"/>
  <c r="BH99" i="12"/>
  <c r="BF99" i="12"/>
  <c r="BE99" i="12"/>
  <c r="T99" i="12"/>
  <c r="R99" i="12"/>
  <c r="P99" i="12"/>
  <c r="BK99" i="12"/>
  <c r="J99" i="12"/>
  <c r="BG99" i="12" s="1"/>
  <c r="BI98" i="12"/>
  <c r="BH98" i="12"/>
  <c r="BF98" i="12"/>
  <c r="BE98" i="12"/>
  <c r="T98" i="12"/>
  <c r="R98" i="12"/>
  <c r="P98" i="12"/>
  <c r="BK98" i="12"/>
  <c r="J98" i="12"/>
  <c r="BG98" i="12" s="1"/>
  <c r="BI97" i="12"/>
  <c r="BH97" i="12"/>
  <c r="BF97" i="12"/>
  <c r="BE97" i="12"/>
  <c r="T97" i="12"/>
  <c r="R97" i="12"/>
  <c r="P97" i="12"/>
  <c r="BK97" i="12"/>
  <c r="J97" i="12"/>
  <c r="BG97" i="12" s="1"/>
  <c r="BI96" i="12"/>
  <c r="BH96" i="12"/>
  <c r="BF96" i="12"/>
  <c r="BE96" i="12"/>
  <c r="T96" i="12"/>
  <c r="R96" i="12"/>
  <c r="P96" i="12"/>
  <c r="BK96" i="12"/>
  <c r="J96" i="12"/>
  <c r="BG96" i="12" s="1"/>
  <c r="BI95" i="12"/>
  <c r="BH95" i="12"/>
  <c r="BF95" i="12"/>
  <c r="BE95" i="12"/>
  <c r="T95" i="12"/>
  <c r="R95" i="12"/>
  <c r="P95" i="12"/>
  <c r="BK95" i="12"/>
  <c r="J95" i="12"/>
  <c r="BG95" i="12" s="1"/>
  <c r="BI94" i="12"/>
  <c r="BH94" i="12"/>
  <c r="BF94" i="12"/>
  <c r="BE94" i="12"/>
  <c r="T94" i="12"/>
  <c r="T93" i="12" s="1"/>
  <c r="R94" i="12"/>
  <c r="P94" i="12"/>
  <c r="BK94" i="12"/>
  <c r="J94" i="12"/>
  <c r="BG94" i="12" s="1"/>
  <c r="J87" i="12"/>
  <c r="F87" i="12"/>
  <c r="F85" i="12"/>
  <c r="E83" i="12"/>
  <c r="J59" i="12"/>
  <c r="F59" i="12"/>
  <c r="F57" i="12"/>
  <c r="E55" i="12"/>
  <c r="J22" i="12"/>
  <c r="E22" i="12"/>
  <c r="F88" i="12" s="1"/>
  <c r="F60" i="12"/>
  <c r="J21" i="12"/>
  <c r="J16" i="12"/>
  <c r="J85" i="12" s="1"/>
  <c r="E7" i="12"/>
  <c r="E49" i="12" s="1"/>
  <c r="E77" i="12"/>
  <c r="AY67" i="1"/>
  <c r="AX67" i="1"/>
  <c r="BI227" i="11"/>
  <c r="BH227" i="11"/>
  <c r="BF227" i="11"/>
  <c r="BE227" i="11"/>
  <c r="T227" i="11"/>
  <c r="R227" i="11"/>
  <c r="P227" i="11"/>
  <c r="BK227" i="11"/>
  <c r="J227" i="11"/>
  <c r="BG227" i="11" s="1"/>
  <c r="BI226" i="11"/>
  <c r="BH226" i="11"/>
  <c r="BF226" i="11"/>
  <c r="BE226" i="11"/>
  <c r="T226" i="11"/>
  <c r="R226" i="11"/>
  <c r="P226" i="11"/>
  <c r="BK226" i="11"/>
  <c r="J226" i="11"/>
  <c r="BG226" i="11" s="1"/>
  <c r="BI225" i="11"/>
  <c r="BH225" i="11"/>
  <c r="BF225" i="11"/>
  <c r="BE225" i="11"/>
  <c r="T225" i="11"/>
  <c r="R225" i="11"/>
  <c r="P225" i="11"/>
  <c r="BK225" i="11"/>
  <c r="J225" i="11"/>
  <c r="BG225" i="11" s="1"/>
  <c r="BI224" i="11"/>
  <c r="BH224" i="11"/>
  <c r="BF224" i="11"/>
  <c r="BE224" i="11"/>
  <c r="T224" i="11"/>
  <c r="R224" i="11"/>
  <c r="R223" i="11" s="1"/>
  <c r="R222" i="11" s="1"/>
  <c r="P224" i="11"/>
  <c r="BK224" i="11"/>
  <c r="J224" i="11"/>
  <c r="BG224" i="11" s="1"/>
  <c r="BI220" i="11"/>
  <c r="BH220" i="11"/>
  <c r="BF220" i="11"/>
  <c r="BE220" i="11"/>
  <c r="T220" i="11"/>
  <c r="R220" i="11"/>
  <c r="P220" i="11"/>
  <c r="P218" i="11" s="1"/>
  <c r="BK220" i="11"/>
  <c r="J220" i="11"/>
  <c r="BG220" i="11" s="1"/>
  <c r="BI219" i="11"/>
  <c r="BH219" i="11"/>
  <c r="BF219" i="11"/>
  <c r="BE219" i="11"/>
  <c r="T219" i="11"/>
  <c r="R219" i="11"/>
  <c r="R218" i="11" s="1"/>
  <c r="P219" i="11"/>
  <c r="BK219" i="11"/>
  <c r="BK218" i="11" s="1"/>
  <c r="J218" i="11" s="1"/>
  <c r="J81" i="11" s="1"/>
  <c r="J219" i="11"/>
  <c r="BG219" i="11" s="1"/>
  <c r="BI217" i="11"/>
  <c r="BH217" i="11"/>
  <c r="BF217" i="11"/>
  <c r="BE217" i="11"/>
  <c r="T217" i="11"/>
  <c r="T216" i="11" s="1"/>
  <c r="R217" i="11"/>
  <c r="R216" i="11" s="1"/>
  <c r="P217" i="11"/>
  <c r="P216" i="11" s="1"/>
  <c r="BK217" i="11"/>
  <c r="BK216" i="11" s="1"/>
  <c r="J216" i="11"/>
  <c r="J80" i="11" s="1"/>
  <c r="J217" i="11"/>
  <c r="BG217" i="11"/>
  <c r="BI215" i="11"/>
  <c r="BH215" i="11"/>
  <c r="BF215" i="11"/>
  <c r="BE215" i="11"/>
  <c r="T215" i="11"/>
  <c r="R215" i="11"/>
  <c r="P215" i="11"/>
  <c r="BK215" i="11"/>
  <c r="J215" i="11"/>
  <c r="BG215" i="11" s="1"/>
  <c r="BI214" i="11"/>
  <c r="BH214" i="11"/>
  <c r="BF214" i="11"/>
  <c r="BE214" i="11"/>
  <c r="T214" i="11"/>
  <c r="R214" i="11"/>
  <c r="P214" i="11"/>
  <c r="BK214" i="11"/>
  <c r="J214" i="11"/>
  <c r="BG214" i="11" s="1"/>
  <c r="BI213" i="11"/>
  <c r="BH213" i="11"/>
  <c r="BF213" i="11"/>
  <c r="BE213" i="11"/>
  <c r="T213" i="11"/>
  <c r="R213" i="11"/>
  <c r="P213" i="11"/>
  <c r="BK213" i="11"/>
  <c r="J213" i="11"/>
  <c r="BG213" i="11" s="1"/>
  <c r="BI212" i="11"/>
  <c r="BH212" i="11"/>
  <c r="BF212" i="11"/>
  <c r="BE212" i="11"/>
  <c r="T212" i="11"/>
  <c r="R212" i="11"/>
  <c r="P212" i="11"/>
  <c r="BK212" i="11"/>
  <c r="J212" i="11"/>
  <c r="BG212" i="11" s="1"/>
  <c r="BI211" i="11"/>
  <c r="BH211" i="11"/>
  <c r="BF211" i="11"/>
  <c r="BE211" i="11"/>
  <c r="T211" i="11"/>
  <c r="R211" i="11"/>
  <c r="P211" i="11"/>
  <c r="BK211" i="11"/>
  <c r="BK210" i="11" s="1"/>
  <c r="J210" i="11" s="1"/>
  <c r="J79" i="11" s="1"/>
  <c r="J211" i="11"/>
  <c r="BG211" i="11" s="1"/>
  <c r="BI209" i="11"/>
  <c r="BH209" i="11"/>
  <c r="BF209" i="11"/>
  <c r="BE209" i="11"/>
  <c r="T209" i="11"/>
  <c r="T208" i="11" s="1"/>
  <c r="R209" i="11"/>
  <c r="R208" i="11" s="1"/>
  <c r="P209" i="11"/>
  <c r="P208" i="11" s="1"/>
  <c r="BK209" i="11"/>
  <c r="BK208" i="11" s="1"/>
  <c r="J208" i="11" s="1"/>
  <c r="J78" i="11" s="1"/>
  <c r="J209" i="11"/>
  <c r="BG209" i="11" s="1"/>
  <c r="BI207" i="11"/>
  <c r="BH207" i="11"/>
  <c r="BF207" i="11"/>
  <c r="BE207" i="11"/>
  <c r="T207" i="11"/>
  <c r="T206" i="11" s="1"/>
  <c r="R207" i="11"/>
  <c r="R206" i="11" s="1"/>
  <c r="P207" i="11"/>
  <c r="P206" i="11" s="1"/>
  <c r="BK207" i="11"/>
  <c r="BK206" i="11" s="1"/>
  <c r="J206" i="11" s="1"/>
  <c r="J77" i="11" s="1"/>
  <c r="J207" i="11"/>
  <c r="BG207" i="11" s="1"/>
  <c r="BI205" i="11"/>
  <c r="BH205" i="11"/>
  <c r="BF205" i="11"/>
  <c r="BE205" i="11"/>
  <c r="T205" i="11"/>
  <c r="T204" i="11" s="1"/>
  <c r="R205" i="11"/>
  <c r="R204" i="11" s="1"/>
  <c r="P205" i="11"/>
  <c r="P204" i="11" s="1"/>
  <c r="BK205" i="11"/>
  <c r="BK204" i="11" s="1"/>
  <c r="J204" i="11" s="1"/>
  <c r="J76" i="11" s="1"/>
  <c r="J205" i="11"/>
  <c r="BG205" i="11" s="1"/>
  <c r="BI203" i="11"/>
  <c r="BH203" i="11"/>
  <c r="BF203" i="11"/>
  <c r="BE203" i="11"/>
  <c r="T203" i="11"/>
  <c r="T202" i="11" s="1"/>
  <c r="R203" i="11"/>
  <c r="R202" i="11" s="1"/>
  <c r="P203" i="11"/>
  <c r="P202" i="11" s="1"/>
  <c r="BK203" i="11"/>
  <c r="BK202" i="11" s="1"/>
  <c r="J202" i="11" s="1"/>
  <c r="J75" i="11" s="1"/>
  <c r="J203" i="11"/>
  <c r="BG203" i="11" s="1"/>
  <c r="BI201" i="11"/>
  <c r="BH201" i="11"/>
  <c r="BF201" i="11"/>
  <c r="BE201" i="11"/>
  <c r="T201" i="11"/>
  <c r="T200" i="11" s="1"/>
  <c r="R201" i="11"/>
  <c r="R200" i="11" s="1"/>
  <c r="P201" i="11"/>
  <c r="P200" i="11" s="1"/>
  <c r="BK201" i="11"/>
  <c r="BK200" i="11" s="1"/>
  <c r="J200" i="11" s="1"/>
  <c r="J74" i="11" s="1"/>
  <c r="J201" i="11"/>
  <c r="BG201" i="11" s="1"/>
  <c r="BI187" i="11"/>
  <c r="BH187" i="11"/>
  <c r="BF187" i="11"/>
  <c r="BE187" i="11"/>
  <c r="T187" i="11"/>
  <c r="R187" i="11"/>
  <c r="P187" i="11"/>
  <c r="BK187" i="11"/>
  <c r="J187" i="11"/>
  <c r="BG187" i="11" s="1"/>
  <c r="BI174" i="11"/>
  <c r="BH174" i="11"/>
  <c r="BF174" i="11"/>
  <c r="BE174" i="11"/>
  <c r="T174" i="11"/>
  <c r="R174" i="11"/>
  <c r="P174" i="11"/>
  <c r="BK174" i="11"/>
  <c r="J174" i="11"/>
  <c r="BG174" i="11" s="1"/>
  <c r="BI173" i="11"/>
  <c r="BH173" i="11"/>
  <c r="BF173" i="11"/>
  <c r="BE173" i="11"/>
  <c r="T173" i="11"/>
  <c r="R173" i="11"/>
  <c r="P173" i="11"/>
  <c r="BK173" i="11"/>
  <c r="J173" i="11"/>
  <c r="BG173" i="11" s="1"/>
  <c r="BI172" i="11"/>
  <c r="BH172" i="11"/>
  <c r="BF172" i="11"/>
  <c r="BE172" i="11"/>
  <c r="T172" i="11"/>
  <c r="R172" i="11"/>
  <c r="P172" i="11"/>
  <c r="BK172" i="11"/>
  <c r="J172" i="11"/>
  <c r="BG172" i="11" s="1"/>
  <c r="BI171" i="11"/>
  <c r="BH171" i="11"/>
  <c r="BF171" i="11"/>
  <c r="BE171" i="11"/>
  <c r="T171" i="11"/>
  <c r="R171" i="11"/>
  <c r="P171" i="11"/>
  <c r="BK171" i="11"/>
  <c r="J171" i="11"/>
  <c r="BG171" i="11" s="1"/>
  <c r="BI170" i="11"/>
  <c r="BH170" i="11"/>
  <c r="BF170" i="11"/>
  <c r="BE170" i="11"/>
  <c r="T170" i="11"/>
  <c r="R170" i="11"/>
  <c r="P170" i="11"/>
  <c r="BK170" i="11"/>
  <c r="J170" i="11"/>
  <c r="BG170" i="11" s="1"/>
  <c r="BI169" i="11"/>
  <c r="BH169" i="11"/>
  <c r="BF169" i="11"/>
  <c r="BE169" i="11"/>
  <c r="T169" i="11"/>
  <c r="R169" i="11"/>
  <c r="P169" i="11"/>
  <c r="BK169" i="11"/>
  <c r="J169" i="11"/>
  <c r="BG169" i="11" s="1"/>
  <c r="BI168" i="11"/>
  <c r="BH168" i="11"/>
  <c r="BF168" i="11"/>
  <c r="BE168" i="11"/>
  <c r="T168" i="11"/>
  <c r="R168" i="11"/>
  <c r="P168" i="11"/>
  <c r="BK168" i="11"/>
  <c r="J168" i="11"/>
  <c r="BG168" i="11" s="1"/>
  <c r="BI167" i="11"/>
  <c r="BH167" i="11"/>
  <c r="BF167" i="11"/>
  <c r="BE167" i="11"/>
  <c r="T167" i="11"/>
  <c r="R167" i="11"/>
  <c r="P167" i="11"/>
  <c r="BK167" i="11"/>
  <c r="J167" i="11"/>
  <c r="BG167" i="11" s="1"/>
  <c r="BI166" i="11"/>
  <c r="BH166" i="11"/>
  <c r="BF166" i="11"/>
  <c r="BE166" i="11"/>
  <c r="T166" i="11"/>
  <c r="R166" i="11"/>
  <c r="P166" i="11"/>
  <c r="BK166" i="11"/>
  <c r="J166" i="11"/>
  <c r="BG166" i="11" s="1"/>
  <c r="BI164" i="11"/>
  <c r="BH164" i="11"/>
  <c r="BF164" i="11"/>
  <c r="BE164" i="11"/>
  <c r="T164" i="11"/>
  <c r="R164" i="11"/>
  <c r="P164" i="11"/>
  <c r="BK164" i="11"/>
  <c r="J164" i="11"/>
  <c r="BG164" i="11" s="1"/>
  <c r="BI163" i="11"/>
  <c r="BH163" i="11"/>
  <c r="BF163" i="11"/>
  <c r="BE163" i="11"/>
  <c r="T163" i="11"/>
  <c r="R163" i="11"/>
  <c r="P163" i="11"/>
  <c r="BK163" i="11"/>
  <c r="J163" i="11"/>
  <c r="BG163" i="11" s="1"/>
  <c r="BI162" i="11"/>
  <c r="BH162" i="11"/>
  <c r="BF162" i="11"/>
  <c r="BE162" i="11"/>
  <c r="T162" i="11"/>
  <c r="R162" i="11"/>
  <c r="P162" i="11"/>
  <c r="BK162" i="11"/>
  <c r="J162" i="11"/>
  <c r="BG162" i="11"/>
  <c r="BI161" i="11"/>
  <c r="BH161" i="11"/>
  <c r="BF161" i="11"/>
  <c r="BE161" i="11"/>
  <c r="T161" i="11"/>
  <c r="R161" i="11"/>
  <c r="P161" i="11"/>
  <c r="BK161" i="11"/>
  <c r="J161" i="11"/>
  <c r="BG161" i="11" s="1"/>
  <c r="BI160" i="11"/>
  <c r="BH160" i="11"/>
  <c r="BF160" i="11"/>
  <c r="BE160" i="11"/>
  <c r="T160" i="11"/>
  <c r="R160" i="11"/>
  <c r="P160" i="11"/>
  <c r="BK160" i="11"/>
  <c r="J160" i="11"/>
  <c r="BG160" i="11" s="1"/>
  <c r="BI159" i="11"/>
  <c r="BH159" i="11"/>
  <c r="BF159" i="11"/>
  <c r="BE159" i="11"/>
  <c r="T159" i="11"/>
  <c r="R159" i="11"/>
  <c r="P159" i="11"/>
  <c r="BK159" i="11"/>
  <c r="J159" i="11"/>
  <c r="BG159" i="11" s="1"/>
  <c r="BI158" i="11"/>
  <c r="BH158" i="11"/>
  <c r="BF158" i="11"/>
  <c r="BE158" i="11"/>
  <c r="T158" i="11"/>
  <c r="R158" i="11"/>
  <c r="P158" i="11"/>
  <c r="P157" i="11" s="1"/>
  <c r="BK158" i="11"/>
  <c r="J158" i="11"/>
  <c r="BG158" i="11" s="1"/>
  <c r="BI156" i="11"/>
  <c r="BH156" i="11"/>
  <c r="BF156" i="11"/>
  <c r="BE156" i="11"/>
  <c r="T156" i="11"/>
  <c r="R156" i="11"/>
  <c r="P156" i="11"/>
  <c r="BK156" i="11"/>
  <c r="J156" i="11"/>
  <c r="BG156" i="11" s="1"/>
  <c r="BI155" i="11"/>
  <c r="BH155" i="11"/>
  <c r="BF155" i="11"/>
  <c r="BE155" i="11"/>
  <c r="T155" i="11"/>
  <c r="R155" i="11"/>
  <c r="P155" i="11"/>
  <c r="BK155" i="11"/>
  <c r="J155" i="11"/>
  <c r="BG155" i="11" s="1"/>
  <c r="BI153" i="11"/>
  <c r="BH153" i="11"/>
  <c r="BF153" i="11"/>
  <c r="BE153" i="11"/>
  <c r="T153" i="11"/>
  <c r="R153" i="11"/>
  <c r="P153" i="11"/>
  <c r="BK153" i="11"/>
  <c r="J153" i="11"/>
  <c r="BG153" i="11" s="1"/>
  <c r="BI151" i="11"/>
  <c r="BH151" i="11"/>
  <c r="BF151" i="11"/>
  <c r="BE151" i="11"/>
  <c r="T151" i="11"/>
  <c r="R151" i="11"/>
  <c r="P151" i="11"/>
  <c r="BK151" i="11"/>
  <c r="J151" i="11"/>
  <c r="BG151" i="11" s="1"/>
  <c r="BI150" i="11"/>
  <c r="BH150" i="11"/>
  <c r="BF150" i="11"/>
  <c r="BE150" i="11"/>
  <c r="T150" i="11"/>
  <c r="R150" i="11"/>
  <c r="P150" i="11"/>
  <c r="BK150" i="11"/>
  <c r="J150" i="11"/>
  <c r="BG150" i="11" s="1"/>
  <c r="BI149" i="11"/>
  <c r="BH149" i="11"/>
  <c r="BF149" i="11"/>
  <c r="BE149" i="11"/>
  <c r="T149" i="11"/>
  <c r="R149" i="11"/>
  <c r="P149" i="11"/>
  <c r="BK149" i="11"/>
  <c r="J149" i="11"/>
  <c r="BG149" i="11" s="1"/>
  <c r="BI148" i="11"/>
  <c r="BH148" i="11"/>
  <c r="BF148" i="11"/>
  <c r="BE148" i="11"/>
  <c r="T148" i="11"/>
  <c r="R148" i="11"/>
  <c r="P148" i="11"/>
  <c r="BK148" i="11"/>
  <c r="J148" i="11"/>
  <c r="BG148" i="11"/>
  <c r="BI146" i="11"/>
  <c r="BH146" i="11"/>
  <c r="BF146" i="11"/>
  <c r="BE146" i="11"/>
  <c r="T146" i="11"/>
  <c r="R146" i="11"/>
  <c r="P146" i="11"/>
  <c r="BK146" i="11"/>
  <c r="J146" i="11"/>
  <c r="BG146" i="11" s="1"/>
  <c r="BI144" i="11"/>
  <c r="BH144" i="11"/>
  <c r="BF144" i="11"/>
  <c r="BE144" i="11"/>
  <c r="T144" i="11"/>
  <c r="R144" i="11"/>
  <c r="P144" i="11"/>
  <c r="BK144" i="11"/>
  <c r="J144" i="11"/>
  <c r="BG144" i="11" s="1"/>
  <c r="BI143" i="11"/>
  <c r="BH143" i="11"/>
  <c r="BF143" i="11"/>
  <c r="BE143" i="11"/>
  <c r="T143" i="11"/>
  <c r="R143" i="11"/>
  <c r="P143" i="11"/>
  <c r="BK143" i="11"/>
  <c r="J143" i="11"/>
  <c r="BG143" i="11"/>
  <c r="BI141" i="11"/>
  <c r="BH141" i="11"/>
  <c r="BF141" i="11"/>
  <c r="BE141" i="11"/>
  <c r="T141" i="11"/>
  <c r="R141" i="11"/>
  <c r="P141" i="11"/>
  <c r="BK141" i="11"/>
  <c r="BK140" i="11" s="1"/>
  <c r="J140" i="11" s="1"/>
  <c r="J71" i="11" s="1"/>
  <c r="J141" i="11"/>
  <c r="BG141" i="11"/>
  <c r="BI139" i="11"/>
  <c r="BH139" i="11"/>
  <c r="BF139" i="11"/>
  <c r="BE139" i="11"/>
  <c r="T139" i="11"/>
  <c r="R139" i="11"/>
  <c r="P139" i="11"/>
  <c r="BK139" i="11"/>
  <c r="J139" i="11"/>
  <c r="BG139" i="11" s="1"/>
  <c r="BI138" i="11"/>
  <c r="BH138" i="11"/>
  <c r="BF138" i="11"/>
  <c r="BE138" i="11"/>
  <c r="T138" i="11"/>
  <c r="R138" i="11"/>
  <c r="P138" i="11"/>
  <c r="BK138" i="11"/>
  <c r="J138" i="11"/>
  <c r="BG138" i="11" s="1"/>
  <c r="BI137" i="11"/>
  <c r="BH137" i="11"/>
  <c r="BF137" i="11"/>
  <c r="BE137" i="11"/>
  <c r="T137" i="11"/>
  <c r="R137" i="11"/>
  <c r="P137" i="11"/>
  <c r="BK137" i="11"/>
  <c r="J137" i="11"/>
  <c r="BG137" i="11" s="1"/>
  <c r="BI136" i="11"/>
  <c r="BH136" i="11"/>
  <c r="BF136" i="11"/>
  <c r="BE136" i="11"/>
  <c r="T136" i="11"/>
  <c r="R136" i="11"/>
  <c r="P136" i="11"/>
  <c r="BK136" i="11"/>
  <c r="J136" i="11"/>
  <c r="BG136" i="11"/>
  <c r="BI135" i="11"/>
  <c r="BH135" i="11"/>
  <c r="BF135" i="11"/>
  <c r="BE135" i="11"/>
  <c r="T135" i="11"/>
  <c r="R135" i="11"/>
  <c r="P135" i="11"/>
  <c r="BK135" i="11"/>
  <c r="J135" i="11"/>
  <c r="BG135" i="11" s="1"/>
  <c r="BI134" i="11"/>
  <c r="BH134" i="11"/>
  <c r="BF134" i="11"/>
  <c r="BE134" i="11"/>
  <c r="T134" i="11"/>
  <c r="R134" i="11"/>
  <c r="P134" i="11"/>
  <c r="BK134" i="11"/>
  <c r="J134" i="11"/>
  <c r="BG134" i="11" s="1"/>
  <c r="BI133" i="11"/>
  <c r="BH133" i="11"/>
  <c r="BF133" i="11"/>
  <c r="BE133" i="11"/>
  <c r="T133" i="11"/>
  <c r="R133" i="11"/>
  <c r="P133" i="11"/>
  <c r="BK133" i="11"/>
  <c r="J133" i="11"/>
  <c r="BG133" i="11" s="1"/>
  <c r="BI132" i="11"/>
  <c r="BH132" i="11"/>
  <c r="BF132" i="11"/>
  <c r="BE132" i="11"/>
  <c r="T132" i="11"/>
  <c r="R132" i="11"/>
  <c r="P132" i="11"/>
  <c r="P131" i="11" s="1"/>
  <c r="BK132" i="11"/>
  <c r="J132" i="11"/>
  <c r="BG132" i="11"/>
  <c r="BI130" i="11"/>
  <c r="BH130" i="11"/>
  <c r="BF130" i="11"/>
  <c r="BE130" i="11"/>
  <c r="T130" i="11"/>
  <c r="R130" i="11"/>
  <c r="P130" i="11"/>
  <c r="BK130" i="11"/>
  <c r="J130" i="11"/>
  <c r="BG130" i="11"/>
  <c r="BI129" i="11"/>
  <c r="BH129" i="11"/>
  <c r="BF129" i="11"/>
  <c r="BE129" i="11"/>
  <c r="T129" i="11"/>
  <c r="R129" i="11"/>
  <c r="P129" i="11"/>
  <c r="BK129" i="11"/>
  <c r="J129" i="11"/>
  <c r="BG129" i="11" s="1"/>
  <c r="BI128" i="11"/>
  <c r="BH128" i="11"/>
  <c r="BF128" i="11"/>
  <c r="BE128" i="11"/>
  <c r="T128" i="11"/>
  <c r="R128" i="11"/>
  <c r="P128" i="11"/>
  <c r="BK128" i="11"/>
  <c r="J128" i="11"/>
  <c r="BG128" i="11" s="1"/>
  <c r="BI127" i="11"/>
  <c r="BH127" i="11"/>
  <c r="BF127" i="11"/>
  <c r="BE127" i="11"/>
  <c r="T127" i="11"/>
  <c r="R127" i="11"/>
  <c r="P127" i="11"/>
  <c r="BK127" i="11"/>
  <c r="J127" i="11"/>
  <c r="BG127" i="11" s="1"/>
  <c r="BI126" i="11"/>
  <c r="BH126" i="11"/>
  <c r="BF126" i="11"/>
  <c r="BE126" i="11"/>
  <c r="T126" i="11"/>
  <c r="R126" i="11"/>
  <c r="P126" i="11"/>
  <c r="BK126" i="11"/>
  <c r="J126" i="11"/>
  <c r="BG126" i="11" s="1"/>
  <c r="BI125" i="11"/>
  <c r="BH125" i="11"/>
  <c r="BF125" i="11"/>
  <c r="BE125" i="11"/>
  <c r="T125" i="11"/>
  <c r="R125" i="11"/>
  <c r="P125" i="11"/>
  <c r="BK125" i="11"/>
  <c r="J125" i="11"/>
  <c r="BG125" i="11" s="1"/>
  <c r="BI124" i="11"/>
  <c r="BH124" i="11"/>
  <c r="BF124" i="11"/>
  <c r="BE124" i="11"/>
  <c r="T124" i="11"/>
  <c r="R124" i="11"/>
  <c r="P124" i="11"/>
  <c r="BK124" i="11"/>
  <c r="J124" i="11"/>
  <c r="BG124" i="11" s="1"/>
  <c r="BI123" i="11"/>
  <c r="BH123" i="11"/>
  <c r="BF123" i="11"/>
  <c r="BE123" i="11"/>
  <c r="T123" i="11"/>
  <c r="R123" i="11"/>
  <c r="P123" i="11"/>
  <c r="BK123" i="11"/>
  <c r="J123" i="11"/>
  <c r="BG123" i="11"/>
  <c r="BI121" i="11"/>
  <c r="BH121" i="11"/>
  <c r="BF121" i="11"/>
  <c r="BE121" i="11"/>
  <c r="T121" i="11"/>
  <c r="T120" i="11" s="1"/>
  <c r="R121" i="11"/>
  <c r="R120" i="11" s="1"/>
  <c r="P121" i="11"/>
  <c r="P120" i="11" s="1"/>
  <c r="BK121" i="11"/>
  <c r="BK120" i="11" s="1"/>
  <c r="J120" i="11" s="1"/>
  <c r="J68" i="11" s="1"/>
  <c r="J121" i="11"/>
  <c r="BG121" i="11" s="1"/>
  <c r="BI119" i="11"/>
  <c r="BH119" i="11"/>
  <c r="BF119" i="11"/>
  <c r="BE119" i="11"/>
  <c r="T119" i="11"/>
  <c r="T118" i="11" s="1"/>
  <c r="R119" i="11"/>
  <c r="R118" i="11" s="1"/>
  <c r="P119" i="11"/>
  <c r="P118" i="11" s="1"/>
  <c r="BK119" i="11"/>
  <c r="BK118" i="11"/>
  <c r="J118" i="11" s="1"/>
  <c r="J67" i="11" s="1"/>
  <c r="J119" i="11"/>
  <c r="BG119" i="11" s="1"/>
  <c r="BI117" i="11"/>
  <c r="BH117" i="11"/>
  <c r="BF117" i="11"/>
  <c r="BE117" i="11"/>
  <c r="T117" i="11"/>
  <c r="R117" i="11"/>
  <c r="P117" i="11"/>
  <c r="BK117" i="11"/>
  <c r="J117" i="11"/>
  <c r="BG117" i="11" s="1"/>
  <c r="BI116" i="11"/>
  <c r="BH116" i="11"/>
  <c r="BF116" i="11"/>
  <c r="BE116" i="11"/>
  <c r="T116" i="11"/>
  <c r="R116" i="11"/>
  <c r="P116" i="11"/>
  <c r="BK116" i="11"/>
  <c r="J116" i="11"/>
  <c r="BG116" i="11"/>
  <c r="BI115" i="11"/>
  <c r="BH115" i="11"/>
  <c r="BF115" i="11"/>
  <c r="BE115" i="11"/>
  <c r="T115" i="11"/>
  <c r="R115" i="11"/>
  <c r="P115" i="11"/>
  <c r="BK115" i="11"/>
  <c r="J115" i="11"/>
  <c r="BG115" i="11" s="1"/>
  <c r="BI114" i="11"/>
  <c r="BH114" i="11"/>
  <c r="BF114" i="11"/>
  <c r="BE114" i="11"/>
  <c r="T114" i="11"/>
  <c r="T113" i="11" s="1"/>
  <c r="R114" i="11"/>
  <c r="P114" i="11"/>
  <c r="BK114" i="11"/>
  <c r="J114" i="11"/>
  <c r="BG114" i="11" s="1"/>
  <c r="BI112" i="11"/>
  <c r="BH112" i="11"/>
  <c r="BF112" i="11"/>
  <c r="BE112" i="11"/>
  <c r="T112" i="11"/>
  <c r="R112" i="11"/>
  <c r="P112" i="11"/>
  <c r="BK112" i="11"/>
  <c r="J112" i="11"/>
  <c r="BG112" i="11" s="1"/>
  <c r="BI111" i="11"/>
  <c r="BH111" i="11"/>
  <c r="BF111" i="11"/>
  <c r="BE111" i="11"/>
  <c r="T111" i="11"/>
  <c r="R111" i="11"/>
  <c r="P111" i="11"/>
  <c r="BK111" i="11"/>
  <c r="J111" i="11"/>
  <c r="BG111" i="11" s="1"/>
  <c r="BI110" i="11"/>
  <c r="BH110" i="11"/>
  <c r="BF110" i="11"/>
  <c r="BE110" i="11"/>
  <c r="T110" i="11"/>
  <c r="R110" i="11"/>
  <c r="P110" i="11"/>
  <c r="BK110" i="11"/>
  <c r="J110" i="11"/>
  <c r="BG110" i="11"/>
  <c r="BI109" i="11"/>
  <c r="BH109" i="11"/>
  <c r="BF109" i="11"/>
  <c r="BE109" i="11"/>
  <c r="F34" i="11" s="1"/>
  <c r="AZ67" i="1" s="1"/>
  <c r="T109" i="11"/>
  <c r="R109" i="11"/>
  <c r="P109" i="11"/>
  <c r="BK109" i="11"/>
  <c r="J109" i="11"/>
  <c r="BG109" i="11" s="1"/>
  <c r="J103" i="11"/>
  <c r="F103" i="11"/>
  <c r="F101" i="11"/>
  <c r="E99" i="11"/>
  <c r="J59" i="11"/>
  <c r="F59" i="11"/>
  <c r="F57" i="11"/>
  <c r="E55" i="11"/>
  <c r="J22" i="11"/>
  <c r="E22" i="11"/>
  <c r="F60" i="11" s="1"/>
  <c r="J21" i="11"/>
  <c r="J16" i="11"/>
  <c r="J57" i="11" s="1"/>
  <c r="J101" i="11"/>
  <c r="E7" i="11"/>
  <c r="E93" i="11" s="1"/>
  <c r="AY66" i="1"/>
  <c r="AX66" i="1"/>
  <c r="BI218" i="10"/>
  <c r="BH218" i="10"/>
  <c r="BF218" i="10"/>
  <c r="BE218" i="10"/>
  <c r="T218" i="10"/>
  <c r="R218" i="10"/>
  <c r="P218" i="10"/>
  <c r="BK218" i="10"/>
  <c r="J218" i="10"/>
  <c r="BG218" i="10" s="1"/>
  <c r="BI217" i="10"/>
  <c r="BH217" i="10"/>
  <c r="BF217" i="10"/>
  <c r="BE217" i="10"/>
  <c r="T217" i="10"/>
  <c r="T216" i="10" s="1"/>
  <c r="T215" i="10" s="1"/>
  <c r="R217" i="10"/>
  <c r="R216" i="10" s="1"/>
  <c r="R215" i="10" s="1"/>
  <c r="P217" i="10"/>
  <c r="P216" i="10" s="1"/>
  <c r="P215" i="10" s="1"/>
  <c r="BK217" i="10"/>
  <c r="BK216" i="10" s="1"/>
  <c r="J216" i="10" s="1"/>
  <c r="J81" i="10" s="1"/>
  <c r="BK215" i="10"/>
  <c r="J215" i="10" s="1"/>
  <c r="J80" i="10" s="1"/>
  <c r="J217" i="10"/>
  <c r="BG217" i="10" s="1"/>
  <c r="BI213" i="10"/>
  <c r="BH213" i="10"/>
  <c r="BF213" i="10"/>
  <c r="BE213" i="10"/>
  <c r="T213" i="10"/>
  <c r="R213" i="10"/>
  <c r="P213" i="10"/>
  <c r="BK213" i="10"/>
  <c r="J213" i="10"/>
  <c r="BG213" i="10" s="1"/>
  <c r="BI212" i="10"/>
  <c r="BH212" i="10"/>
  <c r="BF212" i="10"/>
  <c r="BE212" i="10"/>
  <c r="T212" i="10"/>
  <c r="R212" i="10"/>
  <c r="P212" i="10"/>
  <c r="BK212" i="10"/>
  <c r="J212" i="10"/>
  <c r="BG212" i="10" s="1"/>
  <c r="BI211" i="10"/>
  <c r="BH211" i="10"/>
  <c r="BF211" i="10"/>
  <c r="BE211" i="10"/>
  <c r="T211" i="10"/>
  <c r="T210" i="10" s="1"/>
  <c r="R211" i="10"/>
  <c r="R210" i="10" s="1"/>
  <c r="P211" i="10"/>
  <c r="P210" i="10" s="1"/>
  <c r="BK211" i="10"/>
  <c r="J211" i="10"/>
  <c r="BG211" i="10" s="1"/>
  <c r="BI209" i="10"/>
  <c r="BH209" i="10"/>
  <c r="BF209" i="10"/>
  <c r="BE209" i="10"/>
  <c r="T209" i="10"/>
  <c r="T208" i="10"/>
  <c r="R209" i="10"/>
  <c r="R208" i="10"/>
  <c r="P209" i="10"/>
  <c r="P208" i="10"/>
  <c r="BK209" i="10"/>
  <c r="BK208" i="10"/>
  <c r="J208" i="10" s="1"/>
  <c r="J78" i="10" s="1"/>
  <c r="J209" i="10"/>
  <c r="BG209" i="10"/>
  <c r="BI207" i="10"/>
  <c r="BH207" i="10"/>
  <c r="BF207" i="10"/>
  <c r="BE207" i="10"/>
  <c r="T207" i="10"/>
  <c r="R207" i="10"/>
  <c r="P207" i="10"/>
  <c r="BK207" i="10"/>
  <c r="J207" i="10"/>
  <c r="BG207" i="10"/>
  <c r="BI206" i="10"/>
  <c r="BH206" i="10"/>
  <c r="BF206" i="10"/>
  <c r="BE206" i="10"/>
  <c r="T206" i="10"/>
  <c r="R206" i="10"/>
  <c r="P206" i="10"/>
  <c r="BK206" i="10"/>
  <c r="J206" i="10"/>
  <c r="BG206" i="10"/>
  <c r="BI205" i="10"/>
  <c r="BH205" i="10"/>
  <c r="BF205" i="10"/>
  <c r="BE205" i="10"/>
  <c r="T205" i="10"/>
  <c r="R205" i="10"/>
  <c r="P205" i="10"/>
  <c r="BK205" i="10"/>
  <c r="J205" i="10"/>
  <c r="BG205" i="10"/>
  <c r="BI204" i="10"/>
  <c r="BH204" i="10"/>
  <c r="BF204" i="10"/>
  <c r="BE204" i="10"/>
  <c r="T204" i="10"/>
  <c r="R204" i="10"/>
  <c r="P204" i="10"/>
  <c r="BK204" i="10"/>
  <c r="J204" i="10"/>
  <c r="BG204" i="10" s="1"/>
  <c r="BI203" i="10"/>
  <c r="BH203" i="10"/>
  <c r="BF203" i="10"/>
  <c r="BE203" i="10"/>
  <c r="T203" i="10"/>
  <c r="R203" i="10"/>
  <c r="P203" i="10"/>
  <c r="BK203" i="10"/>
  <c r="J203" i="10"/>
  <c r="BG203" i="10"/>
  <c r="BI202" i="10"/>
  <c r="BH202" i="10"/>
  <c r="BF202" i="10"/>
  <c r="BE202" i="10"/>
  <c r="T202" i="10"/>
  <c r="R202" i="10"/>
  <c r="P202" i="10"/>
  <c r="BK202" i="10"/>
  <c r="J202" i="10"/>
  <c r="BG202" i="10" s="1"/>
  <c r="BI201" i="10"/>
  <c r="BH201" i="10"/>
  <c r="BF201" i="10"/>
  <c r="BE201" i="10"/>
  <c r="T201" i="10"/>
  <c r="R201" i="10"/>
  <c r="P201" i="10"/>
  <c r="BK201" i="10"/>
  <c r="J201" i="10"/>
  <c r="BG201" i="10"/>
  <c r="BI200" i="10"/>
  <c r="BH200" i="10"/>
  <c r="BF200" i="10"/>
  <c r="BE200" i="10"/>
  <c r="T200" i="10"/>
  <c r="R200" i="10"/>
  <c r="P200" i="10"/>
  <c r="BK200" i="10"/>
  <c r="J200" i="10"/>
  <c r="BG200" i="10" s="1"/>
  <c r="BI199" i="10"/>
  <c r="BH199" i="10"/>
  <c r="BF199" i="10"/>
  <c r="BE199" i="10"/>
  <c r="T199" i="10"/>
  <c r="R199" i="10"/>
  <c r="P199" i="10"/>
  <c r="BK199" i="10"/>
  <c r="J199" i="10"/>
  <c r="BG199" i="10" s="1"/>
  <c r="BI197" i="10"/>
  <c r="BH197" i="10"/>
  <c r="BF197" i="10"/>
  <c r="BE197" i="10"/>
  <c r="T197" i="10"/>
  <c r="T196" i="10"/>
  <c r="R197" i="10"/>
  <c r="R196" i="10" s="1"/>
  <c r="P197" i="10"/>
  <c r="P196" i="10"/>
  <c r="BK197" i="10"/>
  <c r="BK196" i="10"/>
  <c r="J196" i="10" s="1"/>
  <c r="J76" i="10" s="1"/>
  <c r="J197" i="10"/>
  <c r="BG197" i="10" s="1"/>
  <c r="BI195" i="10"/>
  <c r="BH195" i="10"/>
  <c r="BF195" i="10"/>
  <c r="BE195" i="10"/>
  <c r="T195" i="10"/>
  <c r="T194" i="10"/>
  <c r="R195" i="10"/>
  <c r="R194" i="10" s="1"/>
  <c r="P195" i="10"/>
  <c r="P194" i="10"/>
  <c r="BK195" i="10"/>
  <c r="BK194" i="10" s="1"/>
  <c r="J194" i="10" s="1"/>
  <c r="J75" i="10" s="1"/>
  <c r="J195" i="10"/>
  <c r="BG195" i="10"/>
  <c r="BI193" i="10"/>
  <c r="BH193" i="10"/>
  <c r="BF193" i="10"/>
  <c r="BE193" i="10"/>
  <c r="T193" i="10"/>
  <c r="T192" i="10"/>
  <c r="R193" i="10"/>
  <c r="R192" i="10"/>
  <c r="P193" i="10"/>
  <c r="P192" i="10"/>
  <c r="BK193" i="10"/>
  <c r="BK192" i="10"/>
  <c r="J192" i="10" s="1"/>
  <c r="J74" i="10" s="1"/>
  <c r="J193" i="10"/>
  <c r="BG193" i="10"/>
  <c r="BI191" i="10"/>
  <c r="BH191" i="10"/>
  <c r="BF191" i="10"/>
  <c r="BE191" i="10"/>
  <c r="T191" i="10"/>
  <c r="R191" i="10"/>
  <c r="P191" i="10"/>
  <c r="BK191" i="10"/>
  <c r="J191" i="10"/>
  <c r="BG191" i="10" s="1"/>
  <c r="BI190" i="10"/>
  <c r="BH190" i="10"/>
  <c r="BF190" i="10"/>
  <c r="BE190" i="10"/>
  <c r="T190" i="10"/>
  <c r="R190" i="10"/>
  <c r="P190" i="10"/>
  <c r="BK190" i="10"/>
  <c r="J190" i="10"/>
  <c r="BG190" i="10"/>
  <c r="BI189" i="10"/>
  <c r="BH189" i="10"/>
  <c r="BF189" i="10"/>
  <c r="BE189" i="10"/>
  <c r="T189" i="10"/>
  <c r="R189" i="10"/>
  <c r="P189" i="10"/>
  <c r="BK189" i="10"/>
  <c r="J189" i="10"/>
  <c r="BG189" i="10" s="1"/>
  <c r="BI188" i="10"/>
  <c r="BH188" i="10"/>
  <c r="BF188" i="10"/>
  <c r="BE188" i="10"/>
  <c r="T188" i="10"/>
  <c r="R188" i="10"/>
  <c r="P188" i="10"/>
  <c r="P187" i="10" s="1"/>
  <c r="BK188" i="10"/>
  <c r="J188" i="10"/>
  <c r="BG188" i="10" s="1"/>
  <c r="BI186" i="10"/>
  <c r="BH186" i="10"/>
  <c r="BF186" i="10"/>
  <c r="BE186" i="10"/>
  <c r="T186" i="10"/>
  <c r="T184" i="10" s="1"/>
  <c r="R186" i="10"/>
  <c r="P186" i="10"/>
  <c r="BK186" i="10"/>
  <c r="BK184" i="10" s="1"/>
  <c r="J184" i="10" s="1"/>
  <c r="J72" i="10" s="1"/>
  <c r="J186" i="10"/>
  <c r="BG186" i="10" s="1"/>
  <c r="BI185" i="10"/>
  <c r="BH185" i="10"/>
  <c r="BF185" i="10"/>
  <c r="BE185" i="10"/>
  <c r="T185" i="10"/>
  <c r="R185" i="10"/>
  <c r="R184" i="10" s="1"/>
  <c r="P185" i="10"/>
  <c r="P184" i="10" s="1"/>
  <c r="BK185" i="10"/>
  <c r="J185" i="10"/>
  <c r="BG185" i="10"/>
  <c r="BI183" i="10"/>
  <c r="BH183" i="10"/>
  <c r="BF183" i="10"/>
  <c r="BE183" i="10"/>
  <c r="T183" i="10"/>
  <c r="R183" i="10"/>
  <c r="P183" i="10"/>
  <c r="BK183" i="10"/>
  <c r="J183" i="10"/>
  <c r="BG183" i="10"/>
  <c r="BI182" i="10"/>
  <c r="BH182" i="10"/>
  <c r="BF182" i="10"/>
  <c r="BE182" i="10"/>
  <c r="T182" i="10"/>
  <c r="R182" i="10"/>
  <c r="P182" i="10"/>
  <c r="BK182" i="10"/>
  <c r="J182" i="10"/>
  <c r="BG182" i="10" s="1"/>
  <c r="BI181" i="10"/>
  <c r="BH181" i="10"/>
  <c r="BF181" i="10"/>
  <c r="BE181" i="10"/>
  <c r="T181" i="10"/>
  <c r="R181" i="10"/>
  <c r="P181" i="10"/>
  <c r="BK181" i="10"/>
  <c r="J181" i="10"/>
  <c r="BG181" i="10"/>
  <c r="BI180" i="10"/>
  <c r="BH180" i="10"/>
  <c r="BF180" i="10"/>
  <c r="BE180" i="10"/>
  <c r="T180" i="10"/>
  <c r="R180" i="10"/>
  <c r="P180" i="10"/>
  <c r="BK180" i="10"/>
  <c r="J180" i="10"/>
  <c r="BG180" i="10" s="1"/>
  <c r="BI178" i="10"/>
  <c r="BH178" i="10"/>
  <c r="BF178" i="10"/>
  <c r="BE178" i="10"/>
  <c r="T178" i="10"/>
  <c r="R178" i="10"/>
  <c r="P178" i="10"/>
  <c r="BK178" i="10"/>
  <c r="BK176" i="10" s="1"/>
  <c r="J176" i="10" s="1"/>
  <c r="J71" i="10" s="1"/>
  <c r="J178" i="10"/>
  <c r="BG178" i="10"/>
  <c r="BI177" i="10"/>
  <c r="BH177" i="10"/>
  <c r="BF177" i="10"/>
  <c r="BE177" i="10"/>
  <c r="T177" i="10"/>
  <c r="R177" i="10"/>
  <c r="P177" i="10"/>
  <c r="BK177" i="10"/>
  <c r="J177" i="10"/>
  <c r="BG177" i="10" s="1"/>
  <c r="BI175" i="10"/>
  <c r="BH175" i="10"/>
  <c r="BF175" i="10"/>
  <c r="BE175" i="10"/>
  <c r="T175" i="10"/>
  <c r="R175" i="10"/>
  <c r="P175" i="10"/>
  <c r="BK175" i="10"/>
  <c r="J175" i="10"/>
  <c r="BG175" i="10"/>
  <c r="BI173" i="10"/>
  <c r="BH173" i="10"/>
  <c r="BF173" i="10"/>
  <c r="BE173" i="10"/>
  <c r="T173" i="10"/>
  <c r="R173" i="10"/>
  <c r="P173" i="10"/>
  <c r="BK173" i="10"/>
  <c r="J173" i="10"/>
  <c r="BG173" i="10"/>
  <c r="BI171" i="10"/>
  <c r="BH171" i="10"/>
  <c r="BF171" i="10"/>
  <c r="BE171" i="10"/>
  <c r="T171" i="10"/>
  <c r="R171" i="10"/>
  <c r="P171" i="10"/>
  <c r="P169" i="10" s="1"/>
  <c r="BK171" i="10"/>
  <c r="BK169" i="10" s="1"/>
  <c r="J169" i="10" s="1"/>
  <c r="J70" i="10" s="1"/>
  <c r="J171" i="10"/>
  <c r="BG171" i="10"/>
  <c r="BI170" i="10"/>
  <c r="BH170" i="10"/>
  <c r="BF170" i="10"/>
  <c r="BE170" i="10"/>
  <c r="T170" i="10"/>
  <c r="R170" i="10"/>
  <c r="P170" i="10"/>
  <c r="BK170" i="10"/>
  <c r="J170" i="10"/>
  <c r="BG170" i="10" s="1"/>
  <c r="BI168" i="10"/>
  <c r="BH168" i="10"/>
  <c r="BF168" i="10"/>
  <c r="BE168" i="10"/>
  <c r="T168" i="10"/>
  <c r="R168" i="10"/>
  <c r="P168" i="10"/>
  <c r="BK168" i="10"/>
  <c r="J168" i="10"/>
  <c r="BG168" i="10"/>
  <c r="BI166" i="10"/>
  <c r="BH166" i="10"/>
  <c r="BF166" i="10"/>
  <c r="BE166" i="10"/>
  <c r="T166" i="10"/>
  <c r="R166" i="10"/>
  <c r="P166" i="10"/>
  <c r="BK166" i="10"/>
  <c r="BK162" i="10" s="1"/>
  <c r="J162" i="10" s="1"/>
  <c r="J69" i="10" s="1"/>
  <c r="J166" i="10"/>
  <c r="BG166" i="10"/>
  <c r="BI165" i="10"/>
  <c r="BH165" i="10"/>
  <c r="BF165" i="10"/>
  <c r="BE165" i="10"/>
  <c r="T165" i="10"/>
  <c r="R165" i="10"/>
  <c r="R162" i="10" s="1"/>
  <c r="P165" i="10"/>
  <c r="BK165" i="10"/>
  <c r="J165" i="10"/>
  <c r="BG165" i="10"/>
  <c r="BI163" i="10"/>
  <c r="BH163" i="10"/>
  <c r="BF163" i="10"/>
  <c r="BE163" i="10"/>
  <c r="T163" i="10"/>
  <c r="R163" i="10"/>
  <c r="P163" i="10"/>
  <c r="P162" i="10"/>
  <c r="BK163" i="10"/>
  <c r="J163" i="10"/>
  <c r="BG163" i="10" s="1"/>
  <c r="BI161" i="10"/>
  <c r="BH161" i="10"/>
  <c r="BF161" i="10"/>
  <c r="BE161" i="10"/>
  <c r="T161" i="10"/>
  <c r="R161" i="10"/>
  <c r="P161" i="10"/>
  <c r="BK161" i="10"/>
  <c r="J161" i="10"/>
  <c r="BG161" i="10" s="1"/>
  <c r="BI160" i="10"/>
  <c r="BH160" i="10"/>
  <c r="BF160" i="10"/>
  <c r="BE160" i="10"/>
  <c r="T160" i="10"/>
  <c r="R160" i="10"/>
  <c r="P160" i="10"/>
  <c r="BK160" i="10"/>
  <c r="J160" i="10"/>
  <c r="BG160" i="10" s="1"/>
  <c r="BI159" i="10"/>
  <c r="BH159" i="10"/>
  <c r="BF159" i="10"/>
  <c r="BE159" i="10"/>
  <c r="T159" i="10"/>
  <c r="R159" i="10"/>
  <c r="P159" i="10"/>
  <c r="BK159" i="10"/>
  <c r="J159" i="10"/>
  <c r="BG159" i="10"/>
  <c r="BI158" i="10"/>
  <c r="BH158" i="10"/>
  <c r="BF158" i="10"/>
  <c r="BE158" i="10"/>
  <c r="T158" i="10"/>
  <c r="R158" i="10"/>
  <c r="P158" i="10"/>
  <c r="BK158" i="10"/>
  <c r="J158" i="10"/>
  <c r="BG158" i="10" s="1"/>
  <c r="BI157" i="10"/>
  <c r="BH157" i="10"/>
  <c r="BF157" i="10"/>
  <c r="BE157" i="10"/>
  <c r="T157" i="10"/>
  <c r="R157" i="10"/>
  <c r="P157" i="10"/>
  <c r="BK157" i="10"/>
  <c r="J157" i="10"/>
  <c r="BG157" i="10" s="1"/>
  <c r="BI156" i="10"/>
  <c r="BH156" i="10"/>
  <c r="BF156" i="10"/>
  <c r="BE156" i="10"/>
  <c r="T156" i="10"/>
  <c r="R156" i="10"/>
  <c r="P156" i="10"/>
  <c r="BK156" i="10"/>
  <c r="J156" i="10"/>
  <c r="BG156" i="10"/>
  <c r="BI155" i="10"/>
  <c r="BH155" i="10"/>
  <c r="BF155" i="10"/>
  <c r="BE155" i="10"/>
  <c r="T155" i="10"/>
  <c r="R155" i="10"/>
  <c r="P155" i="10"/>
  <c r="BK155" i="10"/>
  <c r="J155" i="10"/>
  <c r="BG155" i="10"/>
  <c r="BI154" i="10"/>
  <c r="BH154" i="10"/>
  <c r="BF154" i="10"/>
  <c r="BE154" i="10"/>
  <c r="T154" i="10"/>
  <c r="R154" i="10"/>
  <c r="P154" i="10"/>
  <c r="BK154" i="10"/>
  <c r="J154" i="10"/>
  <c r="BG154" i="10" s="1"/>
  <c r="BI152" i="10"/>
  <c r="BH152" i="10"/>
  <c r="BF152" i="10"/>
  <c r="BE152" i="10"/>
  <c r="T152" i="10"/>
  <c r="R152" i="10"/>
  <c r="P152" i="10"/>
  <c r="BK152" i="10"/>
  <c r="J152" i="10"/>
  <c r="BG152" i="10" s="1"/>
  <c r="BI151" i="10"/>
  <c r="BH151" i="10"/>
  <c r="BF151" i="10"/>
  <c r="BE151" i="10"/>
  <c r="T151" i="10"/>
  <c r="R151" i="10"/>
  <c r="P151" i="10"/>
  <c r="BK151" i="10"/>
  <c r="J151" i="10"/>
  <c r="BG151" i="10" s="1"/>
  <c r="BI150" i="10"/>
  <c r="BH150" i="10"/>
  <c r="BF150" i="10"/>
  <c r="BE150" i="10"/>
  <c r="T150" i="10"/>
  <c r="R150" i="10"/>
  <c r="P150" i="10"/>
  <c r="BK150" i="10"/>
  <c r="J150" i="10"/>
  <c r="BG150" i="10"/>
  <c r="BI149" i="10"/>
  <c r="BH149" i="10"/>
  <c r="BF149" i="10"/>
  <c r="BE149" i="10"/>
  <c r="T149" i="10"/>
  <c r="R149" i="10"/>
  <c r="P149" i="10"/>
  <c r="BK149" i="10"/>
  <c r="J149" i="10"/>
  <c r="BG149" i="10"/>
  <c r="BI148" i="10"/>
  <c r="BH148" i="10"/>
  <c r="BF148" i="10"/>
  <c r="BE148" i="10"/>
  <c r="T148" i="10"/>
  <c r="R148" i="10"/>
  <c r="P148" i="10"/>
  <c r="BK148" i="10"/>
  <c r="J148" i="10"/>
  <c r="BG148" i="10"/>
  <c r="BI147" i="10"/>
  <c r="BH147" i="10"/>
  <c r="BF147" i="10"/>
  <c r="BE147" i="10"/>
  <c r="T147" i="10"/>
  <c r="R147" i="10"/>
  <c r="P147" i="10"/>
  <c r="BK147" i="10"/>
  <c r="BK144" i="10" s="1"/>
  <c r="J144" i="10" s="1"/>
  <c r="J67" i="10" s="1"/>
  <c r="J147" i="10"/>
  <c r="BG147" i="10" s="1"/>
  <c r="BI146" i="10"/>
  <c r="BH146" i="10"/>
  <c r="BF146" i="10"/>
  <c r="BE146" i="10"/>
  <c r="T146" i="10"/>
  <c r="R146" i="10"/>
  <c r="P146" i="10"/>
  <c r="BK146" i="10"/>
  <c r="J146" i="10"/>
  <c r="BG146" i="10"/>
  <c r="BI145" i="10"/>
  <c r="BH145" i="10"/>
  <c r="BF145" i="10"/>
  <c r="BE145" i="10"/>
  <c r="T145" i="10"/>
  <c r="R145" i="10"/>
  <c r="P145" i="10"/>
  <c r="BK145" i="10"/>
  <c r="J145" i="10"/>
  <c r="BG145" i="10" s="1"/>
  <c r="BI131" i="10"/>
  <c r="BH131" i="10"/>
  <c r="BF131" i="10"/>
  <c r="BE131" i="10"/>
  <c r="T131" i="10"/>
  <c r="R131" i="10"/>
  <c r="P131" i="10"/>
  <c r="BK131" i="10"/>
  <c r="J131" i="10"/>
  <c r="BG131" i="10"/>
  <c r="BI118" i="10"/>
  <c r="BH118" i="10"/>
  <c r="BF118" i="10"/>
  <c r="BE118" i="10"/>
  <c r="T118" i="10"/>
  <c r="R118" i="10"/>
  <c r="P118" i="10"/>
  <c r="BK118" i="10"/>
  <c r="J118" i="10"/>
  <c r="BG118" i="10"/>
  <c r="BI117" i="10"/>
  <c r="BH117" i="10"/>
  <c r="BF117" i="10"/>
  <c r="BE117" i="10"/>
  <c r="T117" i="10"/>
  <c r="R117" i="10"/>
  <c r="P117" i="10"/>
  <c r="BK117" i="10"/>
  <c r="J117" i="10"/>
  <c r="BG117" i="10"/>
  <c r="BI116" i="10"/>
  <c r="BH116" i="10"/>
  <c r="BF116" i="10"/>
  <c r="BE116" i="10"/>
  <c r="T116" i="10"/>
  <c r="R116" i="10"/>
  <c r="P116" i="10"/>
  <c r="BK116" i="10"/>
  <c r="J116" i="10"/>
  <c r="BG116" i="10"/>
  <c r="BI115" i="10"/>
  <c r="BH115" i="10"/>
  <c r="BF115" i="10"/>
  <c r="BE115" i="10"/>
  <c r="T115" i="10"/>
  <c r="R115" i="10"/>
  <c r="P115" i="10"/>
  <c r="BK115" i="10"/>
  <c r="J115" i="10"/>
  <c r="BG115" i="10"/>
  <c r="BI113" i="10"/>
  <c r="BH113" i="10"/>
  <c r="BF113" i="10"/>
  <c r="BE113" i="10"/>
  <c r="T113" i="10"/>
  <c r="T112" i="10"/>
  <c r="R113" i="10"/>
  <c r="P113" i="10"/>
  <c r="P112" i="10"/>
  <c r="BK113" i="10"/>
  <c r="J113" i="10"/>
  <c r="BG113" i="10" s="1"/>
  <c r="BI111" i="10"/>
  <c r="BH111" i="10"/>
  <c r="BF111" i="10"/>
  <c r="BE111" i="10"/>
  <c r="T111" i="10"/>
  <c r="R111" i="10"/>
  <c r="P111" i="10"/>
  <c r="BK111" i="10"/>
  <c r="J111" i="10"/>
  <c r="BG111" i="10"/>
  <c r="BI110" i="10"/>
  <c r="BH110" i="10"/>
  <c r="BF110" i="10"/>
  <c r="BE110" i="10"/>
  <c r="T110" i="10"/>
  <c r="T106" i="10" s="1"/>
  <c r="R110" i="10"/>
  <c r="P110" i="10"/>
  <c r="BK110" i="10"/>
  <c r="J110" i="10"/>
  <c r="BG110" i="10" s="1"/>
  <c r="BI109" i="10"/>
  <c r="BH109" i="10"/>
  <c r="BF109" i="10"/>
  <c r="J35" i="10" s="1"/>
  <c r="AW66" i="1" s="1"/>
  <c r="BE109" i="10"/>
  <c r="T109" i="10"/>
  <c r="R109" i="10"/>
  <c r="P109" i="10"/>
  <c r="P106" i="10" s="1"/>
  <c r="BK109" i="10"/>
  <c r="J109" i="10"/>
  <c r="BG109" i="10"/>
  <c r="BI107" i="10"/>
  <c r="BH107" i="10"/>
  <c r="BF107" i="10"/>
  <c r="F35" i="10"/>
  <c r="BA66" i="1" s="1"/>
  <c r="BE107" i="10"/>
  <c r="T107" i="10"/>
  <c r="R107" i="10"/>
  <c r="R106" i="10" s="1"/>
  <c r="P107" i="10"/>
  <c r="BK107" i="10"/>
  <c r="J107" i="10"/>
  <c r="BG107" i="10" s="1"/>
  <c r="J101" i="10"/>
  <c r="F101" i="10"/>
  <c r="F99" i="10"/>
  <c r="E97" i="10"/>
  <c r="J59" i="10"/>
  <c r="F59" i="10"/>
  <c r="F57" i="10"/>
  <c r="E55" i="10"/>
  <c r="J22" i="10"/>
  <c r="E22" i="10"/>
  <c r="F102" i="10" s="1"/>
  <c r="F60" i="10"/>
  <c r="J21" i="10"/>
  <c r="J16" i="10"/>
  <c r="J99" i="10" s="1"/>
  <c r="J57" i="10"/>
  <c r="E7" i="10"/>
  <c r="E91" i="10" s="1"/>
  <c r="AY65" i="1"/>
  <c r="AX65" i="1"/>
  <c r="BI155" i="9"/>
  <c r="BH155" i="9"/>
  <c r="BF155" i="9"/>
  <c r="BE155" i="9"/>
  <c r="T155" i="9"/>
  <c r="R155" i="9"/>
  <c r="P155" i="9"/>
  <c r="BK155" i="9"/>
  <c r="J155" i="9"/>
  <c r="BG155" i="9" s="1"/>
  <c r="BI154" i="9"/>
  <c r="BH154" i="9"/>
  <c r="BF154" i="9"/>
  <c r="BE154" i="9"/>
  <c r="T154" i="9"/>
  <c r="R154" i="9"/>
  <c r="P154" i="9"/>
  <c r="BK154" i="9"/>
  <c r="J154" i="9"/>
  <c r="BG154" i="9" s="1"/>
  <c r="BI153" i="9"/>
  <c r="BH153" i="9"/>
  <c r="BF153" i="9"/>
  <c r="BE153" i="9"/>
  <c r="T153" i="9"/>
  <c r="R153" i="9"/>
  <c r="P153" i="9"/>
  <c r="BK153" i="9"/>
  <c r="J153" i="9"/>
  <c r="BG153" i="9" s="1"/>
  <c r="BI152" i="9"/>
  <c r="BH152" i="9"/>
  <c r="BF152" i="9"/>
  <c r="BE152" i="9"/>
  <c r="T152" i="9"/>
  <c r="R152" i="9"/>
  <c r="P152" i="9"/>
  <c r="BK152" i="9"/>
  <c r="J152" i="9"/>
  <c r="BG152" i="9" s="1"/>
  <c r="BI151" i="9"/>
  <c r="BH151" i="9"/>
  <c r="BF151" i="9"/>
  <c r="BE151" i="9"/>
  <c r="T151" i="9"/>
  <c r="R151" i="9"/>
  <c r="P151" i="9"/>
  <c r="BK151" i="9"/>
  <c r="J151" i="9"/>
  <c r="BG151" i="9" s="1"/>
  <c r="BI150" i="9"/>
  <c r="BH150" i="9"/>
  <c r="BF150" i="9"/>
  <c r="BE150" i="9"/>
  <c r="T150" i="9"/>
  <c r="R150" i="9"/>
  <c r="P150" i="9"/>
  <c r="BK150" i="9"/>
  <c r="J150" i="9"/>
  <c r="BG150" i="9" s="1"/>
  <c r="BI149" i="9"/>
  <c r="BH149" i="9"/>
  <c r="BF149" i="9"/>
  <c r="BE149" i="9"/>
  <c r="T149" i="9"/>
  <c r="R149" i="9"/>
  <c r="P149" i="9"/>
  <c r="BK149" i="9"/>
  <c r="J149" i="9"/>
  <c r="BG149" i="9" s="1"/>
  <c r="BI148" i="9"/>
  <c r="BH148" i="9"/>
  <c r="BF148" i="9"/>
  <c r="BE148" i="9"/>
  <c r="T148" i="9"/>
  <c r="R148" i="9"/>
  <c r="P148" i="9"/>
  <c r="BK148" i="9"/>
  <c r="J148" i="9"/>
  <c r="BG148" i="9"/>
  <c r="BI147" i="9"/>
  <c r="BH147" i="9"/>
  <c r="BF147" i="9"/>
  <c r="BE147" i="9"/>
  <c r="T147" i="9"/>
  <c r="R147" i="9"/>
  <c r="P147" i="9"/>
  <c r="BK147" i="9"/>
  <c r="J147" i="9"/>
  <c r="BG147" i="9" s="1"/>
  <c r="BI145" i="9"/>
  <c r="BH145" i="9"/>
  <c r="BF145" i="9"/>
  <c r="BE145" i="9"/>
  <c r="T145" i="9"/>
  <c r="R145" i="9"/>
  <c r="P145" i="9"/>
  <c r="BK145" i="9"/>
  <c r="J145" i="9"/>
  <c r="BG145" i="9" s="1"/>
  <c r="BI143" i="9"/>
  <c r="BH143" i="9"/>
  <c r="BF143" i="9"/>
  <c r="BE143" i="9"/>
  <c r="T143" i="9"/>
  <c r="R143" i="9"/>
  <c r="P143" i="9"/>
  <c r="BK143" i="9"/>
  <c r="J143" i="9"/>
  <c r="BG143" i="9" s="1"/>
  <c r="BI142" i="9"/>
  <c r="BH142" i="9"/>
  <c r="BF142" i="9"/>
  <c r="BE142" i="9"/>
  <c r="T142" i="9"/>
  <c r="R142" i="9"/>
  <c r="P142" i="9"/>
  <c r="BK142" i="9"/>
  <c r="J142" i="9"/>
  <c r="BG142" i="9" s="1"/>
  <c r="BI141" i="9"/>
  <c r="BH141" i="9"/>
  <c r="BF141" i="9"/>
  <c r="BE141" i="9"/>
  <c r="T141" i="9"/>
  <c r="R141" i="9"/>
  <c r="P141" i="9"/>
  <c r="BK141" i="9"/>
  <c r="J141" i="9"/>
  <c r="BG141" i="9" s="1"/>
  <c r="BI139" i="9"/>
  <c r="BH139" i="9"/>
  <c r="BF139" i="9"/>
  <c r="BE139" i="9"/>
  <c r="T139" i="9"/>
  <c r="R139" i="9"/>
  <c r="P139" i="9"/>
  <c r="BK139" i="9"/>
  <c r="J139" i="9"/>
  <c r="BG139" i="9" s="1"/>
  <c r="BI137" i="9"/>
  <c r="BH137" i="9"/>
  <c r="BF137" i="9"/>
  <c r="BE137" i="9"/>
  <c r="T137" i="9"/>
  <c r="R137" i="9"/>
  <c r="P137" i="9"/>
  <c r="BK137" i="9"/>
  <c r="J137" i="9"/>
  <c r="BG137" i="9" s="1"/>
  <c r="BI136" i="9"/>
  <c r="BH136" i="9"/>
  <c r="BF136" i="9"/>
  <c r="BE136" i="9"/>
  <c r="T136" i="9"/>
  <c r="R136" i="9"/>
  <c r="P136" i="9"/>
  <c r="BK136" i="9"/>
  <c r="J136" i="9"/>
  <c r="BG136" i="9"/>
  <c r="BI134" i="9"/>
  <c r="BH134" i="9"/>
  <c r="BF134" i="9"/>
  <c r="BE134" i="9"/>
  <c r="T134" i="9"/>
  <c r="R134" i="9"/>
  <c r="P134" i="9"/>
  <c r="BK134" i="9"/>
  <c r="J134" i="9"/>
  <c r="BG134" i="9" s="1"/>
  <c r="BI133" i="9"/>
  <c r="BH133" i="9"/>
  <c r="BF133" i="9"/>
  <c r="BE133" i="9"/>
  <c r="T133" i="9"/>
  <c r="R133" i="9"/>
  <c r="P133" i="9"/>
  <c r="BK133" i="9"/>
  <c r="J133" i="9"/>
  <c r="BG133" i="9" s="1"/>
  <c r="BI132" i="9"/>
  <c r="BH132" i="9"/>
  <c r="BF132" i="9"/>
  <c r="BE132" i="9"/>
  <c r="T132" i="9"/>
  <c r="R132" i="9"/>
  <c r="P132" i="9"/>
  <c r="BK132" i="9"/>
  <c r="J132" i="9"/>
  <c r="BG132" i="9" s="1"/>
  <c r="BI131" i="9"/>
  <c r="BH131" i="9"/>
  <c r="BF131" i="9"/>
  <c r="BE131" i="9"/>
  <c r="T131" i="9"/>
  <c r="R131" i="9"/>
  <c r="P131" i="9"/>
  <c r="BK131" i="9"/>
  <c r="J131" i="9"/>
  <c r="BG131" i="9" s="1"/>
  <c r="BI129" i="9"/>
  <c r="BH129" i="9"/>
  <c r="BF129" i="9"/>
  <c r="BE129" i="9"/>
  <c r="T129" i="9"/>
  <c r="R129" i="9"/>
  <c r="P129" i="9"/>
  <c r="BK129" i="9"/>
  <c r="J129" i="9"/>
  <c r="BG129" i="9"/>
  <c r="BI127" i="9"/>
  <c r="BH127" i="9"/>
  <c r="BF127" i="9"/>
  <c r="BE127" i="9"/>
  <c r="T127" i="9"/>
  <c r="R127" i="9"/>
  <c r="P127" i="9"/>
  <c r="BK127" i="9"/>
  <c r="J127" i="9"/>
  <c r="BG127" i="9" s="1"/>
  <c r="BI125" i="9"/>
  <c r="BH125" i="9"/>
  <c r="BF125" i="9"/>
  <c r="BE125" i="9"/>
  <c r="T125" i="9"/>
  <c r="R125" i="9"/>
  <c r="P125" i="9"/>
  <c r="BK125" i="9"/>
  <c r="J125" i="9"/>
  <c r="BG125" i="9" s="1"/>
  <c r="BI124" i="9"/>
  <c r="BH124" i="9"/>
  <c r="BF124" i="9"/>
  <c r="BE124" i="9"/>
  <c r="T124" i="9"/>
  <c r="R124" i="9"/>
  <c r="P124" i="9"/>
  <c r="BK124" i="9"/>
  <c r="BK123" i="9" s="1"/>
  <c r="J123" i="9" s="1"/>
  <c r="J67" i="9" s="1"/>
  <c r="J124" i="9"/>
  <c r="BG124" i="9"/>
  <c r="BI110" i="9"/>
  <c r="BH110" i="9"/>
  <c r="BF110" i="9"/>
  <c r="BE110" i="9"/>
  <c r="T110" i="9"/>
  <c r="R110" i="9"/>
  <c r="P110" i="9"/>
  <c r="BK110" i="9"/>
  <c r="J110" i="9"/>
  <c r="BG110" i="9" s="1"/>
  <c r="BI97" i="9"/>
  <c r="BH97" i="9"/>
  <c r="BF97" i="9"/>
  <c r="BE97" i="9"/>
  <c r="T97" i="9"/>
  <c r="R97" i="9"/>
  <c r="P97" i="9"/>
  <c r="BK97" i="9"/>
  <c r="J97" i="9"/>
  <c r="BG97" i="9" s="1"/>
  <c r="BI96" i="9"/>
  <c r="BH96" i="9"/>
  <c r="BF96" i="9"/>
  <c r="BE96" i="9"/>
  <c r="T96" i="9"/>
  <c r="R96" i="9"/>
  <c r="R95" i="9" s="1"/>
  <c r="P96" i="9"/>
  <c r="BK96" i="9"/>
  <c r="J96" i="9"/>
  <c r="BG96" i="9"/>
  <c r="BI94" i="9"/>
  <c r="BH94" i="9"/>
  <c r="BF94" i="9"/>
  <c r="BE94" i="9"/>
  <c r="T94" i="9"/>
  <c r="T93" i="9" s="1"/>
  <c r="R94" i="9"/>
  <c r="R93" i="9"/>
  <c r="P94" i="9"/>
  <c r="P93" i="9" s="1"/>
  <c r="BK94" i="9"/>
  <c r="BK93" i="9" s="1"/>
  <c r="J93" i="9"/>
  <c r="J65" i="9" s="1"/>
  <c r="J94" i="9"/>
  <c r="BG94" i="9" s="1"/>
  <c r="J88" i="9"/>
  <c r="F88" i="9"/>
  <c r="F86" i="9"/>
  <c r="E84" i="9"/>
  <c r="J59" i="9"/>
  <c r="F59" i="9"/>
  <c r="F57" i="9"/>
  <c r="E55" i="9"/>
  <c r="J22" i="9"/>
  <c r="E22" i="9"/>
  <c r="F60" i="9" s="1"/>
  <c r="F89" i="9"/>
  <c r="J21" i="9"/>
  <c r="J16" i="9"/>
  <c r="J86" i="9"/>
  <c r="J57" i="9"/>
  <c r="E7" i="9"/>
  <c r="AY63" i="1"/>
  <c r="AX63" i="1"/>
  <c r="BI146" i="8"/>
  <c r="BH146" i="8"/>
  <c r="BF146" i="8"/>
  <c r="BE146" i="8"/>
  <c r="T146" i="8"/>
  <c r="T144" i="8" s="1"/>
  <c r="R146" i="8"/>
  <c r="P146" i="8"/>
  <c r="BK146" i="8"/>
  <c r="J146" i="8"/>
  <c r="BG146" i="8" s="1"/>
  <c r="BI145" i="8"/>
  <c r="BH145" i="8"/>
  <c r="BF145" i="8"/>
  <c r="BE145" i="8"/>
  <c r="T145" i="8"/>
  <c r="R145" i="8"/>
  <c r="R144" i="8" s="1"/>
  <c r="P145" i="8"/>
  <c r="P144" i="8"/>
  <c r="BK145" i="8"/>
  <c r="BK144" i="8" s="1"/>
  <c r="J144" i="8" s="1"/>
  <c r="J73" i="8" s="1"/>
  <c r="J145" i="8"/>
  <c r="BG145" i="8" s="1"/>
  <c r="BI143" i="8"/>
  <c r="BH143" i="8"/>
  <c r="BF143" i="8"/>
  <c r="BE143" i="8"/>
  <c r="T143" i="8"/>
  <c r="T142" i="8" s="1"/>
  <c r="R143" i="8"/>
  <c r="R142" i="8"/>
  <c r="P143" i="8"/>
  <c r="P142" i="8" s="1"/>
  <c r="BK143" i="8"/>
  <c r="BK142" i="8"/>
  <c r="J142" i="8" s="1"/>
  <c r="J72" i="8" s="1"/>
  <c r="J143" i="8"/>
  <c r="BG143" i="8" s="1"/>
  <c r="BI141" i="8"/>
  <c r="BH141" i="8"/>
  <c r="BF141" i="8"/>
  <c r="BE141" i="8"/>
  <c r="T141" i="8"/>
  <c r="R141" i="8"/>
  <c r="R138" i="8" s="1"/>
  <c r="P141" i="8"/>
  <c r="P138" i="8" s="1"/>
  <c r="BK141" i="8"/>
  <c r="J141" i="8"/>
  <c r="BG141" i="8"/>
  <c r="BI139" i="8"/>
  <c r="BH139" i="8"/>
  <c r="BF139" i="8"/>
  <c r="BE139" i="8"/>
  <c r="T139" i="8"/>
  <c r="T138" i="8" s="1"/>
  <c r="R139" i="8"/>
  <c r="P139" i="8"/>
  <c r="BK139" i="8"/>
  <c r="BK138" i="8" s="1"/>
  <c r="J138" i="8" s="1"/>
  <c r="J71" i="8" s="1"/>
  <c r="J139" i="8"/>
  <c r="BG139" i="8"/>
  <c r="BI137" i="8"/>
  <c r="BH137" i="8"/>
  <c r="BF137" i="8"/>
  <c r="BE137" i="8"/>
  <c r="T137" i="8"/>
  <c r="R137" i="8"/>
  <c r="P137" i="8"/>
  <c r="P135" i="8" s="1"/>
  <c r="BK137" i="8"/>
  <c r="J137" i="8"/>
  <c r="BG137" i="8"/>
  <c r="BI136" i="8"/>
  <c r="BH136" i="8"/>
  <c r="BF136" i="8"/>
  <c r="BE136" i="8"/>
  <c r="T136" i="8"/>
  <c r="R136" i="8"/>
  <c r="R135" i="8" s="1"/>
  <c r="P136" i="8"/>
  <c r="BK136" i="8"/>
  <c r="J136" i="8"/>
  <c r="BG136" i="8" s="1"/>
  <c r="BI134" i="8"/>
  <c r="BH134" i="8"/>
  <c r="BF134" i="8"/>
  <c r="BE134" i="8"/>
  <c r="T134" i="8"/>
  <c r="R134" i="8"/>
  <c r="P134" i="8"/>
  <c r="BK134" i="8"/>
  <c r="J134" i="8"/>
  <c r="BG134" i="8"/>
  <c r="BI133" i="8"/>
  <c r="BH133" i="8"/>
  <c r="BF133" i="8"/>
  <c r="BE133" i="8"/>
  <c r="T133" i="8"/>
  <c r="R133" i="8"/>
  <c r="P133" i="8"/>
  <c r="BK133" i="8"/>
  <c r="J133" i="8"/>
  <c r="BG133" i="8" s="1"/>
  <c r="BI132" i="8"/>
  <c r="BH132" i="8"/>
  <c r="BF132" i="8"/>
  <c r="BE132" i="8"/>
  <c r="T132" i="8"/>
  <c r="R132" i="8"/>
  <c r="P132" i="8"/>
  <c r="BK132" i="8"/>
  <c r="J132" i="8"/>
  <c r="BG132" i="8"/>
  <c r="BI131" i="8"/>
  <c r="BH131" i="8"/>
  <c r="BF131" i="8"/>
  <c r="BE131" i="8"/>
  <c r="T131" i="8"/>
  <c r="R131" i="8"/>
  <c r="P131" i="8"/>
  <c r="BK131" i="8"/>
  <c r="J131" i="8"/>
  <c r="BG131" i="8" s="1"/>
  <c r="BI130" i="8"/>
  <c r="BH130" i="8"/>
  <c r="BF130" i="8"/>
  <c r="BE130" i="8"/>
  <c r="T130" i="8"/>
  <c r="R130" i="8"/>
  <c r="P130" i="8"/>
  <c r="BK130" i="8"/>
  <c r="J130" i="8"/>
  <c r="BG130" i="8"/>
  <c r="BI128" i="8"/>
  <c r="BH128" i="8"/>
  <c r="BF128" i="8"/>
  <c r="BE128" i="8"/>
  <c r="T128" i="8"/>
  <c r="T127" i="8" s="1"/>
  <c r="R128" i="8"/>
  <c r="R127" i="8"/>
  <c r="P128" i="8"/>
  <c r="P127" i="8" s="1"/>
  <c r="BK128" i="8"/>
  <c r="J128" i="8"/>
  <c r="BG128" i="8" s="1"/>
  <c r="BI126" i="8"/>
  <c r="BH126" i="8"/>
  <c r="BF126" i="8"/>
  <c r="BE126" i="8"/>
  <c r="T126" i="8"/>
  <c r="R126" i="8"/>
  <c r="P126" i="8"/>
  <c r="BK126" i="8"/>
  <c r="J126" i="8"/>
  <c r="BG126" i="8" s="1"/>
  <c r="BI125" i="8"/>
  <c r="BH125" i="8"/>
  <c r="BF125" i="8"/>
  <c r="BE125" i="8"/>
  <c r="T125" i="8"/>
  <c r="R125" i="8"/>
  <c r="P125" i="8"/>
  <c r="BK125" i="8"/>
  <c r="J125" i="8"/>
  <c r="BG125" i="8"/>
  <c r="BI124" i="8"/>
  <c r="BH124" i="8"/>
  <c r="BF124" i="8"/>
  <c r="BE124" i="8"/>
  <c r="T124" i="8"/>
  <c r="R124" i="8"/>
  <c r="P124" i="8"/>
  <c r="BK124" i="8"/>
  <c r="J124" i="8"/>
  <c r="BG124" i="8" s="1"/>
  <c r="BI123" i="8"/>
  <c r="BH123" i="8"/>
  <c r="BF123" i="8"/>
  <c r="BE123" i="8"/>
  <c r="T123" i="8"/>
  <c r="R123" i="8"/>
  <c r="P123" i="8"/>
  <c r="BK123" i="8"/>
  <c r="J123" i="8"/>
  <c r="BG123" i="8"/>
  <c r="BI122" i="8"/>
  <c r="BH122" i="8"/>
  <c r="BF122" i="8"/>
  <c r="BE122" i="8"/>
  <c r="T122" i="8"/>
  <c r="R122" i="8"/>
  <c r="P122" i="8"/>
  <c r="BK122" i="8"/>
  <c r="J122" i="8"/>
  <c r="BG122" i="8" s="1"/>
  <c r="BI121" i="8"/>
  <c r="BH121" i="8"/>
  <c r="BF121" i="8"/>
  <c r="BE121" i="8"/>
  <c r="T121" i="8"/>
  <c r="R121" i="8"/>
  <c r="P121" i="8"/>
  <c r="P118" i="8" s="1"/>
  <c r="BK121" i="8"/>
  <c r="J121" i="8"/>
  <c r="BG121" i="8"/>
  <c r="BI120" i="8"/>
  <c r="BH120" i="8"/>
  <c r="BF120" i="8"/>
  <c r="BE120" i="8"/>
  <c r="T120" i="8"/>
  <c r="T118" i="8" s="1"/>
  <c r="R120" i="8"/>
  <c r="P120" i="8"/>
  <c r="BK120" i="8"/>
  <c r="BK118" i="8" s="1"/>
  <c r="J118" i="8" s="1"/>
  <c r="J68" i="8" s="1"/>
  <c r="J120" i="8"/>
  <c r="BG120" i="8" s="1"/>
  <c r="BI119" i="8"/>
  <c r="BH119" i="8"/>
  <c r="BF119" i="8"/>
  <c r="BE119" i="8"/>
  <c r="T119" i="8"/>
  <c r="R119" i="8"/>
  <c r="P119" i="8"/>
  <c r="BK119" i="8"/>
  <c r="J119" i="8"/>
  <c r="BG119" i="8" s="1"/>
  <c r="BI117" i="8"/>
  <c r="BH117" i="8"/>
  <c r="BF117" i="8"/>
  <c r="BE117" i="8"/>
  <c r="T117" i="8"/>
  <c r="R117" i="8"/>
  <c r="P117" i="8"/>
  <c r="BK117" i="8"/>
  <c r="J117" i="8"/>
  <c r="BG117" i="8" s="1"/>
  <c r="BI116" i="8"/>
  <c r="BH116" i="8"/>
  <c r="BF116" i="8"/>
  <c r="BE116" i="8"/>
  <c r="T116" i="8"/>
  <c r="R116" i="8"/>
  <c r="P116" i="8"/>
  <c r="BK116" i="8"/>
  <c r="J116" i="8"/>
  <c r="BG116" i="8"/>
  <c r="BI115" i="8"/>
  <c r="BH115" i="8"/>
  <c r="BF115" i="8"/>
  <c r="BE115" i="8"/>
  <c r="T115" i="8"/>
  <c r="R115" i="8"/>
  <c r="P115" i="8"/>
  <c r="BK115" i="8"/>
  <c r="J115" i="8"/>
  <c r="BG115" i="8" s="1"/>
  <c r="BI114" i="8"/>
  <c r="BH114" i="8"/>
  <c r="BF114" i="8"/>
  <c r="BE114" i="8"/>
  <c r="T114" i="8"/>
  <c r="R114" i="8"/>
  <c r="P114" i="8"/>
  <c r="BK114" i="8"/>
  <c r="J114" i="8"/>
  <c r="BG114" i="8" s="1"/>
  <c r="BI113" i="8"/>
  <c r="BH113" i="8"/>
  <c r="BF113" i="8"/>
  <c r="BE113" i="8"/>
  <c r="T113" i="8"/>
  <c r="R113" i="8"/>
  <c r="P113" i="8"/>
  <c r="BK113" i="8"/>
  <c r="J113" i="8"/>
  <c r="BG113" i="8"/>
  <c r="BI112" i="8"/>
  <c r="BH112" i="8"/>
  <c r="BF112" i="8"/>
  <c r="BE112" i="8"/>
  <c r="T112" i="8"/>
  <c r="R112" i="8"/>
  <c r="P112" i="8"/>
  <c r="BK112" i="8"/>
  <c r="J112" i="8"/>
  <c r="BG112" i="8" s="1"/>
  <c r="BI111" i="8"/>
  <c r="BH111" i="8"/>
  <c r="BF111" i="8"/>
  <c r="BE111" i="8"/>
  <c r="T111" i="8"/>
  <c r="R111" i="8"/>
  <c r="P111" i="8"/>
  <c r="BK111" i="8"/>
  <c r="J111" i="8"/>
  <c r="BG111" i="8" s="1"/>
  <c r="BI110" i="8"/>
  <c r="BH110" i="8"/>
  <c r="BF110" i="8"/>
  <c r="BE110" i="8"/>
  <c r="T110" i="8"/>
  <c r="R110" i="8"/>
  <c r="P110" i="8"/>
  <c r="BK110" i="8"/>
  <c r="J110" i="8"/>
  <c r="BG110" i="8" s="1"/>
  <c r="BI109" i="8"/>
  <c r="BH109" i="8"/>
  <c r="BF109" i="8"/>
  <c r="BE109" i="8"/>
  <c r="T109" i="8"/>
  <c r="R109" i="8"/>
  <c r="P109" i="8"/>
  <c r="BK109" i="8"/>
  <c r="J109" i="8"/>
  <c r="BG109" i="8"/>
  <c r="BI108" i="8"/>
  <c r="BH108" i="8"/>
  <c r="BF108" i="8"/>
  <c r="BE108" i="8"/>
  <c r="T108" i="8"/>
  <c r="R108" i="8"/>
  <c r="P108" i="8"/>
  <c r="BK108" i="8"/>
  <c r="J108" i="8"/>
  <c r="BG108" i="8"/>
  <c r="BI107" i="8"/>
  <c r="BH107" i="8"/>
  <c r="BF107" i="8"/>
  <c r="BE107" i="8"/>
  <c r="T107" i="8"/>
  <c r="R107" i="8"/>
  <c r="P107" i="8"/>
  <c r="BK107" i="8"/>
  <c r="J107" i="8"/>
  <c r="BG107" i="8" s="1"/>
  <c r="BI106" i="8"/>
  <c r="BH106" i="8"/>
  <c r="BF106" i="8"/>
  <c r="BE106" i="8"/>
  <c r="T106" i="8"/>
  <c r="R106" i="8"/>
  <c r="P106" i="8"/>
  <c r="BK106" i="8"/>
  <c r="J106" i="8"/>
  <c r="BG106" i="8" s="1"/>
  <c r="BI104" i="8"/>
  <c r="BH104" i="8"/>
  <c r="BF104" i="8"/>
  <c r="BE104" i="8"/>
  <c r="T104" i="8"/>
  <c r="R104" i="8"/>
  <c r="P104" i="8"/>
  <c r="BK104" i="8"/>
  <c r="J104" i="8"/>
  <c r="BG104" i="8"/>
  <c r="BI102" i="8"/>
  <c r="BH102" i="8"/>
  <c r="BF102" i="8"/>
  <c r="BE102" i="8"/>
  <c r="T102" i="8"/>
  <c r="R102" i="8"/>
  <c r="P102" i="8"/>
  <c r="BK102" i="8"/>
  <c r="J102" i="8"/>
  <c r="BG102" i="8"/>
  <c r="BI100" i="8"/>
  <c r="BH100" i="8"/>
  <c r="BF100" i="8"/>
  <c r="BE100" i="8"/>
  <c r="T100" i="8"/>
  <c r="R100" i="8"/>
  <c r="P100" i="8"/>
  <c r="P99" i="8" s="1"/>
  <c r="BK100" i="8"/>
  <c r="BK99" i="8" s="1"/>
  <c r="J99" i="8" s="1"/>
  <c r="J66" i="8" s="1"/>
  <c r="J100" i="8"/>
  <c r="BG100" i="8"/>
  <c r="J93" i="8"/>
  <c r="F93" i="8"/>
  <c r="F91" i="8"/>
  <c r="E89" i="8"/>
  <c r="J59" i="8"/>
  <c r="F59" i="8"/>
  <c r="F57" i="8"/>
  <c r="E55" i="8"/>
  <c r="J22" i="8"/>
  <c r="E22" i="8"/>
  <c r="F94" i="8"/>
  <c r="F60" i="8"/>
  <c r="J21" i="8"/>
  <c r="J16" i="8"/>
  <c r="J57" i="8" s="1"/>
  <c r="J91" i="8"/>
  <c r="E7" i="8"/>
  <c r="E83" i="8" s="1"/>
  <c r="AY62" i="1"/>
  <c r="AX62" i="1"/>
  <c r="BI149" i="7"/>
  <c r="BH149" i="7"/>
  <c r="BF149" i="7"/>
  <c r="BE149" i="7"/>
  <c r="T149" i="7"/>
  <c r="R149" i="7"/>
  <c r="P149" i="7"/>
  <c r="P147" i="7" s="1"/>
  <c r="BK149" i="7"/>
  <c r="BK147" i="7" s="1"/>
  <c r="J147" i="7" s="1"/>
  <c r="J73" i="7" s="1"/>
  <c r="J149" i="7"/>
  <c r="BG149" i="7"/>
  <c r="BI148" i="7"/>
  <c r="BH148" i="7"/>
  <c r="BF148" i="7"/>
  <c r="BE148" i="7"/>
  <c r="T148" i="7"/>
  <c r="T147" i="7" s="1"/>
  <c r="R148" i="7"/>
  <c r="P148" i="7"/>
  <c r="BK148" i="7"/>
  <c r="J148" i="7"/>
  <c r="BG148" i="7" s="1"/>
  <c r="BI146" i="7"/>
  <c r="BH146" i="7"/>
  <c r="BF146" i="7"/>
  <c r="BE146" i="7"/>
  <c r="T146" i="7"/>
  <c r="T145" i="7" s="1"/>
  <c r="R146" i="7"/>
  <c r="R145" i="7"/>
  <c r="P146" i="7"/>
  <c r="P145" i="7"/>
  <c r="BK146" i="7"/>
  <c r="BK145" i="7"/>
  <c r="J145" i="7" s="1"/>
  <c r="J72" i="7" s="1"/>
  <c r="J146" i="7"/>
  <c r="BG146" i="7" s="1"/>
  <c r="BI144" i="7"/>
  <c r="BH144" i="7"/>
  <c r="BF144" i="7"/>
  <c r="BE144" i="7"/>
  <c r="T144" i="7"/>
  <c r="T141" i="7" s="1"/>
  <c r="R144" i="7"/>
  <c r="R141" i="7" s="1"/>
  <c r="P144" i="7"/>
  <c r="BK144" i="7"/>
  <c r="J144" i="7"/>
  <c r="BG144" i="7"/>
  <c r="BI142" i="7"/>
  <c r="BH142" i="7"/>
  <c r="BF142" i="7"/>
  <c r="BE142" i="7"/>
  <c r="T142" i="7"/>
  <c r="R142" i="7"/>
  <c r="P142" i="7"/>
  <c r="P141" i="7" s="1"/>
  <c r="BK142" i="7"/>
  <c r="J142" i="7"/>
  <c r="BG142" i="7" s="1"/>
  <c r="BI140" i="7"/>
  <c r="BH140" i="7"/>
  <c r="BF140" i="7"/>
  <c r="BE140" i="7"/>
  <c r="T140" i="7"/>
  <c r="T138" i="7" s="1"/>
  <c r="R140" i="7"/>
  <c r="P140" i="7"/>
  <c r="BK140" i="7"/>
  <c r="J140" i="7"/>
  <c r="BG140" i="7" s="1"/>
  <c r="BI139" i="7"/>
  <c r="BH139" i="7"/>
  <c r="BF139" i="7"/>
  <c r="BE139" i="7"/>
  <c r="T139" i="7"/>
  <c r="R139" i="7"/>
  <c r="R138" i="7" s="1"/>
  <c r="P139" i="7"/>
  <c r="P138" i="7"/>
  <c r="BK139" i="7"/>
  <c r="BK138" i="7" s="1"/>
  <c r="J138" i="7" s="1"/>
  <c r="J70" i="7" s="1"/>
  <c r="J139" i="7"/>
  <c r="BG139" i="7"/>
  <c r="BI137" i="7"/>
  <c r="BH137" i="7"/>
  <c r="BF137" i="7"/>
  <c r="BE137" i="7"/>
  <c r="T137" i="7"/>
  <c r="R137" i="7"/>
  <c r="P137" i="7"/>
  <c r="BK137" i="7"/>
  <c r="BK131" i="7" s="1"/>
  <c r="J131" i="7" s="1"/>
  <c r="J69" i="7" s="1"/>
  <c r="J137" i="7"/>
  <c r="BG137" i="7" s="1"/>
  <c r="BI136" i="7"/>
  <c r="BH136" i="7"/>
  <c r="BF136" i="7"/>
  <c r="BE136" i="7"/>
  <c r="T136" i="7"/>
  <c r="R136" i="7"/>
  <c r="P136" i="7"/>
  <c r="BK136" i="7"/>
  <c r="J136" i="7"/>
  <c r="BG136" i="7"/>
  <c r="BI135" i="7"/>
  <c r="BH135" i="7"/>
  <c r="BF135" i="7"/>
  <c r="BE135" i="7"/>
  <c r="T135" i="7"/>
  <c r="R135" i="7"/>
  <c r="P135" i="7"/>
  <c r="BK135" i="7"/>
  <c r="J135" i="7"/>
  <c r="BG135" i="7" s="1"/>
  <c r="BI134" i="7"/>
  <c r="BH134" i="7"/>
  <c r="BF134" i="7"/>
  <c r="BE134" i="7"/>
  <c r="T134" i="7"/>
  <c r="R134" i="7"/>
  <c r="P134" i="7"/>
  <c r="BK134" i="7"/>
  <c r="J134" i="7"/>
  <c r="BG134" i="7"/>
  <c r="BI132" i="7"/>
  <c r="BH132" i="7"/>
  <c r="BF132" i="7"/>
  <c r="BE132" i="7"/>
  <c r="T132" i="7"/>
  <c r="R132" i="7"/>
  <c r="P132" i="7"/>
  <c r="BK132" i="7"/>
  <c r="J132" i="7"/>
  <c r="BG132" i="7" s="1"/>
  <c r="BI130" i="7"/>
  <c r="BH130" i="7"/>
  <c r="BF130" i="7"/>
  <c r="BE130" i="7"/>
  <c r="T130" i="7"/>
  <c r="R130" i="7"/>
  <c r="P130" i="7"/>
  <c r="BK130" i="7"/>
  <c r="J130" i="7"/>
  <c r="BG130" i="7"/>
  <c r="BI129" i="7"/>
  <c r="BH129" i="7"/>
  <c r="BF129" i="7"/>
  <c r="BE129" i="7"/>
  <c r="T129" i="7"/>
  <c r="R129" i="7"/>
  <c r="P129" i="7"/>
  <c r="BK129" i="7"/>
  <c r="J129" i="7"/>
  <c r="BG129" i="7" s="1"/>
  <c r="BI128" i="7"/>
  <c r="BH128" i="7"/>
  <c r="BF128" i="7"/>
  <c r="BE128" i="7"/>
  <c r="T128" i="7"/>
  <c r="R128" i="7"/>
  <c r="P128" i="7"/>
  <c r="BK128" i="7"/>
  <c r="J128" i="7"/>
  <c r="BG128" i="7"/>
  <c r="BI127" i="7"/>
  <c r="BH127" i="7"/>
  <c r="BF127" i="7"/>
  <c r="BE127" i="7"/>
  <c r="T127" i="7"/>
  <c r="R127" i="7"/>
  <c r="P127" i="7"/>
  <c r="BK127" i="7"/>
  <c r="J127" i="7"/>
  <c r="BG127" i="7" s="1"/>
  <c r="BI126" i="7"/>
  <c r="BH126" i="7"/>
  <c r="BF126" i="7"/>
  <c r="BE126" i="7"/>
  <c r="T126" i="7"/>
  <c r="R126" i="7"/>
  <c r="P126" i="7"/>
  <c r="BK126" i="7"/>
  <c r="J126" i="7"/>
  <c r="BG126" i="7"/>
  <c r="BI125" i="7"/>
  <c r="BH125" i="7"/>
  <c r="BF125" i="7"/>
  <c r="BE125" i="7"/>
  <c r="T125" i="7"/>
  <c r="R125" i="7"/>
  <c r="P125" i="7"/>
  <c r="BK125" i="7"/>
  <c r="J125" i="7"/>
  <c r="BG125" i="7" s="1"/>
  <c r="BI123" i="7"/>
  <c r="BH123" i="7"/>
  <c r="BF123" i="7"/>
  <c r="BE123" i="7"/>
  <c r="T123" i="7"/>
  <c r="R123" i="7"/>
  <c r="P123" i="7"/>
  <c r="BK123" i="7"/>
  <c r="J123" i="7"/>
  <c r="BG123" i="7"/>
  <c r="BI122" i="7"/>
  <c r="BH122" i="7"/>
  <c r="BF122" i="7"/>
  <c r="BE122" i="7"/>
  <c r="T122" i="7"/>
  <c r="R122" i="7"/>
  <c r="P122" i="7"/>
  <c r="BK122" i="7"/>
  <c r="J122" i="7"/>
  <c r="BG122" i="7" s="1"/>
  <c r="BI121" i="7"/>
  <c r="BH121" i="7"/>
  <c r="BF121" i="7"/>
  <c r="BE121" i="7"/>
  <c r="T121" i="7"/>
  <c r="R121" i="7"/>
  <c r="P121" i="7"/>
  <c r="BK121" i="7"/>
  <c r="J121" i="7"/>
  <c r="BG121" i="7"/>
  <c r="BI120" i="7"/>
  <c r="BH120" i="7"/>
  <c r="BF120" i="7"/>
  <c r="BE120" i="7"/>
  <c r="T120" i="7"/>
  <c r="R120" i="7"/>
  <c r="P120" i="7"/>
  <c r="BK120" i="7"/>
  <c r="J120" i="7"/>
  <c r="BG120" i="7" s="1"/>
  <c r="BI119" i="7"/>
  <c r="BH119" i="7"/>
  <c r="BF119" i="7"/>
  <c r="BE119" i="7"/>
  <c r="T119" i="7"/>
  <c r="R119" i="7"/>
  <c r="P119" i="7"/>
  <c r="BK119" i="7"/>
  <c r="J119" i="7"/>
  <c r="BG119" i="7"/>
  <c r="BI118" i="7"/>
  <c r="BH118" i="7"/>
  <c r="BF118" i="7"/>
  <c r="BE118" i="7"/>
  <c r="T118" i="7"/>
  <c r="R118" i="7"/>
  <c r="P118" i="7"/>
  <c r="BK118" i="7"/>
  <c r="J118" i="7"/>
  <c r="BG118" i="7" s="1"/>
  <c r="BI117" i="7"/>
  <c r="BH117" i="7"/>
  <c r="BF117" i="7"/>
  <c r="BE117" i="7"/>
  <c r="T117" i="7"/>
  <c r="R117" i="7"/>
  <c r="P117" i="7"/>
  <c r="BK117" i="7"/>
  <c r="J117" i="7"/>
  <c r="BG117" i="7"/>
  <c r="BI116" i="7"/>
  <c r="BH116" i="7"/>
  <c r="BF116" i="7"/>
  <c r="BE116" i="7"/>
  <c r="T116" i="7"/>
  <c r="R116" i="7"/>
  <c r="P116" i="7"/>
  <c r="BK116" i="7"/>
  <c r="J116" i="7"/>
  <c r="BG116" i="7" s="1"/>
  <c r="BI115" i="7"/>
  <c r="BH115" i="7"/>
  <c r="BF115" i="7"/>
  <c r="BE115" i="7"/>
  <c r="T115" i="7"/>
  <c r="R115" i="7"/>
  <c r="P115" i="7"/>
  <c r="BK115" i="7"/>
  <c r="J115" i="7"/>
  <c r="BG115" i="7"/>
  <c r="BI114" i="7"/>
  <c r="BH114" i="7"/>
  <c r="BF114" i="7"/>
  <c r="BE114" i="7"/>
  <c r="T114" i="7"/>
  <c r="R114" i="7"/>
  <c r="P114" i="7"/>
  <c r="BK114" i="7"/>
  <c r="J114" i="7"/>
  <c r="BG114" i="7" s="1"/>
  <c r="BI113" i="7"/>
  <c r="BH113" i="7"/>
  <c r="BF113" i="7"/>
  <c r="BE113" i="7"/>
  <c r="T113" i="7"/>
  <c r="R113" i="7"/>
  <c r="P113" i="7"/>
  <c r="BK113" i="7"/>
  <c r="J113" i="7"/>
  <c r="BG113" i="7"/>
  <c r="BI112" i="7"/>
  <c r="BH112" i="7"/>
  <c r="BF112" i="7"/>
  <c r="BE112" i="7"/>
  <c r="T112" i="7"/>
  <c r="R112" i="7"/>
  <c r="P112" i="7"/>
  <c r="BK112" i="7"/>
  <c r="J112" i="7"/>
  <c r="BG112" i="7" s="1"/>
  <c r="BI111" i="7"/>
  <c r="BH111" i="7"/>
  <c r="BF111" i="7"/>
  <c r="BE111" i="7"/>
  <c r="T111" i="7"/>
  <c r="R111" i="7"/>
  <c r="P111" i="7"/>
  <c r="BK111" i="7"/>
  <c r="J111" i="7"/>
  <c r="BG111" i="7"/>
  <c r="BI110" i="7"/>
  <c r="BH110" i="7"/>
  <c r="BF110" i="7"/>
  <c r="BE110" i="7"/>
  <c r="T110" i="7"/>
  <c r="R110" i="7"/>
  <c r="P110" i="7"/>
  <c r="BK110" i="7"/>
  <c r="J110" i="7"/>
  <c r="BG110" i="7" s="1"/>
  <c r="BI108" i="7"/>
  <c r="BH108" i="7"/>
  <c r="BF108" i="7"/>
  <c r="BE108" i="7"/>
  <c r="T108" i="7"/>
  <c r="R108" i="7"/>
  <c r="P108" i="7"/>
  <c r="BK108" i="7"/>
  <c r="J108" i="7"/>
  <c r="BG108" i="7"/>
  <c r="BI106" i="7"/>
  <c r="BH106" i="7"/>
  <c r="BF106" i="7"/>
  <c r="BE106" i="7"/>
  <c r="T106" i="7"/>
  <c r="R106" i="7"/>
  <c r="P106" i="7"/>
  <c r="BK106" i="7"/>
  <c r="J106" i="7"/>
  <c r="BG106" i="7" s="1"/>
  <c r="BI104" i="7"/>
  <c r="BH104" i="7"/>
  <c r="BF104" i="7"/>
  <c r="BE104" i="7"/>
  <c r="T104" i="7"/>
  <c r="R104" i="7"/>
  <c r="P104" i="7"/>
  <c r="P103" i="7" s="1"/>
  <c r="BK104" i="7"/>
  <c r="J104" i="7"/>
  <c r="BG104" i="7"/>
  <c r="BI102" i="7"/>
  <c r="BH102" i="7"/>
  <c r="BF102" i="7"/>
  <c r="BE102" i="7"/>
  <c r="T102" i="7"/>
  <c r="R102" i="7"/>
  <c r="P102" i="7"/>
  <c r="P99" i="7" s="1"/>
  <c r="BK102" i="7"/>
  <c r="J102" i="7"/>
  <c r="BG102" i="7"/>
  <c r="BI100" i="7"/>
  <c r="BH100" i="7"/>
  <c r="F37" i="7" s="1"/>
  <c r="BC62" i="1" s="1"/>
  <c r="BF100" i="7"/>
  <c r="BE100" i="7"/>
  <c r="T100" i="7"/>
  <c r="R100" i="7"/>
  <c r="R99" i="7" s="1"/>
  <c r="P100" i="7"/>
  <c r="BK100" i="7"/>
  <c r="J100" i="7"/>
  <c r="BG100" i="7" s="1"/>
  <c r="J93" i="7"/>
  <c r="F93" i="7"/>
  <c r="F91" i="7"/>
  <c r="E89" i="7"/>
  <c r="J59" i="7"/>
  <c r="F59" i="7"/>
  <c r="F57" i="7"/>
  <c r="E55" i="7"/>
  <c r="J22" i="7"/>
  <c r="E22" i="7"/>
  <c r="J21" i="7"/>
  <c r="J16" i="7"/>
  <c r="J57" i="7" s="1"/>
  <c r="J91" i="7"/>
  <c r="E7" i="7"/>
  <c r="E49" i="7" s="1"/>
  <c r="E83" i="7"/>
  <c r="AY60" i="1"/>
  <c r="AX60" i="1"/>
  <c r="BI205" i="6"/>
  <c r="BH205" i="6"/>
  <c r="BF205" i="6"/>
  <c r="BE205" i="6"/>
  <c r="T205" i="6"/>
  <c r="R205" i="6"/>
  <c r="P205" i="6"/>
  <c r="BK205" i="6"/>
  <c r="J205" i="6"/>
  <c r="BG205" i="6"/>
  <c r="BI204" i="6"/>
  <c r="BH204" i="6"/>
  <c r="BF204" i="6"/>
  <c r="BE204" i="6"/>
  <c r="T204" i="6"/>
  <c r="R204" i="6"/>
  <c r="P204" i="6"/>
  <c r="BK204" i="6"/>
  <c r="BK203" i="6" s="1"/>
  <c r="J203" i="6" s="1"/>
  <c r="J71" i="6" s="1"/>
  <c r="J204" i="6"/>
  <c r="BG204" i="6" s="1"/>
  <c r="BI202" i="6"/>
  <c r="BH202" i="6"/>
  <c r="BF202" i="6"/>
  <c r="BE202" i="6"/>
  <c r="T202" i="6"/>
  <c r="R202" i="6"/>
  <c r="P202" i="6"/>
  <c r="BK202" i="6"/>
  <c r="J202" i="6"/>
  <c r="BG202" i="6" s="1"/>
  <c r="BI201" i="6"/>
  <c r="BH201" i="6"/>
  <c r="BF201" i="6"/>
  <c r="BE201" i="6"/>
  <c r="T201" i="6"/>
  <c r="R201" i="6"/>
  <c r="P201" i="6"/>
  <c r="BK201" i="6"/>
  <c r="J201" i="6"/>
  <c r="BG201" i="6" s="1"/>
  <c r="BI200" i="6"/>
  <c r="BH200" i="6"/>
  <c r="BF200" i="6"/>
  <c r="BE200" i="6"/>
  <c r="T200" i="6"/>
  <c r="R200" i="6"/>
  <c r="P200" i="6"/>
  <c r="BK200" i="6"/>
  <c r="J200" i="6"/>
  <c r="BG200" i="6"/>
  <c r="BI199" i="6"/>
  <c r="BH199" i="6"/>
  <c r="BF199" i="6"/>
  <c r="BE199" i="6"/>
  <c r="T199" i="6"/>
  <c r="R199" i="6"/>
  <c r="P199" i="6"/>
  <c r="BK199" i="6"/>
  <c r="J199" i="6"/>
  <c r="BG199" i="6"/>
  <c r="BI198" i="6"/>
  <c r="BH198" i="6"/>
  <c r="BF198" i="6"/>
  <c r="BE198" i="6"/>
  <c r="T198" i="6"/>
  <c r="R198" i="6"/>
  <c r="P198" i="6"/>
  <c r="BK198" i="6"/>
  <c r="J198" i="6"/>
  <c r="BG198" i="6" s="1"/>
  <c r="BI197" i="6"/>
  <c r="BH197" i="6"/>
  <c r="BF197" i="6"/>
  <c r="BE197" i="6"/>
  <c r="T197" i="6"/>
  <c r="R197" i="6"/>
  <c r="P197" i="6"/>
  <c r="BK197" i="6"/>
  <c r="J197" i="6"/>
  <c r="BG197" i="6" s="1"/>
  <c r="BI196" i="6"/>
  <c r="BH196" i="6"/>
  <c r="BF196" i="6"/>
  <c r="BE196" i="6"/>
  <c r="T196" i="6"/>
  <c r="R196" i="6"/>
  <c r="P196" i="6"/>
  <c r="BK196" i="6"/>
  <c r="J196" i="6"/>
  <c r="BG196" i="6"/>
  <c r="BI195" i="6"/>
  <c r="BH195" i="6"/>
  <c r="BF195" i="6"/>
  <c r="BE195" i="6"/>
  <c r="T195" i="6"/>
  <c r="R195" i="6"/>
  <c r="P195" i="6"/>
  <c r="BK195" i="6"/>
  <c r="J195" i="6"/>
  <c r="BG195" i="6"/>
  <c r="BI194" i="6"/>
  <c r="BH194" i="6"/>
  <c r="BF194" i="6"/>
  <c r="BE194" i="6"/>
  <c r="T194" i="6"/>
  <c r="R194" i="6"/>
  <c r="P194" i="6"/>
  <c r="BK194" i="6"/>
  <c r="J194" i="6"/>
  <c r="BG194" i="6" s="1"/>
  <c r="BI193" i="6"/>
  <c r="BH193" i="6"/>
  <c r="BF193" i="6"/>
  <c r="BE193" i="6"/>
  <c r="T193" i="6"/>
  <c r="R193" i="6"/>
  <c r="P193" i="6"/>
  <c r="BK193" i="6"/>
  <c r="J193" i="6"/>
  <c r="BG193" i="6" s="1"/>
  <c r="BI192" i="6"/>
  <c r="BH192" i="6"/>
  <c r="BF192" i="6"/>
  <c r="BE192" i="6"/>
  <c r="T192" i="6"/>
  <c r="R192" i="6"/>
  <c r="P192" i="6"/>
  <c r="BK192" i="6"/>
  <c r="J192" i="6"/>
  <c r="BG192" i="6"/>
  <c r="BI191" i="6"/>
  <c r="BH191" i="6"/>
  <c r="BF191" i="6"/>
  <c r="BE191" i="6"/>
  <c r="T191" i="6"/>
  <c r="R191" i="6"/>
  <c r="P191" i="6"/>
  <c r="BK191" i="6"/>
  <c r="J191" i="6"/>
  <c r="BG191" i="6"/>
  <c r="BI190" i="6"/>
  <c r="BH190" i="6"/>
  <c r="BF190" i="6"/>
  <c r="BE190" i="6"/>
  <c r="T190" i="6"/>
  <c r="R190" i="6"/>
  <c r="P190" i="6"/>
  <c r="BK190" i="6"/>
  <c r="J190" i="6"/>
  <c r="BG190" i="6" s="1"/>
  <c r="BI189" i="6"/>
  <c r="BH189" i="6"/>
  <c r="BF189" i="6"/>
  <c r="BE189" i="6"/>
  <c r="T189" i="6"/>
  <c r="R189" i="6"/>
  <c r="P189" i="6"/>
  <c r="BK189" i="6"/>
  <c r="J189" i="6"/>
  <c r="BG189" i="6" s="1"/>
  <c r="BI188" i="6"/>
  <c r="BH188" i="6"/>
  <c r="BF188" i="6"/>
  <c r="BE188" i="6"/>
  <c r="T188" i="6"/>
  <c r="R188" i="6"/>
  <c r="P188" i="6"/>
  <c r="BK188" i="6"/>
  <c r="J188" i="6"/>
  <c r="BG188" i="6"/>
  <c r="BI186" i="6"/>
  <c r="BH186" i="6"/>
  <c r="BF186" i="6"/>
  <c r="BE186" i="6"/>
  <c r="T186" i="6"/>
  <c r="R186" i="6"/>
  <c r="P186" i="6"/>
  <c r="BK186" i="6"/>
  <c r="J186" i="6"/>
  <c r="BG186" i="6"/>
  <c r="BI185" i="6"/>
  <c r="BH185" i="6"/>
  <c r="BF185" i="6"/>
  <c r="BE185" i="6"/>
  <c r="T185" i="6"/>
  <c r="R185" i="6"/>
  <c r="P185" i="6"/>
  <c r="BK185" i="6"/>
  <c r="J185" i="6"/>
  <c r="BG185" i="6"/>
  <c r="BI184" i="6"/>
  <c r="BH184" i="6"/>
  <c r="BF184" i="6"/>
  <c r="BE184" i="6"/>
  <c r="T184" i="6"/>
  <c r="R184" i="6"/>
  <c r="P184" i="6"/>
  <c r="BK184" i="6"/>
  <c r="J184" i="6"/>
  <c r="BG184" i="6" s="1"/>
  <c r="BI183" i="6"/>
  <c r="BH183" i="6"/>
  <c r="BF183" i="6"/>
  <c r="BE183" i="6"/>
  <c r="T183" i="6"/>
  <c r="R183" i="6"/>
  <c r="P183" i="6"/>
  <c r="BK183" i="6"/>
  <c r="J183" i="6"/>
  <c r="BG183" i="6" s="1"/>
  <c r="BI182" i="6"/>
  <c r="BH182" i="6"/>
  <c r="BF182" i="6"/>
  <c r="BE182" i="6"/>
  <c r="T182" i="6"/>
  <c r="R182" i="6"/>
  <c r="P182" i="6"/>
  <c r="BK182" i="6"/>
  <c r="J182" i="6"/>
  <c r="BG182" i="6"/>
  <c r="BI181" i="6"/>
  <c r="BH181" i="6"/>
  <c r="BF181" i="6"/>
  <c r="BE181" i="6"/>
  <c r="T181" i="6"/>
  <c r="R181" i="6"/>
  <c r="P181" i="6"/>
  <c r="BK181" i="6"/>
  <c r="J181" i="6"/>
  <c r="BG181" i="6"/>
  <c r="BI180" i="6"/>
  <c r="BH180" i="6"/>
  <c r="BF180" i="6"/>
  <c r="BE180" i="6"/>
  <c r="T180" i="6"/>
  <c r="R180" i="6"/>
  <c r="P180" i="6"/>
  <c r="BK180" i="6"/>
  <c r="J180" i="6"/>
  <c r="BG180" i="6" s="1"/>
  <c r="BI179" i="6"/>
  <c r="BH179" i="6"/>
  <c r="BF179" i="6"/>
  <c r="BE179" i="6"/>
  <c r="T179" i="6"/>
  <c r="R179" i="6"/>
  <c r="P179" i="6"/>
  <c r="BK179" i="6"/>
  <c r="J179" i="6"/>
  <c r="BG179" i="6" s="1"/>
  <c r="BI178" i="6"/>
  <c r="BH178" i="6"/>
  <c r="BF178" i="6"/>
  <c r="BE178" i="6"/>
  <c r="T178" i="6"/>
  <c r="R178" i="6"/>
  <c r="P178" i="6"/>
  <c r="BK178" i="6"/>
  <c r="J178" i="6"/>
  <c r="BG178" i="6"/>
  <c r="BI177" i="6"/>
  <c r="BH177" i="6"/>
  <c r="BF177" i="6"/>
  <c r="BE177" i="6"/>
  <c r="T177" i="6"/>
  <c r="R177" i="6"/>
  <c r="P177" i="6"/>
  <c r="BK177" i="6"/>
  <c r="J177" i="6"/>
  <c r="BG177" i="6"/>
  <c r="BI176" i="6"/>
  <c r="BH176" i="6"/>
  <c r="BF176" i="6"/>
  <c r="BE176" i="6"/>
  <c r="T176" i="6"/>
  <c r="R176" i="6"/>
  <c r="P176" i="6"/>
  <c r="BK176" i="6"/>
  <c r="J176" i="6"/>
  <c r="BG176" i="6" s="1"/>
  <c r="BI175" i="6"/>
  <c r="BH175" i="6"/>
  <c r="BF175" i="6"/>
  <c r="BE175" i="6"/>
  <c r="T175" i="6"/>
  <c r="R175" i="6"/>
  <c r="P175" i="6"/>
  <c r="BK175" i="6"/>
  <c r="J175" i="6"/>
  <c r="BG175" i="6" s="1"/>
  <c r="BI174" i="6"/>
  <c r="BH174" i="6"/>
  <c r="BF174" i="6"/>
  <c r="BE174" i="6"/>
  <c r="T174" i="6"/>
  <c r="R174" i="6"/>
  <c r="P174" i="6"/>
  <c r="BK174" i="6"/>
  <c r="J174" i="6"/>
  <c r="BG174" i="6"/>
  <c r="BI173" i="6"/>
  <c r="BH173" i="6"/>
  <c r="BF173" i="6"/>
  <c r="BE173" i="6"/>
  <c r="T173" i="6"/>
  <c r="R173" i="6"/>
  <c r="P173" i="6"/>
  <c r="BK173" i="6"/>
  <c r="J173" i="6"/>
  <c r="BG173" i="6"/>
  <c r="BI172" i="6"/>
  <c r="BH172" i="6"/>
  <c r="BF172" i="6"/>
  <c r="BE172" i="6"/>
  <c r="T172" i="6"/>
  <c r="R172" i="6"/>
  <c r="P172" i="6"/>
  <c r="BK172" i="6"/>
  <c r="J172" i="6"/>
  <c r="BG172" i="6" s="1"/>
  <c r="BI171" i="6"/>
  <c r="BH171" i="6"/>
  <c r="BF171" i="6"/>
  <c r="BE171" i="6"/>
  <c r="T171" i="6"/>
  <c r="R171" i="6"/>
  <c r="P171" i="6"/>
  <c r="BK171" i="6"/>
  <c r="J171" i="6"/>
  <c r="BG171" i="6" s="1"/>
  <c r="BI170" i="6"/>
  <c r="BH170" i="6"/>
  <c r="BF170" i="6"/>
  <c r="BE170" i="6"/>
  <c r="T170" i="6"/>
  <c r="R170" i="6"/>
  <c r="P170" i="6"/>
  <c r="BK170" i="6"/>
  <c r="J170" i="6"/>
  <c r="BG170" i="6"/>
  <c r="BI169" i="6"/>
  <c r="BH169" i="6"/>
  <c r="BF169" i="6"/>
  <c r="BE169" i="6"/>
  <c r="T169" i="6"/>
  <c r="R169" i="6"/>
  <c r="P169" i="6"/>
  <c r="BK169" i="6"/>
  <c r="J169" i="6"/>
  <c r="BG169" i="6"/>
  <c r="BI168" i="6"/>
  <c r="BH168" i="6"/>
  <c r="BF168" i="6"/>
  <c r="BE168" i="6"/>
  <c r="T168" i="6"/>
  <c r="R168" i="6"/>
  <c r="P168" i="6"/>
  <c r="BK168" i="6"/>
  <c r="J168" i="6"/>
  <c r="BG168" i="6" s="1"/>
  <c r="BI167" i="6"/>
  <c r="BH167" i="6"/>
  <c r="BF167" i="6"/>
  <c r="BE167" i="6"/>
  <c r="T167" i="6"/>
  <c r="R167" i="6"/>
  <c r="P167" i="6"/>
  <c r="BK167" i="6"/>
  <c r="J167" i="6"/>
  <c r="BG167" i="6" s="1"/>
  <c r="BI166" i="6"/>
  <c r="BH166" i="6"/>
  <c r="BF166" i="6"/>
  <c r="BE166" i="6"/>
  <c r="T166" i="6"/>
  <c r="R166" i="6"/>
  <c r="P166" i="6"/>
  <c r="BK166" i="6"/>
  <c r="J166" i="6"/>
  <c r="BG166" i="6"/>
  <c r="BI165" i="6"/>
  <c r="BH165" i="6"/>
  <c r="BF165" i="6"/>
  <c r="BE165" i="6"/>
  <c r="T165" i="6"/>
  <c r="R165" i="6"/>
  <c r="P165" i="6"/>
  <c r="BK165" i="6"/>
  <c r="J165" i="6"/>
  <c r="BG165" i="6"/>
  <c r="BI164" i="6"/>
  <c r="BH164" i="6"/>
  <c r="BF164" i="6"/>
  <c r="BE164" i="6"/>
  <c r="T164" i="6"/>
  <c r="R164" i="6"/>
  <c r="P164" i="6"/>
  <c r="BK164" i="6"/>
  <c r="J164" i="6"/>
  <c r="BG164" i="6" s="1"/>
  <c r="BI163" i="6"/>
  <c r="BH163" i="6"/>
  <c r="BF163" i="6"/>
  <c r="BE163" i="6"/>
  <c r="T163" i="6"/>
  <c r="R163" i="6"/>
  <c r="P163" i="6"/>
  <c r="BK163" i="6"/>
  <c r="J163" i="6"/>
  <c r="BG163" i="6" s="1"/>
  <c r="BI162" i="6"/>
  <c r="BH162" i="6"/>
  <c r="BF162" i="6"/>
  <c r="BE162" i="6"/>
  <c r="T162" i="6"/>
  <c r="R162" i="6"/>
  <c r="P162" i="6"/>
  <c r="BK162" i="6"/>
  <c r="J162" i="6"/>
  <c r="BG162" i="6"/>
  <c r="BI161" i="6"/>
  <c r="BH161" i="6"/>
  <c r="BF161" i="6"/>
  <c r="BE161" i="6"/>
  <c r="T161" i="6"/>
  <c r="R161" i="6"/>
  <c r="P161" i="6"/>
  <c r="BK161" i="6"/>
  <c r="J161" i="6"/>
  <c r="BG161" i="6"/>
  <c r="BI160" i="6"/>
  <c r="BH160" i="6"/>
  <c r="BF160" i="6"/>
  <c r="BE160" i="6"/>
  <c r="T160" i="6"/>
  <c r="R160" i="6"/>
  <c r="P160" i="6"/>
  <c r="BK160" i="6"/>
  <c r="J160" i="6"/>
  <c r="BG160" i="6" s="1"/>
  <c r="BI159" i="6"/>
  <c r="BH159" i="6"/>
  <c r="BF159" i="6"/>
  <c r="BE159" i="6"/>
  <c r="T159" i="6"/>
  <c r="R159" i="6"/>
  <c r="P159" i="6"/>
  <c r="BK159" i="6"/>
  <c r="J159" i="6"/>
  <c r="BG159" i="6" s="1"/>
  <c r="BI158" i="6"/>
  <c r="BH158" i="6"/>
  <c r="BF158" i="6"/>
  <c r="BE158" i="6"/>
  <c r="T158" i="6"/>
  <c r="R158" i="6"/>
  <c r="P158" i="6"/>
  <c r="BK158" i="6"/>
  <c r="J158" i="6"/>
  <c r="BG158" i="6"/>
  <c r="BI157" i="6"/>
  <c r="BH157" i="6"/>
  <c r="BF157" i="6"/>
  <c r="BE157" i="6"/>
  <c r="T157" i="6"/>
  <c r="R157" i="6"/>
  <c r="P157" i="6"/>
  <c r="BK157" i="6"/>
  <c r="J157" i="6"/>
  <c r="BG157" i="6"/>
  <c r="BI156" i="6"/>
  <c r="BH156" i="6"/>
  <c r="BF156" i="6"/>
  <c r="BE156" i="6"/>
  <c r="T156" i="6"/>
  <c r="R156" i="6"/>
  <c r="P156" i="6"/>
  <c r="BK156" i="6"/>
  <c r="J156" i="6"/>
  <c r="BG156" i="6" s="1"/>
  <c r="BI155" i="6"/>
  <c r="BH155" i="6"/>
  <c r="BF155" i="6"/>
  <c r="BE155" i="6"/>
  <c r="T155" i="6"/>
  <c r="R155" i="6"/>
  <c r="P155" i="6"/>
  <c r="BK155" i="6"/>
  <c r="J155" i="6"/>
  <c r="BG155" i="6" s="1"/>
  <c r="BI154" i="6"/>
  <c r="BH154" i="6"/>
  <c r="BF154" i="6"/>
  <c r="BE154" i="6"/>
  <c r="T154" i="6"/>
  <c r="R154" i="6"/>
  <c r="P154" i="6"/>
  <c r="BK154" i="6"/>
  <c r="J154" i="6"/>
  <c r="BG154" i="6"/>
  <c r="BI153" i="6"/>
  <c r="BH153" i="6"/>
  <c r="BF153" i="6"/>
  <c r="BE153" i="6"/>
  <c r="T153" i="6"/>
  <c r="R153" i="6"/>
  <c r="P153" i="6"/>
  <c r="BK153" i="6"/>
  <c r="J153" i="6"/>
  <c r="BG153" i="6"/>
  <c r="BI152" i="6"/>
  <c r="BH152" i="6"/>
  <c r="BF152" i="6"/>
  <c r="BE152" i="6"/>
  <c r="T152" i="6"/>
  <c r="R152" i="6"/>
  <c r="P152" i="6"/>
  <c r="BK152" i="6"/>
  <c r="J152" i="6"/>
  <c r="BG152" i="6" s="1"/>
  <c r="BI151" i="6"/>
  <c r="BH151" i="6"/>
  <c r="BF151" i="6"/>
  <c r="BE151" i="6"/>
  <c r="T151" i="6"/>
  <c r="R151" i="6"/>
  <c r="P151" i="6"/>
  <c r="BK151" i="6"/>
  <c r="J151" i="6"/>
  <c r="BG151" i="6" s="1"/>
  <c r="BI150" i="6"/>
  <c r="BH150" i="6"/>
  <c r="BF150" i="6"/>
  <c r="BE150" i="6"/>
  <c r="T150" i="6"/>
  <c r="R150" i="6"/>
  <c r="P150" i="6"/>
  <c r="BK150" i="6"/>
  <c r="J150" i="6"/>
  <c r="BG150" i="6"/>
  <c r="BI149" i="6"/>
  <c r="BH149" i="6"/>
  <c r="BF149" i="6"/>
  <c r="BE149" i="6"/>
  <c r="T149" i="6"/>
  <c r="R149" i="6"/>
  <c r="P149" i="6"/>
  <c r="BK149" i="6"/>
  <c r="J149" i="6"/>
  <c r="BG149" i="6"/>
  <c r="BI148" i="6"/>
  <c r="BH148" i="6"/>
  <c r="BF148" i="6"/>
  <c r="BE148" i="6"/>
  <c r="T148" i="6"/>
  <c r="R148" i="6"/>
  <c r="P148" i="6"/>
  <c r="BK148" i="6"/>
  <c r="J148" i="6"/>
  <c r="BG148" i="6" s="1"/>
  <c r="BI147" i="6"/>
  <c r="BH147" i="6"/>
  <c r="BF147" i="6"/>
  <c r="BE147" i="6"/>
  <c r="T147" i="6"/>
  <c r="R147" i="6"/>
  <c r="P147" i="6"/>
  <c r="BK147" i="6"/>
  <c r="J147" i="6"/>
  <c r="BG147" i="6" s="1"/>
  <c r="BI146" i="6"/>
  <c r="BH146" i="6"/>
  <c r="BF146" i="6"/>
  <c r="BE146" i="6"/>
  <c r="T146" i="6"/>
  <c r="R146" i="6"/>
  <c r="P146" i="6"/>
  <c r="BK146" i="6"/>
  <c r="J146" i="6"/>
  <c r="BG146" i="6"/>
  <c r="BI145" i="6"/>
  <c r="BH145" i="6"/>
  <c r="BF145" i="6"/>
  <c r="BE145" i="6"/>
  <c r="T145" i="6"/>
  <c r="R145" i="6"/>
  <c r="P145" i="6"/>
  <c r="BK145" i="6"/>
  <c r="J145" i="6"/>
  <c r="BG145" i="6"/>
  <c r="BI144" i="6"/>
  <c r="BH144" i="6"/>
  <c r="BF144" i="6"/>
  <c r="BE144" i="6"/>
  <c r="T144" i="6"/>
  <c r="R144" i="6"/>
  <c r="P144" i="6"/>
  <c r="BK144" i="6"/>
  <c r="J144" i="6"/>
  <c r="BG144" i="6" s="1"/>
  <c r="BI143" i="6"/>
  <c r="BH143" i="6"/>
  <c r="BF143" i="6"/>
  <c r="BE143" i="6"/>
  <c r="T143" i="6"/>
  <c r="R143" i="6"/>
  <c r="P143" i="6"/>
  <c r="BK143" i="6"/>
  <c r="J143" i="6"/>
  <c r="BG143" i="6" s="1"/>
  <c r="BI142" i="6"/>
  <c r="BH142" i="6"/>
  <c r="BF142" i="6"/>
  <c r="BE142" i="6"/>
  <c r="T142" i="6"/>
  <c r="R142" i="6"/>
  <c r="P142" i="6"/>
  <c r="BK142" i="6"/>
  <c r="J142" i="6"/>
  <c r="BG142" i="6"/>
  <c r="BI141" i="6"/>
  <c r="BH141" i="6"/>
  <c r="BF141" i="6"/>
  <c r="BE141" i="6"/>
  <c r="T141" i="6"/>
  <c r="R141" i="6"/>
  <c r="P141" i="6"/>
  <c r="BK141" i="6"/>
  <c r="J141" i="6"/>
  <c r="BG141" i="6"/>
  <c r="BI140" i="6"/>
  <c r="BH140" i="6"/>
  <c r="BF140" i="6"/>
  <c r="BE140" i="6"/>
  <c r="T140" i="6"/>
  <c r="R140" i="6"/>
  <c r="P140" i="6"/>
  <c r="BK140" i="6"/>
  <c r="J140" i="6"/>
  <c r="BG140" i="6"/>
  <c r="BI138" i="6"/>
  <c r="BH138" i="6"/>
  <c r="BF138" i="6"/>
  <c r="BE138" i="6"/>
  <c r="T138" i="6"/>
  <c r="R138" i="6"/>
  <c r="P138" i="6"/>
  <c r="BK138" i="6"/>
  <c r="J138" i="6"/>
  <c r="BG138" i="6" s="1"/>
  <c r="BI137" i="6"/>
  <c r="BH137" i="6"/>
  <c r="BF137" i="6"/>
  <c r="BE137" i="6"/>
  <c r="T137" i="6"/>
  <c r="R137" i="6"/>
  <c r="P137" i="6"/>
  <c r="BK137" i="6"/>
  <c r="J137" i="6"/>
  <c r="BG137" i="6" s="1"/>
  <c r="BI136" i="6"/>
  <c r="BH136" i="6"/>
  <c r="BF136" i="6"/>
  <c r="BE136" i="6"/>
  <c r="T136" i="6"/>
  <c r="R136" i="6"/>
  <c r="P136" i="6"/>
  <c r="BK136" i="6"/>
  <c r="J136" i="6"/>
  <c r="BG136" i="6"/>
  <c r="BI135" i="6"/>
  <c r="BH135" i="6"/>
  <c r="BF135" i="6"/>
  <c r="BE135" i="6"/>
  <c r="T135" i="6"/>
  <c r="R135" i="6"/>
  <c r="P135" i="6"/>
  <c r="BK135" i="6"/>
  <c r="J135" i="6"/>
  <c r="BG135" i="6" s="1"/>
  <c r="BI134" i="6"/>
  <c r="BH134" i="6"/>
  <c r="BF134" i="6"/>
  <c r="BE134" i="6"/>
  <c r="T134" i="6"/>
  <c r="R134" i="6"/>
  <c r="P134" i="6"/>
  <c r="BK134" i="6"/>
  <c r="J134" i="6"/>
  <c r="BG134" i="6" s="1"/>
  <c r="BI133" i="6"/>
  <c r="BH133" i="6"/>
  <c r="BF133" i="6"/>
  <c r="BE133" i="6"/>
  <c r="T133" i="6"/>
  <c r="R133" i="6"/>
  <c r="P133" i="6"/>
  <c r="BK133" i="6"/>
  <c r="J133" i="6"/>
  <c r="BG133" i="6" s="1"/>
  <c r="BI132" i="6"/>
  <c r="BH132" i="6"/>
  <c r="BF132" i="6"/>
  <c r="BE132" i="6"/>
  <c r="T132" i="6"/>
  <c r="R132" i="6"/>
  <c r="P132" i="6"/>
  <c r="BK132" i="6"/>
  <c r="J132" i="6"/>
  <c r="BG132" i="6" s="1"/>
  <c r="BI131" i="6"/>
  <c r="BH131" i="6"/>
  <c r="BF131" i="6"/>
  <c r="BE131" i="6"/>
  <c r="T131" i="6"/>
  <c r="R131" i="6"/>
  <c r="P131" i="6"/>
  <c r="BK131" i="6"/>
  <c r="J131" i="6"/>
  <c r="BG131" i="6"/>
  <c r="BI130" i="6"/>
  <c r="BH130" i="6"/>
  <c r="BF130" i="6"/>
  <c r="BE130" i="6"/>
  <c r="T130" i="6"/>
  <c r="R130" i="6"/>
  <c r="P130" i="6"/>
  <c r="BK130" i="6"/>
  <c r="J130" i="6"/>
  <c r="BG130" i="6" s="1"/>
  <c r="BI129" i="6"/>
  <c r="BH129" i="6"/>
  <c r="BF129" i="6"/>
  <c r="BE129" i="6"/>
  <c r="T129" i="6"/>
  <c r="R129" i="6"/>
  <c r="P129" i="6"/>
  <c r="BK129" i="6"/>
  <c r="J129" i="6"/>
  <c r="BG129" i="6" s="1"/>
  <c r="BI128" i="6"/>
  <c r="BH128" i="6"/>
  <c r="BF128" i="6"/>
  <c r="BE128" i="6"/>
  <c r="T128" i="6"/>
  <c r="R128" i="6"/>
  <c r="P128" i="6"/>
  <c r="BK128" i="6"/>
  <c r="J128" i="6"/>
  <c r="BG128" i="6"/>
  <c r="BI127" i="6"/>
  <c r="BH127" i="6"/>
  <c r="BF127" i="6"/>
  <c r="BE127" i="6"/>
  <c r="T127" i="6"/>
  <c r="R127" i="6"/>
  <c r="P127" i="6"/>
  <c r="BK127" i="6"/>
  <c r="J127" i="6"/>
  <c r="BG127" i="6" s="1"/>
  <c r="BI126" i="6"/>
  <c r="BH126" i="6"/>
  <c r="BF126" i="6"/>
  <c r="BE126" i="6"/>
  <c r="T126" i="6"/>
  <c r="R126" i="6"/>
  <c r="P126" i="6"/>
  <c r="BK126" i="6"/>
  <c r="J126" i="6"/>
  <c r="BG126" i="6" s="1"/>
  <c r="BI125" i="6"/>
  <c r="BH125" i="6"/>
  <c r="BF125" i="6"/>
  <c r="BE125" i="6"/>
  <c r="T125" i="6"/>
  <c r="R125" i="6"/>
  <c r="P125" i="6"/>
  <c r="BK125" i="6"/>
  <c r="J125" i="6"/>
  <c r="BG125" i="6" s="1"/>
  <c r="BI123" i="6"/>
  <c r="BH123" i="6"/>
  <c r="BF123" i="6"/>
  <c r="BE123" i="6"/>
  <c r="T123" i="6"/>
  <c r="R123" i="6"/>
  <c r="P123" i="6"/>
  <c r="BK123" i="6"/>
  <c r="J123" i="6"/>
  <c r="BG123" i="6" s="1"/>
  <c r="BI122" i="6"/>
  <c r="BH122" i="6"/>
  <c r="BF122" i="6"/>
  <c r="BE122" i="6"/>
  <c r="T122" i="6"/>
  <c r="R122" i="6"/>
  <c r="P122" i="6"/>
  <c r="BK122" i="6"/>
  <c r="J122" i="6"/>
  <c r="BG122" i="6"/>
  <c r="BI121" i="6"/>
  <c r="BH121" i="6"/>
  <c r="BF121" i="6"/>
  <c r="BE121" i="6"/>
  <c r="T121" i="6"/>
  <c r="R121" i="6"/>
  <c r="P121" i="6"/>
  <c r="BK121" i="6"/>
  <c r="J121" i="6"/>
  <c r="BG121" i="6"/>
  <c r="BI120" i="6"/>
  <c r="BH120" i="6"/>
  <c r="BF120" i="6"/>
  <c r="BE120" i="6"/>
  <c r="T120" i="6"/>
  <c r="R120" i="6"/>
  <c r="P120" i="6"/>
  <c r="BK120" i="6"/>
  <c r="J120" i="6"/>
  <c r="BG120" i="6" s="1"/>
  <c r="BI119" i="6"/>
  <c r="BH119" i="6"/>
  <c r="BF119" i="6"/>
  <c r="BE119" i="6"/>
  <c r="T119" i="6"/>
  <c r="R119" i="6"/>
  <c r="P119" i="6"/>
  <c r="BK119" i="6"/>
  <c r="J119" i="6"/>
  <c r="BG119" i="6" s="1"/>
  <c r="BI118" i="6"/>
  <c r="BH118" i="6"/>
  <c r="BF118" i="6"/>
  <c r="BE118" i="6"/>
  <c r="T118" i="6"/>
  <c r="R118" i="6"/>
  <c r="P118" i="6"/>
  <c r="BK118" i="6"/>
  <c r="J118" i="6"/>
  <c r="BG118" i="6"/>
  <c r="BI117" i="6"/>
  <c r="BH117" i="6"/>
  <c r="BF117" i="6"/>
  <c r="BE117" i="6"/>
  <c r="T117" i="6"/>
  <c r="R117" i="6"/>
  <c r="P117" i="6"/>
  <c r="BK117" i="6"/>
  <c r="J117" i="6"/>
  <c r="BG117" i="6"/>
  <c r="BI116" i="6"/>
  <c r="BH116" i="6"/>
  <c r="BF116" i="6"/>
  <c r="BE116" i="6"/>
  <c r="T116" i="6"/>
  <c r="R116" i="6"/>
  <c r="P116" i="6"/>
  <c r="BK116" i="6"/>
  <c r="J116" i="6"/>
  <c r="BG116" i="6" s="1"/>
  <c r="BI115" i="6"/>
  <c r="BH115" i="6"/>
  <c r="BF115" i="6"/>
  <c r="BE115" i="6"/>
  <c r="T115" i="6"/>
  <c r="R115" i="6"/>
  <c r="P115" i="6"/>
  <c r="BK115" i="6"/>
  <c r="J115" i="6"/>
  <c r="BG115" i="6" s="1"/>
  <c r="BI114" i="6"/>
  <c r="BH114" i="6"/>
  <c r="BF114" i="6"/>
  <c r="BE114" i="6"/>
  <c r="T114" i="6"/>
  <c r="R114" i="6"/>
  <c r="P114" i="6"/>
  <c r="BK114" i="6"/>
  <c r="J114" i="6"/>
  <c r="BG114" i="6"/>
  <c r="BI113" i="6"/>
  <c r="BH113" i="6"/>
  <c r="BF113" i="6"/>
  <c r="BE113" i="6"/>
  <c r="T113" i="6"/>
  <c r="R113" i="6"/>
  <c r="P113" i="6"/>
  <c r="BK113" i="6"/>
  <c r="J113" i="6"/>
  <c r="BG113" i="6" s="1"/>
  <c r="BI111" i="6"/>
  <c r="BH111" i="6"/>
  <c r="BF111" i="6"/>
  <c r="BE111" i="6"/>
  <c r="T111" i="6"/>
  <c r="R111" i="6"/>
  <c r="P111" i="6"/>
  <c r="BK111" i="6"/>
  <c r="J111" i="6"/>
  <c r="BG111" i="6" s="1"/>
  <c r="BI110" i="6"/>
  <c r="BH110" i="6"/>
  <c r="BF110" i="6"/>
  <c r="BE110" i="6"/>
  <c r="T110" i="6"/>
  <c r="R110" i="6"/>
  <c r="P110" i="6"/>
  <c r="BK110" i="6"/>
  <c r="J110" i="6"/>
  <c r="BG110" i="6" s="1"/>
  <c r="BI109" i="6"/>
  <c r="BH109" i="6"/>
  <c r="BF109" i="6"/>
  <c r="BE109" i="6"/>
  <c r="T109" i="6"/>
  <c r="R109" i="6"/>
  <c r="P109" i="6"/>
  <c r="BK109" i="6"/>
  <c r="J109" i="6"/>
  <c r="BG109" i="6" s="1"/>
  <c r="BI108" i="6"/>
  <c r="BH108" i="6"/>
  <c r="BF108" i="6"/>
  <c r="BE108" i="6"/>
  <c r="T108" i="6"/>
  <c r="R108" i="6"/>
  <c r="P108" i="6"/>
  <c r="BK108" i="6"/>
  <c r="J108" i="6"/>
  <c r="BG108" i="6" s="1"/>
  <c r="BI107" i="6"/>
  <c r="BH107" i="6"/>
  <c r="BF107" i="6"/>
  <c r="BE107" i="6"/>
  <c r="T107" i="6"/>
  <c r="R107" i="6"/>
  <c r="P107" i="6"/>
  <c r="BK107" i="6"/>
  <c r="J107" i="6"/>
  <c r="BG107" i="6" s="1"/>
  <c r="BI106" i="6"/>
  <c r="BH106" i="6"/>
  <c r="BF106" i="6"/>
  <c r="BE106" i="6"/>
  <c r="T106" i="6"/>
  <c r="R106" i="6"/>
  <c r="P106" i="6"/>
  <c r="BK106" i="6"/>
  <c r="J106" i="6"/>
  <c r="BG106" i="6" s="1"/>
  <c r="BI105" i="6"/>
  <c r="BH105" i="6"/>
  <c r="BF105" i="6"/>
  <c r="BE105" i="6"/>
  <c r="T105" i="6"/>
  <c r="R105" i="6"/>
  <c r="P105" i="6"/>
  <c r="BK105" i="6"/>
  <c r="J105" i="6"/>
  <c r="BG105" i="6" s="1"/>
  <c r="BI104" i="6"/>
  <c r="BH104" i="6"/>
  <c r="BF104" i="6"/>
  <c r="BE104" i="6"/>
  <c r="T104" i="6"/>
  <c r="R104" i="6"/>
  <c r="P104" i="6"/>
  <c r="BK104" i="6"/>
  <c r="J104" i="6"/>
  <c r="BG104" i="6"/>
  <c r="BI103" i="6"/>
  <c r="BH103" i="6"/>
  <c r="BF103" i="6"/>
  <c r="BE103" i="6"/>
  <c r="T103" i="6"/>
  <c r="R103" i="6"/>
  <c r="P103" i="6"/>
  <c r="BK103" i="6"/>
  <c r="J103" i="6"/>
  <c r="BG103" i="6" s="1"/>
  <c r="BI102" i="6"/>
  <c r="BH102" i="6"/>
  <c r="BF102" i="6"/>
  <c r="BE102" i="6"/>
  <c r="T102" i="6"/>
  <c r="R102" i="6"/>
  <c r="P102" i="6"/>
  <c r="BK102" i="6"/>
  <c r="J102" i="6"/>
  <c r="BG102" i="6" s="1"/>
  <c r="BI101" i="6"/>
  <c r="BH101" i="6"/>
  <c r="BF101" i="6"/>
  <c r="BE101" i="6"/>
  <c r="T101" i="6"/>
  <c r="R101" i="6"/>
  <c r="P101" i="6"/>
  <c r="BK101" i="6"/>
  <c r="J101" i="6"/>
  <c r="BG101" i="6" s="1"/>
  <c r="BI100" i="6"/>
  <c r="BH100" i="6"/>
  <c r="BF100" i="6"/>
  <c r="BE100" i="6"/>
  <c r="T100" i="6"/>
  <c r="R100" i="6"/>
  <c r="P100" i="6"/>
  <c r="BK100" i="6"/>
  <c r="J100" i="6"/>
  <c r="BG100" i="6"/>
  <c r="BI99" i="6"/>
  <c r="BH99" i="6"/>
  <c r="BF99" i="6"/>
  <c r="BE99" i="6"/>
  <c r="T99" i="6"/>
  <c r="R99" i="6"/>
  <c r="P99" i="6"/>
  <c r="BK99" i="6"/>
  <c r="BK97" i="6" s="1"/>
  <c r="J99" i="6"/>
  <c r="BG99" i="6" s="1"/>
  <c r="BI98" i="6"/>
  <c r="BH98" i="6"/>
  <c r="BF98" i="6"/>
  <c r="BE98" i="6"/>
  <c r="T98" i="6"/>
  <c r="R98" i="6"/>
  <c r="P98" i="6"/>
  <c r="P97" i="6" s="1"/>
  <c r="BK98" i="6"/>
  <c r="J98" i="6"/>
  <c r="BG98" i="6"/>
  <c r="J91" i="6"/>
  <c r="F91" i="6"/>
  <c r="F89" i="6"/>
  <c r="E87" i="6"/>
  <c r="J59" i="6"/>
  <c r="F59" i="6"/>
  <c r="F57" i="6"/>
  <c r="E55" i="6"/>
  <c r="J22" i="6"/>
  <c r="E22" i="6"/>
  <c r="F60" i="6" s="1"/>
  <c r="F92" i="6"/>
  <c r="J21" i="6"/>
  <c r="J16" i="6"/>
  <c r="J89" i="6" s="1"/>
  <c r="J57" i="6"/>
  <c r="E7" i="6"/>
  <c r="E81" i="6" s="1"/>
  <c r="E49" i="6"/>
  <c r="AY59" i="1"/>
  <c r="AX59" i="1"/>
  <c r="BI865" i="5"/>
  <c r="BH865" i="5"/>
  <c r="BF865" i="5"/>
  <c r="BE865" i="5"/>
  <c r="T865" i="5"/>
  <c r="R865" i="5"/>
  <c r="P865" i="5"/>
  <c r="BK865" i="5"/>
  <c r="J865" i="5"/>
  <c r="BG865" i="5" s="1"/>
  <c r="BI864" i="5"/>
  <c r="BH864" i="5"/>
  <c r="BF864" i="5"/>
  <c r="BE864" i="5"/>
  <c r="T864" i="5"/>
  <c r="R864" i="5"/>
  <c r="P864" i="5"/>
  <c r="BK864" i="5"/>
  <c r="J864" i="5"/>
  <c r="BG864" i="5" s="1"/>
  <c r="BI863" i="5"/>
  <c r="BH863" i="5"/>
  <c r="BF863" i="5"/>
  <c r="BE863" i="5"/>
  <c r="T863" i="5"/>
  <c r="R863" i="5"/>
  <c r="P863" i="5"/>
  <c r="P861" i="5" s="1"/>
  <c r="BK863" i="5"/>
  <c r="J863" i="5"/>
  <c r="BG863" i="5" s="1"/>
  <c r="BI862" i="5"/>
  <c r="BH862" i="5"/>
  <c r="BF862" i="5"/>
  <c r="BE862" i="5"/>
  <c r="T862" i="5"/>
  <c r="T861" i="5"/>
  <c r="R862" i="5"/>
  <c r="P862" i="5"/>
  <c r="BK862" i="5"/>
  <c r="J862" i="5"/>
  <c r="BG862" i="5"/>
  <c r="BI860" i="5"/>
  <c r="BH860" i="5"/>
  <c r="BF860" i="5"/>
  <c r="BE860" i="5"/>
  <c r="T860" i="5"/>
  <c r="R860" i="5"/>
  <c r="P860" i="5"/>
  <c r="BK860" i="5"/>
  <c r="J860" i="5"/>
  <c r="BG860" i="5"/>
  <c r="BI859" i="5"/>
  <c r="BH859" i="5"/>
  <c r="BF859" i="5"/>
  <c r="BE859" i="5"/>
  <c r="T859" i="5"/>
  <c r="R859" i="5"/>
  <c r="P859" i="5"/>
  <c r="BK859" i="5"/>
  <c r="J859" i="5"/>
  <c r="BG859" i="5" s="1"/>
  <c r="BI855" i="5"/>
  <c r="BH855" i="5"/>
  <c r="BF855" i="5"/>
  <c r="BE855" i="5"/>
  <c r="T855" i="5"/>
  <c r="R855" i="5"/>
  <c r="P855" i="5"/>
  <c r="BK855" i="5"/>
  <c r="J855" i="5"/>
  <c r="BG855" i="5"/>
  <c r="BI851" i="5"/>
  <c r="BH851" i="5"/>
  <c r="BF851" i="5"/>
  <c r="BE851" i="5"/>
  <c r="T851" i="5"/>
  <c r="R851" i="5"/>
  <c r="P851" i="5"/>
  <c r="BK851" i="5"/>
  <c r="J851" i="5"/>
  <c r="BG851" i="5" s="1"/>
  <c r="BI849" i="5"/>
  <c r="BH849" i="5"/>
  <c r="BF849" i="5"/>
  <c r="BE849" i="5"/>
  <c r="T849" i="5"/>
  <c r="R849" i="5"/>
  <c r="P849" i="5"/>
  <c r="BK849" i="5"/>
  <c r="J849" i="5"/>
  <c r="BG849" i="5"/>
  <c r="BI848" i="5"/>
  <c r="BH848" i="5"/>
  <c r="BF848" i="5"/>
  <c r="BE848" i="5"/>
  <c r="T848" i="5"/>
  <c r="R848" i="5"/>
  <c r="P848" i="5"/>
  <c r="BK848" i="5"/>
  <c r="J848" i="5"/>
  <c r="BG848" i="5" s="1"/>
  <c r="BI844" i="5"/>
  <c r="BH844" i="5"/>
  <c r="BF844" i="5"/>
  <c r="BE844" i="5"/>
  <c r="T844" i="5"/>
  <c r="R844" i="5"/>
  <c r="P844" i="5"/>
  <c r="BK844" i="5"/>
  <c r="J844" i="5"/>
  <c r="BG844" i="5" s="1"/>
  <c r="BI840" i="5"/>
  <c r="BH840" i="5"/>
  <c r="BF840" i="5"/>
  <c r="BE840" i="5"/>
  <c r="T840" i="5"/>
  <c r="R840" i="5"/>
  <c r="R835" i="5" s="1"/>
  <c r="P840" i="5"/>
  <c r="BK840" i="5"/>
  <c r="J840" i="5"/>
  <c r="BG840" i="5"/>
  <c r="BI836" i="5"/>
  <c r="BH836" i="5"/>
  <c r="BF836" i="5"/>
  <c r="BE836" i="5"/>
  <c r="T836" i="5"/>
  <c r="R836" i="5"/>
  <c r="P836" i="5"/>
  <c r="P835" i="5" s="1"/>
  <c r="BK836" i="5"/>
  <c r="J836" i="5"/>
  <c r="BG836" i="5"/>
  <c r="BI834" i="5"/>
  <c r="BH834" i="5"/>
  <c r="BF834" i="5"/>
  <c r="BE834" i="5"/>
  <c r="T834" i="5"/>
  <c r="R834" i="5"/>
  <c r="P834" i="5"/>
  <c r="BK834" i="5"/>
  <c r="J834" i="5"/>
  <c r="BG834" i="5" s="1"/>
  <c r="BI833" i="5"/>
  <c r="BH833" i="5"/>
  <c r="BF833" i="5"/>
  <c r="BE833" i="5"/>
  <c r="T833" i="5"/>
  <c r="R833" i="5"/>
  <c r="P833" i="5"/>
  <c r="BK833" i="5"/>
  <c r="J833" i="5"/>
  <c r="BG833" i="5"/>
  <c r="BI828" i="5"/>
  <c r="BH828" i="5"/>
  <c r="BF828" i="5"/>
  <c r="BE828" i="5"/>
  <c r="T828" i="5"/>
  <c r="R828" i="5"/>
  <c r="P828" i="5"/>
  <c r="BK828" i="5"/>
  <c r="J828" i="5"/>
  <c r="BG828" i="5" s="1"/>
  <c r="BI821" i="5"/>
  <c r="BH821" i="5"/>
  <c r="BF821" i="5"/>
  <c r="BE821" i="5"/>
  <c r="T821" i="5"/>
  <c r="R821" i="5"/>
  <c r="P821" i="5"/>
  <c r="BK821" i="5"/>
  <c r="J821" i="5"/>
  <c r="BG821" i="5" s="1"/>
  <c r="BI819" i="5"/>
  <c r="BH819" i="5"/>
  <c r="BF819" i="5"/>
  <c r="BE819" i="5"/>
  <c r="T819" i="5"/>
  <c r="R819" i="5"/>
  <c r="P819" i="5"/>
  <c r="BK819" i="5"/>
  <c r="J819" i="5"/>
  <c r="BG819" i="5"/>
  <c r="BI818" i="5"/>
  <c r="BH818" i="5"/>
  <c r="BF818" i="5"/>
  <c r="BE818" i="5"/>
  <c r="T818" i="5"/>
  <c r="R818" i="5"/>
  <c r="P818" i="5"/>
  <c r="BK818" i="5"/>
  <c r="J818" i="5"/>
  <c r="BG818" i="5"/>
  <c r="BI809" i="5"/>
  <c r="BH809" i="5"/>
  <c r="BF809" i="5"/>
  <c r="BE809" i="5"/>
  <c r="T809" i="5"/>
  <c r="R809" i="5"/>
  <c r="P809" i="5"/>
  <c r="BK809" i="5"/>
  <c r="J809" i="5"/>
  <c r="BG809" i="5"/>
  <c r="BI801" i="5"/>
  <c r="BH801" i="5"/>
  <c r="BF801" i="5"/>
  <c r="BE801" i="5"/>
  <c r="T801" i="5"/>
  <c r="R801" i="5"/>
  <c r="P801" i="5"/>
  <c r="BK801" i="5"/>
  <c r="J801" i="5"/>
  <c r="BG801" i="5"/>
  <c r="BI795" i="5"/>
  <c r="BH795" i="5"/>
  <c r="BF795" i="5"/>
  <c r="BE795" i="5"/>
  <c r="T795" i="5"/>
  <c r="R795" i="5"/>
  <c r="P795" i="5"/>
  <c r="BK795" i="5"/>
  <c r="J795" i="5"/>
  <c r="BG795" i="5"/>
  <c r="BI789" i="5"/>
  <c r="BH789" i="5"/>
  <c r="BF789" i="5"/>
  <c r="BE789" i="5"/>
  <c r="T789" i="5"/>
  <c r="R789" i="5"/>
  <c r="P789" i="5"/>
  <c r="BK789" i="5"/>
  <c r="J789" i="5"/>
  <c r="BG789" i="5"/>
  <c r="BI783" i="5"/>
  <c r="BH783" i="5"/>
  <c r="BF783" i="5"/>
  <c r="BE783" i="5"/>
  <c r="T783" i="5"/>
  <c r="R783" i="5"/>
  <c r="P783" i="5"/>
  <c r="BK783" i="5"/>
  <c r="J783" i="5"/>
  <c r="BG783" i="5"/>
  <c r="BI777" i="5"/>
  <c r="BH777" i="5"/>
  <c r="BF777" i="5"/>
  <c r="BE777" i="5"/>
  <c r="T777" i="5"/>
  <c r="R777" i="5"/>
  <c r="P777" i="5"/>
  <c r="BK777" i="5"/>
  <c r="J777" i="5"/>
  <c r="BG777" i="5"/>
  <c r="BI768" i="5"/>
  <c r="BH768" i="5"/>
  <c r="BF768" i="5"/>
  <c r="BE768" i="5"/>
  <c r="T768" i="5"/>
  <c r="R768" i="5"/>
  <c r="P768" i="5"/>
  <c r="BK768" i="5"/>
  <c r="J768" i="5"/>
  <c r="BG768" i="5"/>
  <c r="BI760" i="5"/>
  <c r="BH760" i="5"/>
  <c r="BF760" i="5"/>
  <c r="BE760" i="5"/>
  <c r="T760" i="5"/>
  <c r="R760" i="5"/>
  <c r="P760" i="5"/>
  <c r="BK760" i="5"/>
  <c r="J760" i="5"/>
  <c r="BG760" i="5"/>
  <c r="BI756" i="5"/>
  <c r="BH756" i="5"/>
  <c r="BF756" i="5"/>
  <c r="BE756" i="5"/>
  <c r="T756" i="5"/>
  <c r="R756" i="5"/>
  <c r="P756" i="5"/>
  <c r="BK756" i="5"/>
  <c r="J756" i="5"/>
  <c r="BG756" i="5"/>
  <c r="BI742" i="5"/>
  <c r="BH742" i="5"/>
  <c r="BF742" i="5"/>
  <c r="BE742" i="5"/>
  <c r="T742" i="5"/>
  <c r="R742" i="5"/>
  <c r="P742" i="5"/>
  <c r="BK742" i="5"/>
  <c r="J742" i="5"/>
  <c r="BG742" i="5"/>
  <c r="BI738" i="5"/>
  <c r="BH738" i="5"/>
  <c r="BF738" i="5"/>
  <c r="BE738" i="5"/>
  <c r="T738" i="5"/>
  <c r="R738" i="5"/>
  <c r="P738" i="5"/>
  <c r="BK738" i="5"/>
  <c r="J738" i="5"/>
  <c r="BG738" i="5"/>
  <c r="BI734" i="5"/>
  <c r="BH734" i="5"/>
  <c r="BF734" i="5"/>
  <c r="BE734" i="5"/>
  <c r="T734" i="5"/>
  <c r="R734" i="5"/>
  <c r="P734" i="5"/>
  <c r="BK734" i="5"/>
  <c r="J734" i="5"/>
  <c r="BG734" i="5"/>
  <c r="BI728" i="5"/>
  <c r="BH728" i="5"/>
  <c r="BF728" i="5"/>
  <c r="BE728" i="5"/>
  <c r="T728" i="5"/>
  <c r="R728" i="5"/>
  <c r="P728" i="5"/>
  <c r="BK728" i="5"/>
  <c r="J728" i="5"/>
  <c r="BG728" i="5"/>
  <c r="BI722" i="5"/>
  <c r="BH722" i="5"/>
  <c r="BF722" i="5"/>
  <c r="BE722" i="5"/>
  <c r="T722" i="5"/>
  <c r="R722" i="5"/>
  <c r="P722" i="5"/>
  <c r="BK722" i="5"/>
  <c r="J722" i="5"/>
  <c r="BG722" i="5"/>
  <c r="BI716" i="5"/>
  <c r="BH716" i="5"/>
  <c r="BF716" i="5"/>
  <c r="BE716" i="5"/>
  <c r="T716" i="5"/>
  <c r="R716" i="5"/>
  <c r="P716" i="5"/>
  <c r="BK716" i="5"/>
  <c r="J716" i="5"/>
  <c r="BG716" i="5"/>
  <c r="BI710" i="5"/>
  <c r="BH710" i="5"/>
  <c r="BF710" i="5"/>
  <c r="BE710" i="5"/>
  <c r="T710" i="5"/>
  <c r="R710" i="5"/>
  <c r="P710" i="5"/>
  <c r="BK710" i="5"/>
  <c r="J710" i="5"/>
  <c r="BG710" i="5"/>
  <c r="BI702" i="5"/>
  <c r="BH702" i="5"/>
  <c r="BF702" i="5"/>
  <c r="BE702" i="5"/>
  <c r="T702" i="5"/>
  <c r="R702" i="5"/>
  <c r="P702" i="5"/>
  <c r="BK702" i="5"/>
  <c r="J702" i="5"/>
  <c r="BG702" i="5"/>
  <c r="BI696" i="5"/>
  <c r="BH696" i="5"/>
  <c r="BF696" i="5"/>
  <c r="BE696" i="5"/>
  <c r="T696" i="5"/>
  <c r="R696" i="5"/>
  <c r="P696" i="5"/>
  <c r="BK696" i="5"/>
  <c r="J696" i="5"/>
  <c r="BG696" i="5"/>
  <c r="BI688" i="5"/>
  <c r="BH688" i="5"/>
  <c r="BF688" i="5"/>
  <c r="BE688" i="5"/>
  <c r="T688" i="5"/>
  <c r="R688" i="5"/>
  <c r="P688" i="5"/>
  <c r="BK688" i="5"/>
  <c r="J688" i="5"/>
  <c r="BG688" i="5"/>
  <c r="BI683" i="5"/>
  <c r="BH683" i="5"/>
  <c r="BF683" i="5"/>
  <c r="BE683" i="5"/>
  <c r="T683" i="5"/>
  <c r="R683" i="5"/>
  <c r="P683" i="5"/>
  <c r="BK683" i="5"/>
  <c r="J683" i="5"/>
  <c r="BG683" i="5"/>
  <c r="BI678" i="5"/>
  <c r="BH678" i="5"/>
  <c r="BF678" i="5"/>
  <c r="BE678" i="5"/>
  <c r="T678" i="5"/>
  <c r="R678" i="5"/>
  <c r="P678" i="5"/>
  <c r="BK678" i="5"/>
  <c r="J678" i="5"/>
  <c r="BG678" i="5"/>
  <c r="BI673" i="5"/>
  <c r="BH673" i="5"/>
  <c r="BF673" i="5"/>
  <c r="BE673" i="5"/>
  <c r="T673" i="5"/>
  <c r="R673" i="5"/>
  <c r="P673" i="5"/>
  <c r="BK673" i="5"/>
  <c r="J673" i="5"/>
  <c r="BG673" i="5"/>
  <c r="BI668" i="5"/>
  <c r="BH668" i="5"/>
  <c r="BF668" i="5"/>
  <c r="BE668" i="5"/>
  <c r="T668" i="5"/>
  <c r="R668" i="5"/>
  <c r="R661" i="5" s="1"/>
  <c r="P668" i="5"/>
  <c r="BK668" i="5"/>
  <c r="J668" i="5"/>
  <c r="BG668" i="5"/>
  <c r="BI662" i="5"/>
  <c r="BH662" i="5"/>
  <c r="BF662" i="5"/>
  <c r="BE662" i="5"/>
  <c r="T662" i="5"/>
  <c r="R662" i="5"/>
  <c r="P662" i="5"/>
  <c r="P661" i="5" s="1"/>
  <c r="BK662" i="5"/>
  <c r="J662" i="5"/>
  <c r="BG662" i="5"/>
  <c r="BI660" i="5"/>
  <c r="BH660" i="5"/>
  <c r="BF660" i="5"/>
  <c r="BE660" i="5"/>
  <c r="T660" i="5"/>
  <c r="R660" i="5"/>
  <c r="P660" i="5"/>
  <c r="BK660" i="5"/>
  <c r="J660" i="5"/>
  <c r="BG660" i="5"/>
  <c r="BI659" i="5"/>
  <c r="BH659" i="5"/>
  <c r="BF659" i="5"/>
  <c r="BE659" i="5"/>
  <c r="T659" i="5"/>
  <c r="R659" i="5"/>
  <c r="P659" i="5"/>
  <c r="BK659" i="5"/>
  <c r="J659" i="5"/>
  <c r="BG659" i="5"/>
  <c r="BI655" i="5"/>
  <c r="BH655" i="5"/>
  <c r="BF655" i="5"/>
  <c r="BE655" i="5"/>
  <c r="T655" i="5"/>
  <c r="R655" i="5"/>
  <c r="P655" i="5"/>
  <c r="BK655" i="5"/>
  <c r="J655" i="5"/>
  <c r="BG655" i="5"/>
  <c r="BI651" i="5"/>
  <c r="BH651" i="5"/>
  <c r="BF651" i="5"/>
  <c r="BE651" i="5"/>
  <c r="T651" i="5"/>
  <c r="R651" i="5"/>
  <c r="P651" i="5"/>
  <c r="BK651" i="5"/>
  <c r="J651" i="5"/>
  <c r="BG651" i="5"/>
  <c r="BI647" i="5"/>
  <c r="BH647" i="5"/>
  <c r="BF647" i="5"/>
  <c r="BE647" i="5"/>
  <c r="T647" i="5"/>
  <c r="R647" i="5"/>
  <c r="P647" i="5"/>
  <c r="BK647" i="5"/>
  <c r="J647" i="5"/>
  <c r="BG647" i="5"/>
  <c r="BI643" i="5"/>
  <c r="BH643" i="5"/>
  <c r="BF643" i="5"/>
  <c r="BE643" i="5"/>
  <c r="T643" i="5"/>
  <c r="R643" i="5"/>
  <c r="P643" i="5"/>
  <c r="P637" i="5" s="1"/>
  <c r="BK643" i="5"/>
  <c r="J643" i="5"/>
  <c r="BG643" i="5"/>
  <c r="BI638" i="5"/>
  <c r="BH638" i="5"/>
  <c r="BF638" i="5"/>
  <c r="BE638" i="5"/>
  <c r="T638" i="5"/>
  <c r="T637" i="5"/>
  <c r="R638" i="5"/>
  <c r="P638" i="5"/>
  <c r="BK638" i="5"/>
  <c r="BK637" i="5"/>
  <c r="J637" i="5" s="1"/>
  <c r="J73" i="5" s="1"/>
  <c r="J638" i="5"/>
  <c r="BG638" i="5" s="1"/>
  <c r="BI631" i="5"/>
  <c r="BH631" i="5"/>
  <c r="BF631" i="5"/>
  <c r="BE631" i="5"/>
  <c r="T631" i="5"/>
  <c r="R631" i="5"/>
  <c r="P631" i="5"/>
  <c r="BK631" i="5"/>
  <c r="J631" i="5"/>
  <c r="BG631" i="5"/>
  <c r="BI625" i="5"/>
  <c r="BH625" i="5"/>
  <c r="BF625" i="5"/>
  <c r="BE625" i="5"/>
  <c r="T625" i="5"/>
  <c r="R625" i="5"/>
  <c r="P625" i="5"/>
  <c r="BK625" i="5"/>
  <c r="J625" i="5"/>
  <c r="BG625" i="5" s="1"/>
  <c r="BI616" i="5"/>
  <c r="BH616" i="5"/>
  <c r="BF616" i="5"/>
  <c r="BE616" i="5"/>
  <c r="T616" i="5"/>
  <c r="R616" i="5"/>
  <c r="P616" i="5"/>
  <c r="BK616" i="5"/>
  <c r="J616" i="5"/>
  <c r="BG616" i="5" s="1"/>
  <c r="BI615" i="5"/>
  <c r="BH615" i="5"/>
  <c r="BF615" i="5"/>
  <c r="BE615" i="5"/>
  <c r="T615" i="5"/>
  <c r="R615" i="5"/>
  <c r="P615" i="5"/>
  <c r="BK615" i="5"/>
  <c r="J615" i="5"/>
  <c r="BG615" i="5"/>
  <c r="BI614" i="5"/>
  <c r="BH614" i="5"/>
  <c r="BF614" i="5"/>
  <c r="BE614" i="5"/>
  <c r="T614" i="5"/>
  <c r="R614" i="5"/>
  <c r="P614" i="5"/>
  <c r="BK614" i="5"/>
  <c r="J614" i="5"/>
  <c r="BG614" i="5"/>
  <c r="BI611" i="5"/>
  <c r="BH611" i="5"/>
  <c r="BF611" i="5"/>
  <c r="BE611" i="5"/>
  <c r="T611" i="5"/>
  <c r="R611" i="5"/>
  <c r="P611" i="5"/>
  <c r="BK611" i="5"/>
  <c r="J611" i="5"/>
  <c r="BG611" i="5"/>
  <c r="BI610" i="5"/>
  <c r="BH610" i="5"/>
  <c r="BF610" i="5"/>
  <c r="BE610" i="5"/>
  <c r="T610" i="5"/>
  <c r="R610" i="5"/>
  <c r="P610" i="5"/>
  <c r="BK610" i="5"/>
  <c r="J610" i="5"/>
  <c r="BG610" i="5" s="1"/>
  <c r="BI605" i="5"/>
  <c r="BH605" i="5"/>
  <c r="BF605" i="5"/>
  <c r="BE605" i="5"/>
  <c r="T605" i="5"/>
  <c r="R605" i="5"/>
  <c r="P605" i="5"/>
  <c r="BK605" i="5"/>
  <c r="J605" i="5"/>
  <c r="BG605" i="5"/>
  <c r="BI600" i="5"/>
  <c r="BH600" i="5"/>
  <c r="BF600" i="5"/>
  <c r="BE600" i="5"/>
  <c r="T600" i="5"/>
  <c r="R600" i="5"/>
  <c r="P600" i="5"/>
  <c r="BK600" i="5"/>
  <c r="J600" i="5"/>
  <c r="BG600" i="5" s="1"/>
  <c r="BI595" i="5"/>
  <c r="BH595" i="5"/>
  <c r="BF595" i="5"/>
  <c r="BE595" i="5"/>
  <c r="T595" i="5"/>
  <c r="R595" i="5"/>
  <c r="P595" i="5"/>
  <c r="BK595" i="5"/>
  <c r="J595" i="5"/>
  <c r="BG595" i="5"/>
  <c r="BI591" i="5"/>
  <c r="BH591" i="5"/>
  <c r="BF591" i="5"/>
  <c r="BE591" i="5"/>
  <c r="T591" i="5"/>
  <c r="R591" i="5"/>
  <c r="P591" i="5"/>
  <c r="BK591" i="5"/>
  <c r="J591" i="5"/>
  <c r="BG591" i="5" s="1"/>
  <c r="BI586" i="5"/>
  <c r="BH586" i="5"/>
  <c r="BF586" i="5"/>
  <c r="BE586" i="5"/>
  <c r="T586" i="5"/>
  <c r="R586" i="5"/>
  <c r="P586" i="5"/>
  <c r="BK586" i="5"/>
  <c r="J586" i="5"/>
  <c r="BG586" i="5"/>
  <c r="BI582" i="5"/>
  <c r="BH582" i="5"/>
  <c r="BF582" i="5"/>
  <c r="BE582" i="5"/>
  <c r="T582" i="5"/>
  <c r="R582" i="5"/>
  <c r="P582" i="5"/>
  <c r="BK582" i="5"/>
  <c r="J582" i="5"/>
  <c r="BG582" i="5"/>
  <c r="BI578" i="5"/>
  <c r="BH578" i="5"/>
  <c r="BF578" i="5"/>
  <c r="BE578" i="5"/>
  <c r="T578" i="5"/>
  <c r="R578" i="5"/>
  <c r="P578" i="5"/>
  <c r="BK578" i="5"/>
  <c r="J578" i="5"/>
  <c r="BG578" i="5"/>
  <c r="BI560" i="5"/>
  <c r="BH560" i="5"/>
  <c r="BF560" i="5"/>
  <c r="BE560" i="5"/>
  <c r="T560" i="5"/>
  <c r="R560" i="5"/>
  <c r="P560" i="5"/>
  <c r="BK560" i="5"/>
  <c r="J560" i="5"/>
  <c r="BG560" i="5" s="1"/>
  <c r="BI538" i="5"/>
  <c r="BH538" i="5"/>
  <c r="BF538" i="5"/>
  <c r="BE538" i="5"/>
  <c r="T538" i="5"/>
  <c r="R538" i="5"/>
  <c r="P538" i="5"/>
  <c r="BK538" i="5"/>
  <c r="J538" i="5"/>
  <c r="BG538" i="5" s="1"/>
  <c r="BI530" i="5"/>
  <c r="BH530" i="5"/>
  <c r="BF530" i="5"/>
  <c r="BE530" i="5"/>
  <c r="T530" i="5"/>
  <c r="R530" i="5"/>
  <c r="P530" i="5"/>
  <c r="BK530" i="5"/>
  <c r="J530" i="5"/>
  <c r="BG530" i="5"/>
  <c r="BI523" i="5"/>
  <c r="BH523" i="5"/>
  <c r="BF523" i="5"/>
  <c r="BE523" i="5"/>
  <c r="T523" i="5"/>
  <c r="R523" i="5"/>
  <c r="P523" i="5"/>
  <c r="BK523" i="5"/>
  <c r="J523" i="5"/>
  <c r="BG523" i="5" s="1"/>
  <c r="BI515" i="5"/>
  <c r="BH515" i="5"/>
  <c r="BF515" i="5"/>
  <c r="BE515" i="5"/>
  <c r="T515" i="5"/>
  <c r="R515" i="5"/>
  <c r="P515" i="5"/>
  <c r="BK515" i="5"/>
  <c r="J515" i="5"/>
  <c r="BG515" i="5" s="1"/>
  <c r="BI507" i="5"/>
  <c r="BH507" i="5"/>
  <c r="BF507" i="5"/>
  <c r="BE507" i="5"/>
  <c r="T507" i="5"/>
  <c r="R507" i="5"/>
  <c r="P507" i="5"/>
  <c r="BK507" i="5"/>
  <c r="J507" i="5"/>
  <c r="BG507" i="5"/>
  <c r="BI500" i="5"/>
  <c r="BH500" i="5"/>
  <c r="BF500" i="5"/>
  <c r="BE500" i="5"/>
  <c r="T500" i="5"/>
  <c r="R500" i="5"/>
  <c r="P500" i="5"/>
  <c r="BK500" i="5"/>
  <c r="J500" i="5"/>
  <c r="BG500" i="5"/>
  <c r="BI490" i="5"/>
  <c r="BH490" i="5"/>
  <c r="BF490" i="5"/>
  <c r="BE490" i="5"/>
  <c r="T490" i="5"/>
  <c r="R490" i="5"/>
  <c r="P490" i="5"/>
  <c r="BK490" i="5"/>
  <c r="J490" i="5"/>
  <c r="BG490" i="5"/>
  <c r="BI486" i="5"/>
  <c r="BH486" i="5"/>
  <c r="BF486" i="5"/>
  <c r="BE486" i="5"/>
  <c r="T486" i="5"/>
  <c r="R486" i="5"/>
  <c r="P486" i="5"/>
  <c r="BK486" i="5"/>
  <c r="J486" i="5"/>
  <c r="BG486" i="5" s="1"/>
  <c r="BI481" i="5"/>
  <c r="BH481" i="5"/>
  <c r="BF481" i="5"/>
  <c r="BE481" i="5"/>
  <c r="T481" i="5"/>
  <c r="R481" i="5"/>
  <c r="P481" i="5"/>
  <c r="BK481" i="5"/>
  <c r="J481" i="5"/>
  <c r="BG481" i="5"/>
  <c r="BI475" i="5"/>
  <c r="BH475" i="5"/>
  <c r="BF475" i="5"/>
  <c r="BE475" i="5"/>
  <c r="T475" i="5"/>
  <c r="R475" i="5"/>
  <c r="P475" i="5"/>
  <c r="BK475" i="5"/>
  <c r="J475" i="5"/>
  <c r="BG475" i="5" s="1"/>
  <c r="BI468" i="5"/>
  <c r="BH468" i="5"/>
  <c r="BF468" i="5"/>
  <c r="BE468" i="5"/>
  <c r="T468" i="5"/>
  <c r="R468" i="5"/>
  <c r="P468" i="5"/>
  <c r="BK468" i="5"/>
  <c r="J468" i="5"/>
  <c r="BG468" i="5"/>
  <c r="BI467" i="5"/>
  <c r="BH467" i="5"/>
  <c r="BF467" i="5"/>
  <c r="BE467" i="5"/>
  <c r="T467" i="5"/>
  <c r="R467" i="5"/>
  <c r="P467" i="5"/>
  <c r="BK467" i="5"/>
  <c r="J467" i="5"/>
  <c r="BG467" i="5" s="1"/>
  <c r="BI466" i="5"/>
  <c r="BH466" i="5"/>
  <c r="BF466" i="5"/>
  <c r="BE466" i="5"/>
  <c r="T466" i="5"/>
  <c r="R466" i="5"/>
  <c r="P466" i="5"/>
  <c r="BK466" i="5"/>
  <c r="J466" i="5"/>
  <c r="BG466" i="5"/>
  <c r="BI465" i="5"/>
  <c r="BH465" i="5"/>
  <c r="BF465" i="5"/>
  <c r="BE465" i="5"/>
  <c r="T465" i="5"/>
  <c r="R465" i="5"/>
  <c r="P465" i="5"/>
  <c r="BK465" i="5"/>
  <c r="J465" i="5"/>
  <c r="BG465" i="5" s="1"/>
  <c r="BI464" i="5"/>
  <c r="BH464" i="5"/>
  <c r="BF464" i="5"/>
  <c r="BE464" i="5"/>
  <c r="T464" i="5"/>
  <c r="R464" i="5"/>
  <c r="P464" i="5"/>
  <c r="BK464" i="5"/>
  <c r="J464" i="5"/>
  <c r="BG464" i="5"/>
  <c r="BI463" i="5"/>
  <c r="BH463" i="5"/>
  <c r="BF463" i="5"/>
  <c r="BE463" i="5"/>
  <c r="T463" i="5"/>
  <c r="R463" i="5"/>
  <c r="P463" i="5"/>
  <c r="BK463" i="5"/>
  <c r="J463" i="5"/>
  <c r="BG463" i="5" s="1"/>
  <c r="BI456" i="5"/>
  <c r="BH456" i="5"/>
  <c r="BF456" i="5"/>
  <c r="BE456" i="5"/>
  <c r="T456" i="5"/>
  <c r="R456" i="5"/>
  <c r="P456" i="5"/>
  <c r="BK456" i="5"/>
  <c r="J456" i="5"/>
  <c r="BG456" i="5"/>
  <c r="BI450" i="5"/>
  <c r="BH450" i="5"/>
  <c r="BF450" i="5"/>
  <c r="BE450" i="5"/>
  <c r="T450" i="5"/>
  <c r="R450" i="5"/>
  <c r="P450" i="5"/>
  <c r="BK450" i="5"/>
  <c r="J450" i="5"/>
  <c r="BG450" i="5" s="1"/>
  <c r="BI446" i="5"/>
  <c r="BH446" i="5"/>
  <c r="BF446" i="5"/>
  <c r="BE446" i="5"/>
  <c r="T446" i="5"/>
  <c r="R446" i="5"/>
  <c r="P446" i="5"/>
  <c r="BK446" i="5"/>
  <c r="J446" i="5"/>
  <c r="BG446" i="5"/>
  <c r="BI440" i="5"/>
  <c r="BH440" i="5"/>
  <c r="BF440" i="5"/>
  <c r="BE440" i="5"/>
  <c r="T440" i="5"/>
  <c r="R440" i="5"/>
  <c r="P440" i="5"/>
  <c r="BK440" i="5"/>
  <c r="J440" i="5"/>
  <c r="BG440" i="5" s="1"/>
  <c r="BI435" i="5"/>
  <c r="BH435" i="5"/>
  <c r="BF435" i="5"/>
  <c r="BE435" i="5"/>
  <c r="T435" i="5"/>
  <c r="R435" i="5"/>
  <c r="P435" i="5"/>
  <c r="BK435" i="5"/>
  <c r="J435" i="5"/>
  <c r="BG435" i="5"/>
  <c r="BI431" i="5"/>
  <c r="BH431" i="5"/>
  <c r="BF431" i="5"/>
  <c r="BE431" i="5"/>
  <c r="T431" i="5"/>
  <c r="R431" i="5"/>
  <c r="P431" i="5"/>
  <c r="BK431" i="5"/>
  <c r="J431" i="5"/>
  <c r="BG431" i="5" s="1"/>
  <c r="BI420" i="5"/>
  <c r="BH420" i="5"/>
  <c r="BF420" i="5"/>
  <c r="BE420" i="5"/>
  <c r="T420" i="5"/>
  <c r="R420" i="5"/>
  <c r="P420" i="5"/>
  <c r="BK420" i="5"/>
  <c r="J420" i="5"/>
  <c r="BG420" i="5"/>
  <c r="BI412" i="5"/>
  <c r="BH412" i="5"/>
  <c r="BF412" i="5"/>
  <c r="BE412" i="5"/>
  <c r="T412" i="5"/>
  <c r="R412" i="5"/>
  <c r="P412" i="5"/>
  <c r="BK412" i="5"/>
  <c r="J412" i="5"/>
  <c r="BG412" i="5" s="1"/>
  <c r="BI400" i="5"/>
  <c r="BH400" i="5"/>
  <c r="BF400" i="5"/>
  <c r="BE400" i="5"/>
  <c r="T400" i="5"/>
  <c r="R400" i="5"/>
  <c r="P400" i="5"/>
  <c r="BK400" i="5"/>
  <c r="J400" i="5"/>
  <c r="BG400" i="5"/>
  <c r="BI394" i="5"/>
  <c r="BH394" i="5"/>
  <c r="BF394" i="5"/>
  <c r="BE394" i="5"/>
  <c r="T394" i="5"/>
  <c r="R394" i="5"/>
  <c r="P394" i="5"/>
  <c r="BK394" i="5"/>
  <c r="J394" i="5"/>
  <c r="BG394" i="5" s="1"/>
  <c r="BI390" i="5"/>
  <c r="BH390" i="5"/>
  <c r="BF390" i="5"/>
  <c r="BE390" i="5"/>
  <c r="T390" i="5"/>
  <c r="R390" i="5"/>
  <c r="P390" i="5"/>
  <c r="BK390" i="5"/>
  <c r="J390" i="5"/>
  <c r="BG390" i="5"/>
  <c r="BI386" i="5"/>
  <c r="BH386" i="5"/>
  <c r="BF386" i="5"/>
  <c r="BE386" i="5"/>
  <c r="T386" i="5"/>
  <c r="R386" i="5"/>
  <c r="P386" i="5"/>
  <c r="BK386" i="5"/>
  <c r="J386" i="5"/>
  <c r="BG386" i="5" s="1"/>
  <c r="BI378" i="5"/>
  <c r="BH378" i="5"/>
  <c r="BF378" i="5"/>
  <c r="BE378" i="5"/>
  <c r="T378" i="5"/>
  <c r="R378" i="5"/>
  <c r="P378" i="5"/>
  <c r="BK378" i="5"/>
  <c r="J378" i="5"/>
  <c r="BG378" i="5"/>
  <c r="BI367" i="5"/>
  <c r="BH367" i="5"/>
  <c r="BF367" i="5"/>
  <c r="BE367" i="5"/>
  <c r="T367" i="5"/>
  <c r="R367" i="5"/>
  <c r="P367" i="5"/>
  <c r="BK367" i="5"/>
  <c r="J367" i="5"/>
  <c r="BG367" i="5" s="1"/>
  <c r="BI357" i="5"/>
  <c r="BH357" i="5"/>
  <c r="BF357" i="5"/>
  <c r="BE357" i="5"/>
  <c r="T357" i="5"/>
  <c r="R357" i="5"/>
  <c r="P357" i="5"/>
  <c r="BK357" i="5"/>
  <c r="J357" i="5"/>
  <c r="BG357" i="5"/>
  <c r="BI349" i="5"/>
  <c r="BH349" i="5"/>
  <c r="BF349" i="5"/>
  <c r="BE349" i="5"/>
  <c r="T349" i="5"/>
  <c r="R349" i="5"/>
  <c r="P349" i="5"/>
  <c r="BK349" i="5"/>
  <c r="J349" i="5"/>
  <c r="BG349" i="5" s="1"/>
  <c r="BI342" i="5"/>
  <c r="BH342" i="5"/>
  <c r="BF342" i="5"/>
  <c r="BE342" i="5"/>
  <c r="T342" i="5"/>
  <c r="R342" i="5"/>
  <c r="P342" i="5"/>
  <c r="BK342" i="5"/>
  <c r="J342" i="5"/>
  <c r="BG342" i="5"/>
  <c r="BI335" i="5"/>
  <c r="BH335" i="5"/>
  <c r="BF335" i="5"/>
  <c r="BE335" i="5"/>
  <c r="T335" i="5"/>
  <c r="R335" i="5"/>
  <c r="P335" i="5"/>
  <c r="BK335" i="5"/>
  <c r="J335" i="5"/>
  <c r="BG335" i="5" s="1"/>
  <c r="BI323" i="5"/>
  <c r="BH323" i="5"/>
  <c r="BF323" i="5"/>
  <c r="BE323" i="5"/>
  <c r="T323" i="5"/>
  <c r="R323" i="5"/>
  <c r="P323" i="5"/>
  <c r="BK323" i="5"/>
  <c r="J323" i="5"/>
  <c r="BG323" i="5"/>
  <c r="BI314" i="5"/>
  <c r="BH314" i="5"/>
  <c r="BF314" i="5"/>
  <c r="BE314" i="5"/>
  <c r="T314" i="5"/>
  <c r="R314" i="5"/>
  <c r="P314" i="5"/>
  <c r="BK314" i="5"/>
  <c r="J314" i="5"/>
  <c r="BG314" i="5" s="1"/>
  <c r="BI305" i="5"/>
  <c r="BH305" i="5"/>
  <c r="BF305" i="5"/>
  <c r="BE305" i="5"/>
  <c r="T305" i="5"/>
  <c r="R305" i="5"/>
  <c r="P305" i="5"/>
  <c r="BK305" i="5"/>
  <c r="J305" i="5"/>
  <c r="BG305" i="5"/>
  <c r="BI252" i="5"/>
  <c r="BH252" i="5"/>
  <c r="BF252" i="5"/>
  <c r="BE252" i="5"/>
  <c r="T252" i="5"/>
  <c r="R252" i="5"/>
  <c r="P252" i="5"/>
  <c r="BK252" i="5"/>
  <c r="J252" i="5"/>
  <c r="BG252" i="5" s="1"/>
  <c r="BI242" i="5"/>
  <c r="BH242" i="5"/>
  <c r="BF242" i="5"/>
  <c r="BE242" i="5"/>
  <c r="T242" i="5"/>
  <c r="R242" i="5"/>
  <c r="P242" i="5"/>
  <c r="BK242" i="5"/>
  <c r="J242" i="5"/>
  <c r="BG242" i="5"/>
  <c r="BI211" i="5"/>
  <c r="BH211" i="5"/>
  <c r="BF211" i="5"/>
  <c r="BE211" i="5"/>
  <c r="T211" i="5"/>
  <c r="T210" i="5" s="1"/>
  <c r="R211" i="5"/>
  <c r="R210" i="5"/>
  <c r="P211" i="5"/>
  <c r="P210" i="5" s="1"/>
  <c r="BK211" i="5"/>
  <c r="J211" i="5"/>
  <c r="BG211" i="5"/>
  <c r="BI208" i="5"/>
  <c r="BH208" i="5"/>
  <c r="BF208" i="5"/>
  <c r="BE208" i="5"/>
  <c r="T208" i="5"/>
  <c r="T207" i="5" s="1"/>
  <c r="R208" i="5"/>
  <c r="R207" i="5"/>
  <c r="P208" i="5"/>
  <c r="P207" i="5" s="1"/>
  <c r="BK208" i="5"/>
  <c r="BK207" i="5"/>
  <c r="J207" i="5"/>
  <c r="J69" i="5" s="1"/>
  <c r="J208" i="5"/>
  <c r="BG208" i="5" s="1"/>
  <c r="BI202" i="5"/>
  <c r="BH202" i="5"/>
  <c r="BF202" i="5"/>
  <c r="BE202" i="5"/>
  <c r="T202" i="5"/>
  <c r="R202" i="5"/>
  <c r="R194" i="5" s="1"/>
  <c r="P202" i="5"/>
  <c r="P194" i="5" s="1"/>
  <c r="BK202" i="5"/>
  <c r="J202" i="5"/>
  <c r="BG202" i="5"/>
  <c r="BI195" i="5"/>
  <c r="BH195" i="5"/>
  <c r="BF195" i="5"/>
  <c r="BE195" i="5"/>
  <c r="T195" i="5"/>
  <c r="R195" i="5"/>
  <c r="P195" i="5"/>
  <c r="BK195" i="5"/>
  <c r="BK194" i="5" s="1"/>
  <c r="J194" i="5" s="1"/>
  <c r="J68" i="5" s="1"/>
  <c r="J195" i="5"/>
  <c r="BG195" i="5" s="1"/>
  <c r="BI189" i="5"/>
  <c r="BH189" i="5"/>
  <c r="BF189" i="5"/>
  <c r="BE189" i="5"/>
  <c r="T189" i="5"/>
  <c r="R189" i="5"/>
  <c r="P189" i="5"/>
  <c r="BK189" i="5"/>
  <c r="J189" i="5"/>
  <c r="BG189" i="5"/>
  <c r="BI184" i="5"/>
  <c r="BH184" i="5"/>
  <c r="BF184" i="5"/>
  <c r="BE184" i="5"/>
  <c r="T184" i="5"/>
  <c r="R184" i="5"/>
  <c r="P184" i="5"/>
  <c r="BK184" i="5"/>
  <c r="J184" i="5"/>
  <c r="BG184" i="5"/>
  <c r="BI178" i="5"/>
  <c r="BH178" i="5"/>
  <c r="BF178" i="5"/>
  <c r="BE178" i="5"/>
  <c r="T178" i="5"/>
  <c r="R178" i="5"/>
  <c r="P178" i="5"/>
  <c r="BK178" i="5"/>
  <c r="J178" i="5"/>
  <c r="BG178" i="5"/>
  <c r="BI172" i="5"/>
  <c r="BH172" i="5"/>
  <c r="BF172" i="5"/>
  <c r="BE172" i="5"/>
  <c r="T172" i="5"/>
  <c r="R172" i="5"/>
  <c r="P172" i="5"/>
  <c r="BK172" i="5"/>
  <c r="J172" i="5"/>
  <c r="BG172" i="5"/>
  <c r="BI167" i="5"/>
  <c r="BH167" i="5"/>
  <c r="BF167" i="5"/>
  <c r="BE167" i="5"/>
  <c r="T167" i="5"/>
  <c r="R167" i="5"/>
  <c r="P167" i="5"/>
  <c r="BK167" i="5"/>
  <c r="J167" i="5"/>
  <c r="BG167" i="5"/>
  <c r="BI162" i="5"/>
  <c r="BH162" i="5"/>
  <c r="BF162" i="5"/>
  <c r="BE162" i="5"/>
  <c r="T162" i="5"/>
  <c r="R162" i="5"/>
  <c r="P162" i="5"/>
  <c r="BK162" i="5"/>
  <c r="J162" i="5"/>
  <c r="BG162" i="5"/>
  <c r="BI157" i="5"/>
  <c r="BH157" i="5"/>
  <c r="BF157" i="5"/>
  <c r="BE157" i="5"/>
  <c r="T157" i="5"/>
  <c r="T151" i="5" s="1"/>
  <c r="R157" i="5"/>
  <c r="R151" i="5" s="1"/>
  <c r="P157" i="5"/>
  <c r="BK157" i="5"/>
  <c r="J157" i="5"/>
  <c r="BG157" i="5"/>
  <c r="BI152" i="5"/>
  <c r="BH152" i="5"/>
  <c r="BF152" i="5"/>
  <c r="BE152" i="5"/>
  <c r="T152" i="5"/>
  <c r="R152" i="5"/>
  <c r="P152" i="5"/>
  <c r="BK152" i="5"/>
  <c r="J152" i="5"/>
  <c r="BG152" i="5" s="1"/>
  <c r="BI146" i="5"/>
  <c r="BH146" i="5"/>
  <c r="BF146" i="5"/>
  <c r="BE146" i="5"/>
  <c r="T146" i="5"/>
  <c r="R146" i="5"/>
  <c r="P146" i="5"/>
  <c r="BK146" i="5"/>
  <c r="J146" i="5"/>
  <c r="BG146" i="5"/>
  <c r="BI141" i="5"/>
  <c r="BH141" i="5"/>
  <c r="BF141" i="5"/>
  <c r="BE141" i="5"/>
  <c r="T141" i="5"/>
  <c r="R141" i="5"/>
  <c r="P141" i="5"/>
  <c r="BK141" i="5"/>
  <c r="J141" i="5"/>
  <c r="BG141" i="5"/>
  <c r="BI135" i="5"/>
  <c r="BH135" i="5"/>
  <c r="BF135" i="5"/>
  <c r="BE135" i="5"/>
  <c r="T135" i="5"/>
  <c r="R135" i="5"/>
  <c r="P135" i="5"/>
  <c r="BK135" i="5"/>
  <c r="J135" i="5"/>
  <c r="BG135" i="5"/>
  <c r="BI129" i="5"/>
  <c r="BH129" i="5"/>
  <c r="BF129" i="5"/>
  <c r="BE129" i="5"/>
  <c r="T129" i="5"/>
  <c r="R129" i="5"/>
  <c r="P129" i="5"/>
  <c r="BK129" i="5"/>
  <c r="J129" i="5"/>
  <c r="BG129" i="5"/>
  <c r="BI123" i="5"/>
  <c r="BH123" i="5"/>
  <c r="BF123" i="5"/>
  <c r="BE123" i="5"/>
  <c r="T123" i="5"/>
  <c r="R123" i="5"/>
  <c r="P123" i="5"/>
  <c r="BK123" i="5"/>
  <c r="J123" i="5"/>
  <c r="BG123" i="5"/>
  <c r="BI117" i="5"/>
  <c r="BH117" i="5"/>
  <c r="BF117" i="5"/>
  <c r="BE117" i="5"/>
  <c r="T117" i="5"/>
  <c r="R117" i="5"/>
  <c r="P117" i="5"/>
  <c r="BK117" i="5"/>
  <c r="J117" i="5"/>
  <c r="BG117" i="5"/>
  <c r="BI111" i="5"/>
  <c r="BH111" i="5"/>
  <c r="F37" i="5" s="1"/>
  <c r="BC59" i="1" s="1"/>
  <c r="BF111" i="5"/>
  <c r="BE111" i="5"/>
  <c r="T111" i="5"/>
  <c r="R111" i="5"/>
  <c r="P111" i="5"/>
  <c r="BK111" i="5"/>
  <c r="J111" i="5"/>
  <c r="BG111" i="5"/>
  <c r="BI105" i="5"/>
  <c r="BH105" i="5"/>
  <c r="BF105" i="5"/>
  <c r="BE105" i="5"/>
  <c r="T105" i="5"/>
  <c r="R105" i="5"/>
  <c r="P105" i="5"/>
  <c r="P104" i="5"/>
  <c r="BK105" i="5"/>
  <c r="J105" i="5"/>
  <c r="BG105" i="5" s="1"/>
  <c r="J98" i="5"/>
  <c r="F98" i="5"/>
  <c r="F96" i="5"/>
  <c r="E94" i="5"/>
  <c r="J59" i="5"/>
  <c r="F59" i="5"/>
  <c r="F57" i="5"/>
  <c r="E55" i="5"/>
  <c r="J22" i="5"/>
  <c r="E22" i="5"/>
  <c r="J21" i="5"/>
  <c r="J16" i="5"/>
  <c r="J57" i="5" s="1"/>
  <c r="J96" i="5"/>
  <c r="E7" i="5"/>
  <c r="E49" i="5" s="1"/>
  <c r="E88" i="5"/>
  <c r="AY58" i="1"/>
  <c r="AX58" i="1"/>
  <c r="BI240" i="4"/>
  <c r="BH240" i="4"/>
  <c r="BF240" i="4"/>
  <c r="BE240" i="4"/>
  <c r="T240" i="4"/>
  <c r="R240" i="4"/>
  <c r="P240" i="4"/>
  <c r="BK240" i="4"/>
  <c r="J240" i="4"/>
  <c r="BG240" i="4" s="1"/>
  <c r="BI239" i="4"/>
  <c r="BH239" i="4"/>
  <c r="BF239" i="4"/>
  <c r="BE239" i="4"/>
  <c r="T239" i="4"/>
  <c r="R239" i="4"/>
  <c r="P239" i="4"/>
  <c r="BK239" i="4"/>
  <c r="J239" i="4"/>
  <c r="BG239" i="4"/>
  <c r="BI234" i="4"/>
  <c r="BH234" i="4"/>
  <c r="BF234" i="4"/>
  <c r="BE234" i="4"/>
  <c r="T234" i="4"/>
  <c r="R234" i="4"/>
  <c r="P234" i="4"/>
  <c r="BK234" i="4"/>
  <c r="J234" i="4"/>
  <c r="BG234" i="4" s="1"/>
  <c r="BI223" i="4"/>
  <c r="BH223" i="4"/>
  <c r="BF223" i="4"/>
  <c r="BE223" i="4"/>
  <c r="T223" i="4"/>
  <c r="R223" i="4"/>
  <c r="P223" i="4"/>
  <c r="BK223" i="4"/>
  <c r="J223" i="4"/>
  <c r="BG223" i="4" s="1"/>
  <c r="BI218" i="4"/>
  <c r="BH218" i="4"/>
  <c r="BF218" i="4"/>
  <c r="BE218" i="4"/>
  <c r="T218" i="4"/>
  <c r="R218" i="4"/>
  <c r="P218" i="4"/>
  <c r="BK218" i="4"/>
  <c r="J218" i="4"/>
  <c r="BG218" i="4"/>
  <c r="BI213" i="4"/>
  <c r="BH213" i="4"/>
  <c r="BF213" i="4"/>
  <c r="BE213" i="4"/>
  <c r="T213" i="4"/>
  <c r="R213" i="4"/>
  <c r="P213" i="4"/>
  <c r="BK213" i="4"/>
  <c r="J213" i="4"/>
  <c r="BG213" i="4" s="1"/>
  <c r="BI209" i="4"/>
  <c r="BH209" i="4"/>
  <c r="BF209" i="4"/>
  <c r="BE209" i="4"/>
  <c r="T209" i="4"/>
  <c r="R209" i="4"/>
  <c r="P209" i="4"/>
  <c r="BK209" i="4"/>
  <c r="J209" i="4"/>
  <c r="BG209" i="4" s="1"/>
  <c r="BI205" i="4"/>
  <c r="BH205" i="4"/>
  <c r="BF205" i="4"/>
  <c r="BE205" i="4"/>
  <c r="T205" i="4"/>
  <c r="R205" i="4"/>
  <c r="P205" i="4"/>
  <c r="BK205" i="4"/>
  <c r="J205" i="4"/>
  <c r="BG205" i="4" s="1"/>
  <c r="BI201" i="4"/>
  <c r="BH201" i="4"/>
  <c r="BF201" i="4"/>
  <c r="BE201" i="4"/>
  <c r="T201" i="4"/>
  <c r="R201" i="4"/>
  <c r="P201" i="4"/>
  <c r="BK201" i="4"/>
  <c r="BK196" i="4" s="1"/>
  <c r="J196" i="4" s="1"/>
  <c r="J69" i="4" s="1"/>
  <c r="J201" i="4"/>
  <c r="BG201" i="4" s="1"/>
  <c r="BI197" i="4"/>
  <c r="BH197" i="4"/>
  <c r="BF197" i="4"/>
  <c r="BE197" i="4"/>
  <c r="T197" i="4"/>
  <c r="R197" i="4"/>
  <c r="P197" i="4"/>
  <c r="BK197" i="4"/>
  <c r="J197" i="4"/>
  <c r="BG197" i="4" s="1"/>
  <c r="BI195" i="4"/>
  <c r="BH195" i="4"/>
  <c r="BF195" i="4"/>
  <c r="BE195" i="4"/>
  <c r="T195" i="4"/>
  <c r="R195" i="4"/>
  <c r="P195" i="4"/>
  <c r="BK195" i="4"/>
  <c r="J195" i="4"/>
  <c r="BG195" i="4" s="1"/>
  <c r="BI194" i="4"/>
  <c r="BH194" i="4"/>
  <c r="BF194" i="4"/>
  <c r="BE194" i="4"/>
  <c r="T194" i="4"/>
  <c r="R194" i="4"/>
  <c r="P194" i="4"/>
  <c r="BK194" i="4"/>
  <c r="J194" i="4"/>
  <c r="BG194" i="4"/>
  <c r="BI189" i="4"/>
  <c r="BH189" i="4"/>
  <c r="BF189" i="4"/>
  <c r="BE189" i="4"/>
  <c r="T189" i="4"/>
  <c r="R189" i="4"/>
  <c r="P189" i="4"/>
  <c r="BK189" i="4"/>
  <c r="J189" i="4"/>
  <c r="BG189" i="4" s="1"/>
  <c r="BI188" i="4"/>
  <c r="BH188" i="4"/>
  <c r="BF188" i="4"/>
  <c r="BE188" i="4"/>
  <c r="T188" i="4"/>
  <c r="R188" i="4"/>
  <c r="P188" i="4"/>
  <c r="BK188" i="4"/>
  <c r="J188" i="4"/>
  <c r="BG188" i="4"/>
  <c r="BI184" i="4"/>
  <c r="BH184" i="4"/>
  <c r="BF184" i="4"/>
  <c r="BE184" i="4"/>
  <c r="T184" i="4"/>
  <c r="R184" i="4"/>
  <c r="P184" i="4"/>
  <c r="P183" i="4"/>
  <c r="BK184" i="4"/>
  <c r="J184" i="4"/>
  <c r="BG184" i="4" s="1"/>
  <c r="BI179" i="4"/>
  <c r="BH179" i="4"/>
  <c r="BF179" i="4"/>
  <c r="BE179" i="4"/>
  <c r="T179" i="4"/>
  <c r="R179" i="4"/>
  <c r="P179" i="4"/>
  <c r="BK179" i="4"/>
  <c r="J179" i="4"/>
  <c r="BG179" i="4"/>
  <c r="BI175" i="4"/>
  <c r="BH175" i="4"/>
  <c r="BF175" i="4"/>
  <c r="BE175" i="4"/>
  <c r="T175" i="4"/>
  <c r="R175" i="4"/>
  <c r="P175" i="4"/>
  <c r="BK175" i="4"/>
  <c r="J175" i="4"/>
  <c r="BG175" i="4" s="1"/>
  <c r="BI174" i="4"/>
  <c r="BH174" i="4"/>
  <c r="BF174" i="4"/>
  <c r="BE174" i="4"/>
  <c r="T174" i="4"/>
  <c r="R174" i="4"/>
  <c r="P174" i="4"/>
  <c r="BK174" i="4"/>
  <c r="J174" i="4"/>
  <c r="BG174" i="4"/>
  <c r="BI173" i="4"/>
  <c r="BH173" i="4"/>
  <c r="BF173" i="4"/>
  <c r="BE173" i="4"/>
  <c r="T173" i="4"/>
  <c r="R173" i="4"/>
  <c r="P173" i="4"/>
  <c r="BK173" i="4"/>
  <c r="J173" i="4"/>
  <c r="BG173" i="4" s="1"/>
  <c r="BI172" i="4"/>
  <c r="BH172" i="4"/>
  <c r="BF172" i="4"/>
  <c r="BE172" i="4"/>
  <c r="T172" i="4"/>
  <c r="R172" i="4"/>
  <c r="P172" i="4"/>
  <c r="BK172" i="4"/>
  <c r="J172" i="4"/>
  <c r="BG172" i="4"/>
  <c r="BI171" i="4"/>
  <c r="BH171" i="4"/>
  <c r="BF171" i="4"/>
  <c r="BE171" i="4"/>
  <c r="T171" i="4"/>
  <c r="R171" i="4"/>
  <c r="P171" i="4"/>
  <c r="BK171" i="4"/>
  <c r="J171" i="4"/>
  <c r="BG171" i="4" s="1"/>
  <c r="BI167" i="4"/>
  <c r="BH167" i="4"/>
  <c r="BF167" i="4"/>
  <c r="BE167" i="4"/>
  <c r="T167" i="4"/>
  <c r="R167" i="4"/>
  <c r="P167" i="4"/>
  <c r="BK167" i="4"/>
  <c r="J167" i="4"/>
  <c r="BG167" i="4"/>
  <c r="BI163" i="4"/>
  <c r="BH163" i="4"/>
  <c r="BF163" i="4"/>
  <c r="BE163" i="4"/>
  <c r="T163" i="4"/>
  <c r="R163" i="4"/>
  <c r="P163" i="4"/>
  <c r="BK163" i="4"/>
  <c r="J163" i="4"/>
  <c r="BG163" i="4"/>
  <c r="BI152" i="4"/>
  <c r="BH152" i="4"/>
  <c r="BF152" i="4"/>
  <c r="BE152" i="4"/>
  <c r="T152" i="4"/>
  <c r="R152" i="4"/>
  <c r="P152" i="4"/>
  <c r="BK152" i="4"/>
  <c r="J152" i="4"/>
  <c r="BG152" i="4"/>
  <c r="BI142" i="4"/>
  <c r="BH142" i="4"/>
  <c r="BF142" i="4"/>
  <c r="BE142" i="4"/>
  <c r="T142" i="4"/>
  <c r="R142" i="4"/>
  <c r="P142" i="4"/>
  <c r="BK142" i="4"/>
  <c r="J142" i="4"/>
  <c r="BG142" i="4" s="1"/>
  <c r="BI138" i="4"/>
  <c r="BH138" i="4"/>
  <c r="BF138" i="4"/>
  <c r="BE138" i="4"/>
  <c r="T138" i="4"/>
  <c r="R138" i="4"/>
  <c r="P138" i="4"/>
  <c r="BK138" i="4"/>
  <c r="J138" i="4"/>
  <c r="BG138" i="4" s="1"/>
  <c r="BI132" i="4"/>
  <c r="BH132" i="4"/>
  <c r="BF132" i="4"/>
  <c r="BE132" i="4"/>
  <c r="T132" i="4"/>
  <c r="R132" i="4"/>
  <c r="P132" i="4"/>
  <c r="BK132" i="4"/>
  <c r="J132" i="4"/>
  <c r="BG132" i="4" s="1"/>
  <c r="BI130" i="4"/>
  <c r="BH130" i="4"/>
  <c r="BF130" i="4"/>
  <c r="BE130" i="4"/>
  <c r="T130" i="4"/>
  <c r="R130" i="4"/>
  <c r="P130" i="4"/>
  <c r="BK130" i="4"/>
  <c r="J130" i="4"/>
  <c r="BG130" i="4"/>
  <c r="BI129" i="4"/>
  <c r="BH129" i="4"/>
  <c r="BF129" i="4"/>
  <c r="BE129" i="4"/>
  <c r="T129" i="4"/>
  <c r="R129" i="4"/>
  <c r="P129" i="4"/>
  <c r="BK129" i="4"/>
  <c r="J129" i="4"/>
  <c r="BG129" i="4"/>
  <c r="BI124" i="4"/>
  <c r="BH124" i="4"/>
  <c r="BF124" i="4"/>
  <c r="BE124" i="4"/>
  <c r="T124" i="4"/>
  <c r="R124" i="4"/>
  <c r="P124" i="4"/>
  <c r="BK124" i="4"/>
  <c r="J124" i="4"/>
  <c r="BG124" i="4"/>
  <c r="BI123" i="4"/>
  <c r="BH123" i="4"/>
  <c r="BF123" i="4"/>
  <c r="BE123" i="4"/>
  <c r="T123" i="4"/>
  <c r="R123" i="4"/>
  <c r="P123" i="4"/>
  <c r="BK123" i="4"/>
  <c r="J123" i="4"/>
  <c r="BG123" i="4"/>
  <c r="BI115" i="4"/>
  <c r="BH115" i="4"/>
  <c r="BF115" i="4"/>
  <c r="BE115" i="4"/>
  <c r="T115" i="4"/>
  <c r="R115" i="4"/>
  <c r="P115" i="4"/>
  <c r="BK115" i="4"/>
  <c r="J115" i="4"/>
  <c r="BG115" i="4"/>
  <c r="BI110" i="4"/>
  <c r="BH110" i="4"/>
  <c r="BF110" i="4"/>
  <c r="BE110" i="4"/>
  <c r="T110" i="4"/>
  <c r="R110" i="4"/>
  <c r="P110" i="4"/>
  <c r="BK110" i="4"/>
  <c r="J110" i="4"/>
  <c r="BG110" i="4"/>
  <c r="BI106" i="4"/>
  <c r="BH106" i="4"/>
  <c r="BF106" i="4"/>
  <c r="BE106" i="4"/>
  <c r="T106" i="4"/>
  <c r="R106" i="4"/>
  <c r="P106" i="4"/>
  <c r="BK106" i="4"/>
  <c r="J106" i="4"/>
  <c r="BG106" i="4"/>
  <c r="BI101" i="4"/>
  <c r="BH101" i="4"/>
  <c r="BF101" i="4"/>
  <c r="BE101" i="4"/>
  <c r="T101" i="4"/>
  <c r="R101" i="4"/>
  <c r="P101" i="4"/>
  <c r="P95" i="4" s="1"/>
  <c r="BK101" i="4"/>
  <c r="J101" i="4"/>
  <c r="BG101" i="4"/>
  <c r="BI96" i="4"/>
  <c r="BH96" i="4"/>
  <c r="F37" i="4" s="1"/>
  <c r="BC58" i="1" s="1"/>
  <c r="BF96" i="4"/>
  <c r="BE96" i="4"/>
  <c r="T96" i="4"/>
  <c r="R96" i="4"/>
  <c r="R95" i="4" s="1"/>
  <c r="P96" i="4"/>
  <c r="BK96" i="4"/>
  <c r="J96" i="4"/>
  <c r="BG96" i="4" s="1"/>
  <c r="J89" i="4"/>
  <c r="F89" i="4"/>
  <c r="F87" i="4"/>
  <c r="E85" i="4"/>
  <c r="J59" i="4"/>
  <c r="F59" i="4"/>
  <c r="F57" i="4"/>
  <c r="E55" i="4"/>
  <c r="J22" i="4"/>
  <c r="E22" i="4"/>
  <c r="J21" i="4"/>
  <c r="J16" i="4"/>
  <c r="E7" i="4"/>
  <c r="E49" i="4" s="1"/>
  <c r="E79" i="4"/>
  <c r="AY56" i="1"/>
  <c r="AX56" i="1"/>
  <c r="BI1854" i="3"/>
  <c r="BH1854" i="3"/>
  <c r="BF1854" i="3"/>
  <c r="BE1854" i="3"/>
  <c r="T1854" i="3"/>
  <c r="R1854" i="3"/>
  <c r="P1854" i="3"/>
  <c r="BK1854" i="3"/>
  <c r="J1854" i="3"/>
  <c r="BG1854" i="3"/>
  <c r="BI1848" i="3"/>
  <c r="BH1848" i="3"/>
  <c r="BF1848" i="3"/>
  <c r="BE1848" i="3"/>
  <c r="T1848" i="3"/>
  <c r="T1847" i="3" s="1"/>
  <c r="R1848" i="3"/>
  <c r="R1847" i="3" s="1"/>
  <c r="P1848" i="3"/>
  <c r="BK1848" i="3"/>
  <c r="J1848" i="3"/>
  <c r="BG1848" i="3" s="1"/>
  <c r="BI1846" i="3"/>
  <c r="BH1846" i="3"/>
  <c r="BF1846" i="3"/>
  <c r="BE1846" i="3"/>
  <c r="T1846" i="3"/>
  <c r="R1846" i="3"/>
  <c r="P1846" i="3"/>
  <c r="BK1846" i="3"/>
  <c r="J1846" i="3"/>
  <c r="BG1846" i="3" s="1"/>
  <c r="BI1823" i="3"/>
  <c r="BH1823" i="3"/>
  <c r="BF1823" i="3"/>
  <c r="BE1823" i="3"/>
  <c r="T1823" i="3"/>
  <c r="R1823" i="3"/>
  <c r="P1823" i="3"/>
  <c r="BK1823" i="3"/>
  <c r="J1823" i="3"/>
  <c r="BG1823" i="3" s="1"/>
  <c r="BI1817" i="3"/>
  <c r="BH1817" i="3"/>
  <c r="BF1817" i="3"/>
  <c r="BE1817" i="3"/>
  <c r="T1817" i="3"/>
  <c r="R1817" i="3"/>
  <c r="P1817" i="3"/>
  <c r="BK1817" i="3"/>
  <c r="J1817" i="3"/>
  <c r="BG1817" i="3" s="1"/>
  <c r="BI1794" i="3"/>
  <c r="BH1794" i="3"/>
  <c r="BF1794" i="3"/>
  <c r="BE1794" i="3"/>
  <c r="T1794" i="3"/>
  <c r="R1794" i="3"/>
  <c r="P1794" i="3"/>
  <c r="BK1794" i="3"/>
  <c r="J1794" i="3"/>
  <c r="BG1794" i="3" s="1"/>
  <c r="BI1792" i="3"/>
  <c r="BH1792" i="3"/>
  <c r="BF1792" i="3"/>
  <c r="BE1792" i="3"/>
  <c r="T1792" i="3"/>
  <c r="R1792" i="3"/>
  <c r="P1792" i="3"/>
  <c r="BK1792" i="3"/>
  <c r="J1792" i="3"/>
  <c r="BG1792" i="3" s="1"/>
  <c r="BI1781" i="3"/>
  <c r="BH1781" i="3"/>
  <c r="BF1781" i="3"/>
  <c r="BE1781" i="3"/>
  <c r="T1781" i="3"/>
  <c r="R1781" i="3"/>
  <c r="P1781" i="3"/>
  <c r="BK1781" i="3"/>
  <c r="J1781" i="3"/>
  <c r="BG1781" i="3" s="1"/>
  <c r="BI1775" i="3"/>
  <c r="BH1775" i="3"/>
  <c r="BF1775" i="3"/>
  <c r="BE1775" i="3"/>
  <c r="T1775" i="3"/>
  <c r="R1775" i="3"/>
  <c r="P1775" i="3"/>
  <c r="BK1775" i="3"/>
  <c r="J1775" i="3"/>
  <c r="BG1775" i="3" s="1"/>
  <c r="BI1769" i="3"/>
  <c r="BH1769" i="3"/>
  <c r="BF1769" i="3"/>
  <c r="BE1769" i="3"/>
  <c r="T1769" i="3"/>
  <c r="R1769" i="3"/>
  <c r="P1769" i="3"/>
  <c r="BK1769" i="3"/>
  <c r="J1769" i="3"/>
  <c r="BG1769" i="3"/>
  <c r="BI1764" i="3"/>
  <c r="BH1764" i="3"/>
  <c r="BF1764" i="3"/>
  <c r="BE1764" i="3"/>
  <c r="T1764" i="3"/>
  <c r="R1764" i="3"/>
  <c r="P1764" i="3"/>
  <c r="BK1764" i="3"/>
  <c r="J1764" i="3"/>
  <c r="BG1764" i="3" s="1"/>
  <c r="BI1741" i="3"/>
  <c r="BH1741" i="3"/>
  <c r="BF1741" i="3"/>
  <c r="BE1741" i="3"/>
  <c r="T1741" i="3"/>
  <c r="R1741" i="3"/>
  <c r="P1741" i="3"/>
  <c r="BK1741" i="3"/>
  <c r="J1741" i="3"/>
  <c r="BG1741" i="3" s="1"/>
  <c r="BI1739" i="3"/>
  <c r="BH1739" i="3"/>
  <c r="BF1739" i="3"/>
  <c r="BE1739" i="3"/>
  <c r="T1739" i="3"/>
  <c r="R1739" i="3"/>
  <c r="P1739" i="3"/>
  <c r="BK1739" i="3"/>
  <c r="J1739" i="3"/>
  <c r="BG1739" i="3" s="1"/>
  <c r="BI1729" i="3"/>
  <c r="BH1729" i="3"/>
  <c r="BF1729" i="3"/>
  <c r="BE1729" i="3"/>
  <c r="T1729" i="3"/>
  <c r="R1729" i="3"/>
  <c r="P1729" i="3"/>
  <c r="BK1729" i="3"/>
  <c r="J1729" i="3"/>
  <c r="BG1729" i="3"/>
  <c r="BI1722" i="3"/>
  <c r="BH1722" i="3"/>
  <c r="BF1722" i="3"/>
  <c r="BE1722" i="3"/>
  <c r="T1722" i="3"/>
  <c r="R1722" i="3"/>
  <c r="P1722" i="3"/>
  <c r="BK1722" i="3"/>
  <c r="J1722" i="3"/>
  <c r="BG1722" i="3" s="1"/>
  <c r="BI1715" i="3"/>
  <c r="BH1715" i="3"/>
  <c r="BF1715" i="3"/>
  <c r="BE1715" i="3"/>
  <c r="T1715" i="3"/>
  <c r="R1715" i="3"/>
  <c r="P1715" i="3"/>
  <c r="BK1715" i="3"/>
  <c r="J1715" i="3"/>
  <c r="BG1715" i="3" s="1"/>
  <c r="BI1708" i="3"/>
  <c r="BH1708" i="3"/>
  <c r="BF1708" i="3"/>
  <c r="BE1708" i="3"/>
  <c r="T1708" i="3"/>
  <c r="R1708" i="3"/>
  <c r="P1708" i="3"/>
  <c r="BK1708" i="3"/>
  <c r="J1708" i="3"/>
  <c r="BG1708" i="3" s="1"/>
  <c r="BI1701" i="3"/>
  <c r="BH1701" i="3"/>
  <c r="BF1701" i="3"/>
  <c r="BE1701" i="3"/>
  <c r="T1701" i="3"/>
  <c r="T1700" i="3" s="1"/>
  <c r="R1701" i="3"/>
  <c r="P1701" i="3"/>
  <c r="BK1701" i="3"/>
  <c r="J1701" i="3"/>
  <c r="BG1701" i="3" s="1"/>
  <c r="BI1699" i="3"/>
  <c r="BH1699" i="3"/>
  <c r="BF1699" i="3"/>
  <c r="BE1699" i="3"/>
  <c r="T1699" i="3"/>
  <c r="R1699" i="3"/>
  <c r="P1699" i="3"/>
  <c r="BK1699" i="3"/>
  <c r="J1699" i="3"/>
  <c r="BG1699" i="3"/>
  <c r="BI1689" i="3"/>
  <c r="BH1689" i="3"/>
  <c r="BF1689" i="3"/>
  <c r="BE1689" i="3"/>
  <c r="T1689" i="3"/>
  <c r="R1689" i="3"/>
  <c r="P1689" i="3"/>
  <c r="BK1689" i="3"/>
  <c r="J1689" i="3"/>
  <c r="BG1689" i="3" s="1"/>
  <c r="BI1678" i="3"/>
  <c r="BH1678" i="3"/>
  <c r="BF1678" i="3"/>
  <c r="BE1678" i="3"/>
  <c r="T1678" i="3"/>
  <c r="R1678" i="3"/>
  <c r="P1678" i="3"/>
  <c r="BK1678" i="3"/>
  <c r="J1678" i="3"/>
  <c r="BG1678" i="3" s="1"/>
  <c r="BI1673" i="3"/>
  <c r="BH1673" i="3"/>
  <c r="BF1673" i="3"/>
  <c r="BE1673" i="3"/>
  <c r="T1673" i="3"/>
  <c r="R1673" i="3"/>
  <c r="P1673" i="3"/>
  <c r="BK1673" i="3"/>
  <c r="J1673" i="3"/>
  <c r="BG1673" i="3" s="1"/>
  <c r="BI1662" i="3"/>
  <c r="BH1662" i="3"/>
  <c r="BF1662" i="3"/>
  <c r="BE1662" i="3"/>
  <c r="T1662" i="3"/>
  <c r="R1662" i="3"/>
  <c r="P1662" i="3"/>
  <c r="BK1662" i="3"/>
  <c r="J1662" i="3"/>
  <c r="BG1662" i="3"/>
  <c r="BI1657" i="3"/>
  <c r="BH1657" i="3"/>
  <c r="BF1657" i="3"/>
  <c r="BE1657" i="3"/>
  <c r="T1657" i="3"/>
  <c r="R1657" i="3"/>
  <c r="P1657" i="3"/>
  <c r="BK1657" i="3"/>
  <c r="J1657" i="3"/>
  <c r="BG1657" i="3" s="1"/>
  <c r="BI1652" i="3"/>
  <c r="BH1652" i="3"/>
  <c r="BF1652" i="3"/>
  <c r="BE1652" i="3"/>
  <c r="T1652" i="3"/>
  <c r="R1652" i="3"/>
  <c r="P1652" i="3"/>
  <c r="BK1652" i="3"/>
  <c r="J1652" i="3"/>
  <c r="BG1652" i="3" s="1"/>
  <c r="BI1642" i="3"/>
  <c r="BH1642" i="3"/>
  <c r="BF1642" i="3"/>
  <c r="BE1642" i="3"/>
  <c r="T1642" i="3"/>
  <c r="R1642" i="3"/>
  <c r="P1642" i="3"/>
  <c r="BK1642" i="3"/>
  <c r="J1642" i="3"/>
  <c r="BG1642" i="3" s="1"/>
  <c r="BI1632" i="3"/>
  <c r="BH1632" i="3"/>
  <c r="BF1632" i="3"/>
  <c r="BE1632" i="3"/>
  <c r="T1632" i="3"/>
  <c r="R1632" i="3"/>
  <c r="P1632" i="3"/>
  <c r="BK1632" i="3"/>
  <c r="J1632" i="3"/>
  <c r="BG1632" i="3" s="1"/>
  <c r="BI1622" i="3"/>
  <c r="BH1622" i="3"/>
  <c r="BF1622" i="3"/>
  <c r="BE1622" i="3"/>
  <c r="T1622" i="3"/>
  <c r="R1622" i="3"/>
  <c r="P1622" i="3"/>
  <c r="BK1622" i="3"/>
  <c r="J1622" i="3"/>
  <c r="BG1622" i="3"/>
  <c r="BI1612" i="3"/>
  <c r="BH1612" i="3"/>
  <c r="BF1612" i="3"/>
  <c r="BE1612" i="3"/>
  <c r="T1612" i="3"/>
  <c r="R1612" i="3"/>
  <c r="P1612" i="3"/>
  <c r="BK1612" i="3"/>
  <c r="J1612" i="3"/>
  <c r="BG1612" i="3" s="1"/>
  <c r="BI1602" i="3"/>
  <c r="BH1602" i="3"/>
  <c r="BF1602" i="3"/>
  <c r="BE1602" i="3"/>
  <c r="T1602" i="3"/>
  <c r="R1602" i="3"/>
  <c r="P1602" i="3"/>
  <c r="BK1602" i="3"/>
  <c r="J1602" i="3"/>
  <c r="BG1602" i="3" s="1"/>
  <c r="BI1600" i="3"/>
  <c r="BH1600" i="3"/>
  <c r="BF1600" i="3"/>
  <c r="BE1600" i="3"/>
  <c r="T1600" i="3"/>
  <c r="R1600" i="3"/>
  <c r="P1600" i="3"/>
  <c r="BK1600" i="3"/>
  <c r="J1600" i="3"/>
  <c r="BG1600" i="3" s="1"/>
  <c r="BI1594" i="3"/>
  <c r="BH1594" i="3"/>
  <c r="BF1594" i="3"/>
  <c r="BE1594" i="3"/>
  <c r="T1594" i="3"/>
  <c r="R1594" i="3"/>
  <c r="P1594" i="3"/>
  <c r="BK1594" i="3"/>
  <c r="J1594" i="3"/>
  <c r="BG1594" i="3"/>
  <c r="BI1588" i="3"/>
  <c r="BH1588" i="3"/>
  <c r="BF1588" i="3"/>
  <c r="BE1588" i="3"/>
  <c r="T1588" i="3"/>
  <c r="R1588" i="3"/>
  <c r="P1588" i="3"/>
  <c r="BK1588" i="3"/>
  <c r="J1588" i="3"/>
  <c r="BG1588" i="3" s="1"/>
  <c r="BI1582" i="3"/>
  <c r="BH1582" i="3"/>
  <c r="BF1582" i="3"/>
  <c r="BE1582" i="3"/>
  <c r="T1582" i="3"/>
  <c r="R1582" i="3"/>
  <c r="P1582" i="3"/>
  <c r="BK1582" i="3"/>
  <c r="J1582" i="3"/>
  <c r="BG1582" i="3" s="1"/>
  <c r="BI1577" i="3"/>
  <c r="BH1577" i="3"/>
  <c r="BF1577" i="3"/>
  <c r="BE1577" i="3"/>
  <c r="T1577" i="3"/>
  <c r="R1577" i="3"/>
  <c r="P1577" i="3"/>
  <c r="BK1577" i="3"/>
  <c r="J1577" i="3"/>
  <c r="BG1577" i="3" s="1"/>
  <c r="BI1570" i="3"/>
  <c r="BH1570" i="3"/>
  <c r="BF1570" i="3"/>
  <c r="BE1570" i="3"/>
  <c r="T1570" i="3"/>
  <c r="T1569" i="3" s="1"/>
  <c r="R1570" i="3"/>
  <c r="P1570" i="3"/>
  <c r="BK1570" i="3"/>
  <c r="J1570" i="3"/>
  <c r="BG1570" i="3" s="1"/>
  <c r="BI1562" i="3"/>
  <c r="BH1562" i="3"/>
  <c r="BF1562" i="3"/>
  <c r="BE1562" i="3"/>
  <c r="T1562" i="3"/>
  <c r="R1562" i="3"/>
  <c r="P1562" i="3"/>
  <c r="BK1562" i="3"/>
  <c r="J1562" i="3"/>
  <c r="BG1562" i="3"/>
  <c r="BI1555" i="3"/>
  <c r="BH1555" i="3"/>
  <c r="BF1555" i="3"/>
  <c r="BE1555" i="3"/>
  <c r="T1555" i="3"/>
  <c r="R1555" i="3"/>
  <c r="P1555" i="3"/>
  <c r="BK1555" i="3"/>
  <c r="J1555" i="3"/>
  <c r="BG1555" i="3" s="1"/>
  <c r="BI1548" i="3"/>
  <c r="BH1548" i="3"/>
  <c r="BF1548" i="3"/>
  <c r="BE1548" i="3"/>
  <c r="T1548" i="3"/>
  <c r="R1548" i="3"/>
  <c r="P1548" i="3"/>
  <c r="BK1548" i="3"/>
  <c r="J1548" i="3"/>
  <c r="BG1548" i="3" s="1"/>
  <c r="BI1541" i="3"/>
  <c r="BH1541" i="3"/>
  <c r="BF1541" i="3"/>
  <c r="BE1541" i="3"/>
  <c r="T1541" i="3"/>
  <c r="R1541" i="3"/>
  <c r="P1541" i="3"/>
  <c r="BK1541" i="3"/>
  <c r="J1541" i="3"/>
  <c r="BG1541" i="3" s="1"/>
  <c r="BI1534" i="3"/>
  <c r="BH1534" i="3"/>
  <c r="BF1534" i="3"/>
  <c r="BE1534" i="3"/>
  <c r="T1534" i="3"/>
  <c r="R1534" i="3"/>
  <c r="P1534" i="3"/>
  <c r="BK1534" i="3"/>
  <c r="J1534" i="3"/>
  <c r="BG1534" i="3"/>
  <c r="BI1527" i="3"/>
  <c r="BH1527" i="3"/>
  <c r="BF1527" i="3"/>
  <c r="BE1527" i="3"/>
  <c r="T1527" i="3"/>
  <c r="R1527" i="3"/>
  <c r="P1527" i="3"/>
  <c r="BK1527" i="3"/>
  <c r="J1527" i="3"/>
  <c r="BG1527" i="3" s="1"/>
  <c r="BI1520" i="3"/>
  <c r="BH1520" i="3"/>
  <c r="BF1520" i="3"/>
  <c r="BE1520" i="3"/>
  <c r="T1520" i="3"/>
  <c r="R1520" i="3"/>
  <c r="P1520" i="3"/>
  <c r="BK1520" i="3"/>
  <c r="J1520" i="3"/>
  <c r="BG1520" i="3" s="1"/>
  <c r="BI1513" i="3"/>
  <c r="BH1513" i="3"/>
  <c r="BF1513" i="3"/>
  <c r="BE1513" i="3"/>
  <c r="T1513" i="3"/>
  <c r="R1513" i="3"/>
  <c r="P1513" i="3"/>
  <c r="BK1513" i="3"/>
  <c r="J1513" i="3"/>
  <c r="BG1513" i="3" s="1"/>
  <c r="BI1506" i="3"/>
  <c r="BH1506" i="3"/>
  <c r="BF1506" i="3"/>
  <c r="BE1506" i="3"/>
  <c r="T1506" i="3"/>
  <c r="R1506" i="3"/>
  <c r="P1506" i="3"/>
  <c r="BK1506" i="3"/>
  <c r="J1506" i="3"/>
  <c r="BG1506" i="3" s="1"/>
  <c r="BI1499" i="3"/>
  <c r="BH1499" i="3"/>
  <c r="BF1499" i="3"/>
  <c r="BE1499" i="3"/>
  <c r="T1499" i="3"/>
  <c r="R1499" i="3"/>
  <c r="P1499" i="3"/>
  <c r="BK1499" i="3"/>
  <c r="J1499" i="3"/>
  <c r="BG1499" i="3"/>
  <c r="BI1492" i="3"/>
  <c r="BH1492" i="3"/>
  <c r="BF1492" i="3"/>
  <c r="BE1492" i="3"/>
  <c r="T1492" i="3"/>
  <c r="R1492" i="3"/>
  <c r="P1492" i="3"/>
  <c r="BK1492" i="3"/>
  <c r="J1492" i="3"/>
  <c r="BG1492" i="3" s="1"/>
  <c r="BI1485" i="3"/>
  <c r="BH1485" i="3"/>
  <c r="BF1485" i="3"/>
  <c r="BE1485" i="3"/>
  <c r="T1485" i="3"/>
  <c r="R1485" i="3"/>
  <c r="P1485" i="3"/>
  <c r="BK1485" i="3"/>
  <c r="J1485" i="3"/>
  <c r="BG1485" i="3" s="1"/>
  <c r="BI1478" i="3"/>
  <c r="BH1478" i="3"/>
  <c r="BF1478" i="3"/>
  <c r="BE1478" i="3"/>
  <c r="T1478" i="3"/>
  <c r="R1478" i="3"/>
  <c r="P1478" i="3"/>
  <c r="P1414" i="3" s="1"/>
  <c r="BK1478" i="3"/>
  <c r="J1478" i="3"/>
  <c r="BG1478" i="3"/>
  <c r="BI1471" i="3"/>
  <c r="BH1471" i="3"/>
  <c r="BF1471" i="3"/>
  <c r="BE1471" i="3"/>
  <c r="T1471" i="3"/>
  <c r="R1471" i="3"/>
  <c r="P1471" i="3"/>
  <c r="BK1471" i="3"/>
  <c r="J1471" i="3"/>
  <c r="BG1471" i="3" s="1"/>
  <c r="BI1464" i="3"/>
  <c r="BH1464" i="3"/>
  <c r="BF1464" i="3"/>
  <c r="BE1464" i="3"/>
  <c r="T1464" i="3"/>
  <c r="R1464" i="3"/>
  <c r="P1464" i="3"/>
  <c r="BK1464" i="3"/>
  <c r="J1464" i="3"/>
  <c r="BG1464" i="3" s="1"/>
  <c r="BI1457" i="3"/>
  <c r="BH1457" i="3"/>
  <c r="BF1457" i="3"/>
  <c r="BE1457" i="3"/>
  <c r="T1457" i="3"/>
  <c r="R1457" i="3"/>
  <c r="P1457" i="3"/>
  <c r="BK1457" i="3"/>
  <c r="J1457" i="3"/>
  <c r="BG1457" i="3" s="1"/>
  <c r="BI1450" i="3"/>
  <c r="BH1450" i="3"/>
  <c r="BF1450" i="3"/>
  <c r="BE1450" i="3"/>
  <c r="T1450" i="3"/>
  <c r="R1450" i="3"/>
  <c r="P1450" i="3"/>
  <c r="BK1450" i="3"/>
  <c r="J1450" i="3"/>
  <c r="BG1450" i="3" s="1"/>
  <c r="BI1443" i="3"/>
  <c r="BH1443" i="3"/>
  <c r="BF1443" i="3"/>
  <c r="BE1443" i="3"/>
  <c r="T1443" i="3"/>
  <c r="R1443" i="3"/>
  <c r="P1443" i="3"/>
  <c r="BK1443" i="3"/>
  <c r="J1443" i="3"/>
  <c r="BG1443" i="3" s="1"/>
  <c r="BI1436" i="3"/>
  <c r="BH1436" i="3"/>
  <c r="BF1436" i="3"/>
  <c r="BE1436" i="3"/>
  <c r="T1436" i="3"/>
  <c r="R1436" i="3"/>
  <c r="P1436" i="3"/>
  <c r="BK1436" i="3"/>
  <c r="J1436" i="3"/>
  <c r="BG1436" i="3" s="1"/>
  <c r="BI1429" i="3"/>
  <c r="BH1429" i="3"/>
  <c r="BF1429" i="3"/>
  <c r="BE1429" i="3"/>
  <c r="T1429" i="3"/>
  <c r="R1429" i="3"/>
  <c r="P1429" i="3"/>
  <c r="BK1429" i="3"/>
  <c r="J1429" i="3"/>
  <c r="BG1429" i="3" s="1"/>
  <c r="BI1422" i="3"/>
  <c r="BH1422" i="3"/>
  <c r="BF1422" i="3"/>
  <c r="BE1422" i="3"/>
  <c r="T1422" i="3"/>
  <c r="R1422" i="3"/>
  <c r="P1422" i="3"/>
  <c r="BK1422" i="3"/>
  <c r="J1422" i="3"/>
  <c r="BG1422" i="3"/>
  <c r="BI1415" i="3"/>
  <c r="BH1415" i="3"/>
  <c r="BF1415" i="3"/>
  <c r="BE1415" i="3"/>
  <c r="T1415" i="3"/>
  <c r="R1415" i="3"/>
  <c r="P1415" i="3"/>
  <c r="BK1415" i="3"/>
  <c r="J1415" i="3"/>
  <c r="BG1415" i="3"/>
  <c r="BI1407" i="3"/>
  <c r="BH1407" i="3"/>
  <c r="BF1407" i="3"/>
  <c r="BE1407" i="3"/>
  <c r="T1407" i="3"/>
  <c r="R1407" i="3"/>
  <c r="P1407" i="3"/>
  <c r="BK1407" i="3"/>
  <c r="J1407" i="3"/>
  <c r="BG1407" i="3"/>
  <c r="BI1400" i="3"/>
  <c r="BH1400" i="3"/>
  <c r="BF1400" i="3"/>
  <c r="BE1400" i="3"/>
  <c r="T1400" i="3"/>
  <c r="R1400" i="3"/>
  <c r="P1400" i="3"/>
  <c r="BK1400" i="3"/>
  <c r="J1400" i="3"/>
  <c r="BG1400" i="3" s="1"/>
  <c r="BI1393" i="3"/>
  <c r="BH1393" i="3"/>
  <c r="BF1393" i="3"/>
  <c r="BE1393" i="3"/>
  <c r="T1393" i="3"/>
  <c r="R1393" i="3"/>
  <c r="P1393" i="3"/>
  <c r="BK1393" i="3"/>
  <c r="J1393" i="3"/>
  <c r="BG1393" i="3" s="1"/>
  <c r="BI1386" i="3"/>
  <c r="BH1386" i="3"/>
  <c r="BF1386" i="3"/>
  <c r="BE1386" i="3"/>
  <c r="T1386" i="3"/>
  <c r="R1386" i="3"/>
  <c r="P1386" i="3"/>
  <c r="BK1386" i="3"/>
  <c r="J1386" i="3"/>
  <c r="BG1386" i="3"/>
  <c r="BI1381" i="3"/>
  <c r="BH1381" i="3"/>
  <c r="BF1381" i="3"/>
  <c r="BE1381" i="3"/>
  <c r="T1381" i="3"/>
  <c r="R1381" i="3"/>
  <c r="P1381" i="3"/>
  <c r="BK1381" i="3"/>
  <c r="J1381" i="3"/>
  <c r="BG1381" i="3" s="1"/>
  <c r="BI1375" i="3"/>
  <c r="BH1375" i="3"/>
  <c r="BF1375" i="3"/>
  <c r="BE1375" i="3"/>
  <c r="T1375" i="3"/>
  <c r="R1375" i="3"/>
  <c r="P1375" i="3"/>
  <c r="BK1375" i="3"/>
  <c r="J1375" i="3"/>
  <c r="BG1375" i="3" s="1"/>
  <c r="BI1370" i="3"/>
  <c r="BH1370" i="3"/>
  <c r="BF1370" i="3"/>
  <c r="BE1370" i="3"/>
  <c r="T1370" i="3"/>
  <c r="R1370" i="3"/>
  <c r="P1370" i="3"/>
  <c r="BK1370" i="3"/>
  <c r="J1370" i="3"/>
  <c r="BG1370" i="3" s="1"/>
  <c r="BI1363" i="3"/>
  <c r="BH1363" i="3"/>
  <c r="BF1363" i="3"/>
  <c r="BE1363" i="3"/>
  <c r="T1363" i="3"/>
  <c r="R1363" i="3"/>
  <c r="P1363" i="3"/>
  <c r="BK1363" i="3"/>
  <c r="J1363" i="3"/>
  <c r="BG1363" i="3"/>
  <c r="BI1358" i="3"/>
  <c r="BH1358" i="3"/>
  <c r="BF1358" i="3"/>
  <c r="BE1358" i="3"/>
  <c r="T1358" i="3"/>
  <c r="R1358" i="3"/>
  <c r="P1358" i="3"/>
  <c r="BK1358" i="3"/>
  <c r="J1358" i="3"/>
  <c r="BG1358" i="3" s="1"/>
  <c r="BI1351" i="3"/>
  <c r="BH1351" i="3"/>
  <c r="BF1351" i="3"/>
  <c r="BE1351" i="3"/>
  <c r="T1351" i="3"/>
  <c r="R1351" i="3"/>
  <c r="P1351" i="3"/>
  <c r="BK1351" i="3"/>
  <c r="J1351" i="3"/>
  <c r="BG1351" i="3" s="1"/>
  <c r="BI1346" i="3"/>
  <c r="BH1346" i="3"/>
  <c r="BF1346" i="3"/>
  <c r="BE1346" i="3"/>
  <c r="T1346" i="3"/>
  <c r="R1346" i="3"/>
  <c r="P1346" i="3"/>
  <c r="BK1346" i="3"/>
  <c r="J1346" i="3"/>
  <c r="BG1346" i="3" s="1"/>
  <c r="BI1341" i="3"/>
  <c r="BH1341" i="3"/>
  <c r="BF1341" i="3"/>
  <c r="BE1341" i="3"/>
  <c r="T1341" i="3"/>
  <c r="R1341" i="3"/>
  <c r="P1341" i="3"/>
  <c r="BK1341" i="3"/>
  <c r="J1341" i="3"/>
  <c r="BG1341" i="3"/>
  <c r="BI1336" i="3"/>
  <c r="BH1336" i="3"/>
  <c r="BF1336" i="3"/>
  <c r="BE1336" i="3"/>
  <c r="T1336" i="3"/>
  <c r="R1336" i="3"/>
  <c r="P1336" i="3"/>
  <c r="BK1336" i="3"/>
  <c r="J1336" i="3"/>
  <c r="BG1336" i="3"/>
  <c r="BI1325" i="3"/>
  <c r="BH1325" i="3"/>
  <c r="BF1325" i="3"/>
  <c r="BE1325" i="3"/>
  <c r="T1325" i="3"/>
  <c r="R1325" i="3"/>
  <c r="P1325" i="3"/>
  <c r="BK1325" i="3"/>
  <c r="J1325" i="3"/>
  <c r="BG1325" i="3"/>
  <c r="BI1323" i="3"/>
  <c r="BH1323" i="3"/>
  <c r="BF1323" i="3"/>
  <c r="BE1323" i="3"/>
  <c r="T1323" i="3"/>
  <c r="R1323" i="3"/>
  <c r="P1323" i="3"/>
  <c r="BK1323" i="3"/>
  <c r="J1323" i="3"/>
  <c r="BG1323" i="3" s="1"/>
  <c r="BI1316" i="3"/>
  <c r="BH1316" i="3"/>
  <c r="BF1316" i="3"/>
  <c r="BE1316" i="3"/>
  <c r="T1316" i="3"/>
  <c r="R1316" i="3"/>
  <c r="P1316" i="3"/>
  <c r="BK1316" i="3"/>
  <c r="J1316" i="3"/>
  <c r="BG1316" i="3" s="1"/>
  <c r="BI1309" i="3"/>
  <c r="BH1309" i="3"/>
  <c r="BF1309" i="3"/>
  <c r="BE1309" i="3"/>
  <c r="T1309" i="3"/>
  <c r="R1309" i="3"/>
  <c r="P1309" i="3"/>
  <c r="BK1309" i="3"/>
  <c r="J1309" i="3"/>
  <c r="BG1309" i="3"/>
  <c r="BI1302" i="3"/>
  <c r="BH1302" i="3"/>
  <c r="BF1302" i="3"/>
  <c r="BE1302" i="3"/>
  <c r="T1302" i="3"/>
  <c r="R1302" i="3"/>
  <c r="P1302" i="3"/>
  <c r="BK1302" i="3"/>
  <c r="J1302" i="3"/>
  <c r="BG1302" i="3" s="1"/>
  <c r="BI1295" i="3"/>
  <c r="BH1295" i="3"/>
  <c r="BF1295" i="3"/>
  <c r="BE1295" i="3"/>
  <c r="T1295" i="3"/>
  <c r="R1295" i="3"/>
  <c r="P1295" i="3"/>
  <c r="BK1295" i="3"/>
  <c r="J1295" i="3"/>
  <c r="BG1295" i="3" s="1"/>
  <c r="BI1287" i="3"/>
  <c r="BH1287" i="3"/>
  <c r="BF1287" i="3"/>
  <c r="BE1287" i="3"/>
  <c r="T1287" i="3"/>
  <c r="R1287" i="3"/>
  <c r="P1287" i="3"/>
  <c r="BK1287" i="3"/>
  <c r="J1287" i="3"/>
  <c r="BG1287" i="3" s="1"/>
  <c r="BI1280" i="3"/>
  <c r="BH1280" i="3"/>
  <c r="BF1280" i="3"/>
  <c r="BE1280" i="3"/>
  <c r="T1280" i="3"/>
  <c r="T1279" i="3" s="1"/>
  <c r="R1280" i="3"/>
  <c r="P1280" i="3"/>
  <c r="BK1280" i="3"/>
  <c r="J1280" i="3"/>
  <c r="BG1280" i="3" s="1"/>
  <c r="BI1278" i="3"/>
  <c r="BH1278" i="3"/>
  <c r="BF1278" i="3"/>
  <c r="BE1278" i="3"/>
  <c r="T1278" i="3"/>
  <c r="R1278" i="3"/>
  <c r="P1278" i="3"/>
  <c r="BK1278" i="3"/>
  <c r="J1278" i="3"/>
  <c r="BG1278" i="3"/>
  <c r="BI1273" i="3"/>
  <c r="BH1273" i="3"/>
  <c r="BF1273" i="3"/>
  <c r="BE1273" i="3"/>
  <c r="T1273" i="3"/>
  <c r="R1273" i="3"/>
  <c r="P1273" i="3"/>
  <c r="BK1273" i="3"/>
  <c r="J1273" i="3"/>
  <c r="BG1273" i="3" s="1"/>
  <c r="BI1266" i="3"/>
  <c r="BH1266" i="3"/>
  <c r="BF1266" i="3"/>
  <c r="BE1266" i="3"/>
  <c r="T1266" i="3"/>
  <c r="R1266" i="3"/>
  <c r="P1266" i="3"/>
  <c r="BK1266" i="3"/>
  <c r="J1266" i="3"/>
  <c r="BG1266" i="3" s="1"/>
  <c r="BI1261" i="3"/>
  <c r="BH1261" i="3"/>
  <c r="BF1261" i="3"/>
  <c r="BE1261" i="3"/>
  <c r="T1261" i="3"/>
  <c r="R1261" i="3"/>
  <c r="P1261" i="3"/>
  <c r="BK1261" i="3"/>
  <c r="J1261" i="3"/>
  <c r="BG1261" i="3" s="1"/>
  <c r="BI1254" i="3"/>
  <c r="BH1254" i="3"/>
  <c r="BF1254" i="3"/>
  <c r="BE1254" i="3"/>
  <c r="T1254" i="3"/>
  <c r="R1254" i="3"/>
  <c r="P1254" i="3"/>
  <c r="BK1254" i="3"/>
  <c r="J1254" i="3"/>
  <c r="BG1254" i="3"/>
  <c r="BI1249" i="3"/>
  <c r="BH1249" i="3"/>
  <c r="BF1249" i="3"/>
  <c r="BE1249" i="3"/>
  <c r="T1249" i="3"/>
  <c r="R1249" i="3"/>
  <c r="P1249" i="3"/>
  <c r="BK1249" i="3"/>
  <c r="J1249" i="3"/>
  <c r="BG1249" i="3" s="1"/>
  <c r="BI1244" i="3"/>
  <c r="BH1244" i="3"/>
  <c r="BF1244" i="3"/>
  <c r="BE1244" i="3"/>
  <c r="T1244" i="3"/>
  <c r="R1244" i="3"/>
  <c r="P1244" i="3"/>
  <c r="BK1244" i="3"/>
  <c r="J1244" i="3"/>
  <c r="BG1244" i="3" s="1"/>
  <c r="BI1239" i="3"/>
  <c r="BH1239" i="3"/>
  <c r="BF1239" i="3"/>
  <c r="BE1239" i="3"/>
  <c r="T1239" i="3"/>
  <c r="R1239" i="3"/>
  <c r="P1239" i="3"/>
  <c r="BK1239" i="3"/>
  <c r="J1239" i="3"/>
  <c r="BG1239" i="3" s="1"/>
  <c r="BI1228" i="3"/>
  <c r="BH1228" i="3"/>
  <c r="BF1228" i="3"/>
  <c r="BE1228" i="3"/>
  <c r="T1228" i="3"/>
  <c r="R1228" i="3"/>
  <c r="P1228" i="3"/>
  <c r="BK1228" i="3"/>
  <c r="J1228" i="3"/>
  <c r="BG1228" i="3" s="1"/>
  <c r="BI1227" i="3"/>
  <c r="BH1227" i="3"/>
  <c r="BF1227" i="3"/>
  <c r="BE1227" i="3"/>
  <c r="T1227" i="3"/>
  <c r="R1227" i="3"/>
  <c r="P1227" i="3"/>
  <c r="BK1227" i="3"/>
  <c r="J1227" i="3"/>
  <c r="BG1227" i="3"/>
  <c r="BI1226" i="3"/>
  <c r="BH1226" i="3"/>
  <c r="BF1226" i="3"/>
  <c r="BE1226" i="3"/>
  <c r="T1226" i="3"/>
  <c r="R1226" i="3"/>
  <c r="P1226" i="3"/>
  <c r="BK1226" i="3"/>
  <c r="J1226" i="3"/>
  <c r="BG1226" i="3" s="1"/>
  <c r="BI1225" i="3"/>
  <c r="BH1225" i="3"/>
  <c r="BF1225" i="3"/>
  <c r="BE1225" i="3"/>
  <c r="T1225" i="3"/>
  <c r="R1225" i="3"/>
  <c r="P1225" i="3"/>
  <c r="BK1225" i="3"/>
  <c r="J1225" i="3"/>
  <c r="BG1225" i="3" s="1"/>
  <c r="BI1224" i="3"/>
  <c r="BH1224" i="3"/>
  <c r="BF1224" i="3"/>
  <c r="BE1224" i="3"/>
  <c r="T1224" i="3"/>
  <c r="R1224" i="3"/>
  <c r="P1224" i="3"/>
  <c r="BK1224" i="3"/>
  <c r="J1224" i="3"/>
  <c r="BG1224" i="3"/>
  <c r="BI1223" i="3"/>
  <c r="BH1223" i="3"/>
  <c r="BF1223" i="3"/>
  <c r="BE1223" i="3"/>
  <c r="T1223" i="3"/>
  <c r="R1223" i="3"/>
  <c r="P1223" i="3"/>
  <c r="BK1223" i="3"/>
  <c r="J1223" i="3"/>
  <c r="BG1223" i="3" s="1"/>
  <c r="BI1222" i="3"/>
  <c r="BH1222" i="3"/>
  <c r="BF1222" i="3"/>
  <c r="BE1222" i="3"/>
  <c r="T1222" i="3"/>
  <c r="R1222" i="3"/>
  <c r="P1222" i="3"/>
  <c r="BK1222" i="3"/>
  <c r="J1222" i="3"/>
  <c r="BG1222" i="3" s="1"/>
  <c r="BI1221" i="3"/>
  <c r="BH1221" i="3"/>
  <c r="BF1221" i="3"/>
  <c r="BE1221" i="3"/>
  <c r="T1221" i="3"/>
  <c r="R1221" i="3"/>
  <c r="P1221" i="3"/>
  <c r="BK1221" i="3"/>
  <c r="J1221" i="3"/>
  <c r="BG1221" i="3" s="1"/>
  <c r="BI1220" i="3"/>
  <c r="BH1220" i="3"/>
  <c r="BF1220" i="3"/>
  <c r="BE1220" i="3"/>
  <c r="T1220" i="3"/>
  <c r="R1220" i="3"/>
  <c r="P1220" i="3"/>
  <c r="BK1220" i="3"/>
  <c r="J1220" i="3"/>
  <c r="BG1220" i="3" s="1"/>
  <c r="BI1219" i="3"/>
  <c r="BH1219" i="3"/>
  <c r="BF1219" i="3"/>
  <c r="BE1219" i="3"/>
  <c r="T1219" i="3"/>
  <c r="R1219" i="3"/>
  <c r="P1219" i="3"/>
  <c r="BK1219" i="3"/>
  <c r="J1219" i="3"/>
  <c r="BG1219" i="3" s="1"/>
  <c r="BI1218" i="3"/>
  <c r="BH1218" i="3"/>
  <c r="BF1218" i="3"/>
  <c r="BE1218" i="3"/>
  <c r="T1218" i="3"/>
  <c r="R1218" i="3"/>
  <c r="P1218" i="3"/>
  <c r="BK1218" i="3"/>
  <c r="J1218" i="3"/>
  <c r="BG1218" i="3" s="1"/>
  <c r="BI1217" i="3"/>
  <c r="BH1217" i="3"/>
  <c r="BF1217" i="3"/>
  <c r="BE1217" i="3"/>
  <c r="T1217" i="3"/>
  <c r="R1217" i="3"/>
  <c r="P1217" i="3"/>
  <c r="BK1217" i="3"/>
  <c r="J1217" i="3"/>
  <c r="BG1217" i="3" s="1"/>
  <c r="BI1210" i="3"/>
  <c r="BH1210" i="3"/>
  <c r="BF1210" i="3"/>
  <c r="BE1210" i="3"/>
  <c r="T1210" i="3"/>
  <c r="R1210" i="3"/>
  <c r="P1210" i="3"/>
  <c r="BK1210" i="3"/>
  <c r="J1210" i="3"/>
  <c r="BG1210" i="3"/>
  <c r="BI1205" i="3"/>
  <c r="BH1205" i="3"/>
  <c r="BF1205" i="3"/>
  <c r="BE1205" i="3"/>
  <c r="T1205" i="3"/>
  <c r="R1205" i="3"/>
  <c r="P1205" i="3"/>
  <c r="BK1205" i="3"/>
  <c r="J1205" i="3"/>
  <c r="BG1205" i="3" s="1"/>
  <c r="BI1199" i="3"/>
  <c r="BH1199" i="3"/>
  <c r="BF1199" i="3"/>
  <c r="BE1199" i="3"/>
  <c r="T1199" i="3"/>
  <c r="R1199" i="3"/>
  <c r="P1199" i="3"/>
  <c r="BK1199" i="3"/>
  <c r="J1199" i="3"/>
  <c r="BG1199" i="3" s="1"/>
  <c r="BI1193" i="3"/>
  <c r="BH1193" i="3"/>
  <c r="BF1193" i="3"/>
  <c r="BE1193" i="3"/>
  <c r="T1193" i="3"/>
  <c r="R1193" i="3"/>
  <c r="P1193" i="3"/>
  <c r="BK1193" i="3"/>
  <c r="J1193" i="3"/>
  <c r="BG1193" i="3" s="1"/>
  <c r="BI1187" i="3"/>
  <c r="BH1187" i="3"/>
  <c r="BF1187" i="3"/>
  <c r="BE1187" i="3"/>
  <c r="T1187" i="3"/>
  <c r="R1187" i="3"/>
  <c r="P1187" i="3"/>
  <c r="BK1187" i="3"/>
  <c r="J1187" i="3"/>
  <c r="BG1187" i="3"/>
  <c r="BI1181" i="3"/>
  <c r="BH1181" i="3"/>
  <c r="BF1181" i="3"/>
  <c r="BE1181" i="3"/>
  <c r="T1181" i="3"/>
  <c r="T1167" i="3" s="1"/>
  <c r="R1181" i="3"/>
  <c r="P1181" i="3"/>
  <c r="BK1181" i="3"/>
  <c r="J1181" i="3"/>
  <c r="BG1181" i="3" s="1"/>
  <c r="BI1174" i="3"/>
  <c r="BH1174" i="3"/>
  <c r="BF1174" i="3"/>
  <c r="BE1174" i="3"/>
  <c r="T1174" i="3"/>
  <c r="R1174" i="3"/>
  <c r="P1174" i="3"/>
  <c r="BK1174" i="3"/>
  <c r="J1174" i="3"/>
  <c r="BG1174" i="3" s="1"/>
  <c r="BI1168" i="3"/>
  <c r="BH1168" i="3"/>
  <c r="BF1168" i="3"/>
  <c r="BE1168" i="3"/>
  <c r="T1168" i="3"/>
  <c r="R1168" i="3"/>
  <c r="P1168" i="3"/>
  <c r="BK1168" i="3"/>
  <c r="J1168" i="3"/>
  <c r="BG1168" i="3" s="1"/>
  <c r="BI1166" i="3"/>
  <c r="BH1166" i="3"/>
  <c r="BF1166" i="3"/>
  <c r="BE1166" i="3"/>
  <c r="T1166" i="3"/>
  <c r="R1166" i="3"/>
  <c r="P1166" i="3"/>
  <c r="BK1166" i="3"/>
  <c r="J1166" i="3"/>
  <c r="BG1166" i="3" s="1"/>
  <c r="BI1155" i="3"/>
  <c r="BH1155" i="3"/>
  <c r="BF1155" i="3"/>
  <c r="BE1155" i="3"/>
  <c r="T1155" i="3"/>
  <c r="R1155" i="3"/>
  <c r="P1155" i="3"/>
  <c r="BK1155" i="3"/>
  <c r="BK1154" i="3" s="1"/>
  <c r="J1154" i="3" s="1"/>
  <c r="J81" i="3" s="1"/>
  <c r="J1155" i="3"/>
  <c r="BG1155" i="3"/>
  <c r="BI1148" i="3"/>
  <c r="BH1148" i="3"/>
  <c r="BF1148" i="3"/>
  <c r="BE1148" i="3"/>
  <c r="T1148" i="3"/>
  <c r="R1148" i="3"/>
  <c r="P1148" i="3"/>
  <c r="BK1148" i="3"/>
  <c r="J1148" i="3"/>
  <c r="BG1148" i="3"/>
  <c r="BI1141" i="3"/>
  <c r="BH1141" i="3"/>
  <c r="BF1141" i="3"/>
  <c r="BE1141" i="3"/>
  <c r="T1141" i="3"/>
  <c r="T1140" i="3" s="1"/>
  <c r="R1141" i="3"/>
  <c r="R1140" i="3" s="1"/>
  <c r="P1141" i="3"/>
  <c r="BK1141" i="3"/>
  <c r="J1141" i="3"/>
  <c r="BG1141" i="3"/>
  <c r="BI1131" i="3"/>
  <c r="BH1131" i="3"/>
  <c r="BF1131" i="3"/>
  <c r="BE1131" i="3"/>
  <c r="T1131" i="3"/>
  <c r="T1130" i="3" s="1"/>
  <c r="R1131" i="3"/>
  <c r="R1130" i="3" s="1"/>
  <c r="P1131" i="3"/>
  <c r="P1130" i="3" s="1"/>
  <c r="BK1131" i="3"/>
  <c r="BK1130" i="3" s="1"/>
  <c r="J1130" i="3" s="1"/>
  <c r="J79" i="3" s="1"/>
  <c r="J1131" i="3"/>
  <c r="BG1131" i="3" s="1"/>
  <c r="BI1129" i="3"/>
  <c r="BH1129" i="3"/>
  <c r="BF1129" i="3"/>
  <c r="BE1129" i="3"/>
  <c r="T1129" i="3"/>
  <c r="R1129" i="3"/>
  <c r="P1129" i="3"/>
  <c r="BK1129" i="3"/>
  <c r="J1129" i="3"/>
  <c r="BG1129" i="3"/>
  <c r="BI1124" i="3"/>
  <c r="BH1124" i="3"/>
  <c r="BF1124" i="3"/>
  <c r="BE1124" i="3"/>
  <c r="T1124" i="3"/>
  <c r="R1124" i="3"/>
  <c r="P1124" i="3"/>
  <c r="BK1124" i="3"/>
  <c r="J1124" i="3"/>
  <c r="BG1124" i="3" s="1"/>
  <c r="BI1112" i="3"/>
  <c r="BH1112" i="3"/>
  <c r="BF1112" i="3"/>
  <c r="BE1112" i="3"/>
  <c r="T1112" i="3"/>
  <c r="R1112" i="3"/>
  <c r="P1112" i="3"/>
  <c r="BK1112" i="3"/>
  <c r="BK1071" i="3" s="1"/>
  <c r="J1071" i="3" s="1"/>
  <c r="J78" i="3" s="1"/>
  <c r="J1112" i="3"/>
  <c r="BG1112" i="3" s="1"/>
  <c r="BI1106" i="3"/>
  <c r="BH1106" i="3"/>
  <c r="BF1106" i="3"/>
  <c r="BE1106" i="3"/>
  <c r="T1106" i="3"/>
  <c r="R1106" i="3"/>
  <c r="P1106" i="3"/>
  <c r="BK1106" i="3"/>
  <c r="J1106" i="3"/>
  <c r="BG1106" i="3"/>
  <c r="BI1099" i="3"/>
  <c r="BH1099" i="3"/>
  <c r="BF1099" i="3"/>
  <c r="BE1099" i="3"/>
  <c r="T1099" i="3"/>
  <c r="R1099" i="3"/>
  <c r="P1099" i="3"/>
  <c r="BK1099" i="3"/>
  <c r="J1099" i="3"/>
  <c r="BG1099" i="3" s="1"/>
  <c r="BI1089" i="3"/>
  <c r="BH1089" i="3"/>
  <c r="BF1089" i="3"/>
  <c r="BE1089" i="3"/>
  <c r="T1089" i="3"/>
  <c r="R1089" i="3"/>
  <c r="P1089" i="3"/>
  <c r="BK1089" i="3"/>
  <c r="J1089" i="3"/>
  <c r="BG1089" i="3" s="1"/>
  <c r="BI1084" i="3"/>
  <c r="BH1084" i="3"/>
  <c r="BF1084" i="3"/>
  <c r="BE1084" i="3"/>
  <c r="T1084" i="3"/>
  <c r="R1084" i="3"/>
  <c r="P1084" i="3"/>
  <c r="BK1084" i="3"/>
  <c r="J1084" i="3"/>
  <c r="BG1084" i="3" s="1"/>
  <c r="BI1072" i="3"/>
  <c r="BH1072" i="3"/>
  <c r="BF1072" i="3"/>
  <c r="BE1072" i="3"/>
  <c r="T1072" i="3"/>
  <c r="R1072" i="3"/>
  <c r="P1072" i="3"/>
  <c r="BK1072" i="3"/>
  <c r="J1072" i="3"/>
  <c r="BG1072" i="3"/>
  <c r="BI1064" i="3"/>
  <c r="BH1064" i="3"/>
  <c r="BF1064" i="3"/>
  <c r="BE1064" i="3"/>
  <c r="T1064" i="3"/>
  <c r="R1064" i="3"/>
  <c r="P1064" i="3"/>
  <c r="BK1064" i="3"/>
  <c r="J1064" i="3"/>
  <c r="BG1064" i="3"/>
  <c r="BI1059" i="3"/>
  <c r="BH1059" i="3"/>
  <c r="BF1059" i="3"/>
  <c r="BE1059" i="3"/>
  <c r="T1059" i="3"/>
  <c r="R1059" i="3"/>
  <c r="P1059" i="3"/>
  <c r="BK1059" i="3"/>
  <c r="J1059" i="3"/>
  <c r="BG1059" i="3"/>
  <c r="BI1052" i="3"/>
  <c r="BH1052" i="3"/>
  <c r="BF1052" i="3"/>
  <c r="BE1052" i="3"/>
  <c r="T1052" i="3"/>
  <c r="R1052" i="3"/>
  <c r="P1052" i="3"/>
  <c r="BK1052" i="3"/>
  <c r="J1052" i="3"/>
  <c r="BG1052" i="3" s="1"/>
  <c r="BI1047" i="3"/>
  <c r="BH1047" i="3"/>
  <c r="BF1047" i="3"/>
  <c r="BE1047" i="3"/>
  <c r="T1047" i="3"/>
  <c r="R1047" i="3"/>
  <c r="P1047" i="3"/>
  <c r="BK1047" i="3"/>
  <c r="J1047" i="3"/>
  <c r="BG1047" i="3" s="1"/>
  <c r="BI1040" i="3"/>
  <c r="BH1040" i="3"/>
  <c r="BF1040" i="3"/>
  <c r="BE1040" i="3"/>
  <c r="T1040" i="3"/>
  <c r="R1040" i="3"/>
  <c r="P1040" i="3"/>
  <c r="BK1040" i="3"/>
  <c r="J1040" i="3"/>
  <c r="BG1040" i="3"/>
  <c r="BI1035" i="3"/>
  <c r="BH1035" i="3"/>
  <c r="BF1035" i="3"/>
  <c r="BE1035" i="3"/>
  <c r="T1035" i="3"/>
  <c r="R1035" i="3"/>
  <c r="P1035" i="3"/>
  <c r="BK1035" i="3"/>
  <c r="J1035" i="3"/>
  <c r="BG1035" i="3"/>
  <c r="BI1026" i="3"/>
  <c r="BH1026" i="3"/>
  <c r="BF1026" i="3"/>
  <c r="BE1026" i="3"/>
  <c r="T1026" i="3"/>
  <c r="R1026" i="3"/>
  <c r="P1026" i="3"/>
  <c r="BK1026" i="3"/>
  <c r="J1026" i="3"/>
  <c r="BG1026" i="3" s="1"/>
  <c r="BI1021" i="3"/>
  <c r="BH1021" i="3"/>
  <c r="BF1021" i="3"/>
  <c r="BE1021" i="3"/>
  <c r="T1021" i="3"/>
  <c r="R1021" i="3"/>
  <c r="P1021" i="3"/>
  <c r="BK1021" i="3"/>
  <c r="J1021" i="3"/>
  <c r="BG1021" i="3" s="1"/>
  <c r="BI1011" i="3"/>
  <c r="BH1011" i="3"/>
  <c r="BF1011" i="3"/>
  <c r="BE1011" i="3"/>
  <c r="T1011" i="3"/>
  <c r="R1011" i="3"/>
  <c r="P1011" i="3"/>
  <c r="BK1011" i="3"/>
  <c r="J1011" i="3"/>
  <c r="BG1011" i="3"/>
  <c r="BI1006" i="3"/>
  <c r="BH1006" i="3"/>
  <c r="BF1006" i="3"/>
  <c r="BE1006" i="3"/>
  <c r="T1006" i="3"/>
  <c r="R1006" i="3"/>
  <c r="P1006" i="3"/>
  <c r="BK1006" i="3"/>
  <c r="J1006" i="3"/>
  <c r="BG1006" i="3" s="1"/>
  <c r="BI996" i="3"/>
  <c r="BH996" i="3"/>
  <c r="BF996" i="3"/>
  <c r="BE996" i="3"/>
  <c r="T996" i="3"/>
  <c r="R996" i="3"/>
  <c r="P996" i="3"/>
  <c r="BK996" i="3"/>
  <c r="J996" i="3"/>
  <c r="BG996" i="3" s="1"/>
  <c r="BI991" i="3"/>
  <c r="BH991" i="3"/>
  <c r="BF991" i="3"/>
  <c r="BE991" i="3"/>
  <c r="T991" i="3"/>
  <c r="R991" i="3"/>
  <c r="P991" i="3"/>
  <c r="BK991" i="3"/>
  <c r="J991" i="3"/>
  <c r="BG991" i="3" s="1"/>
  <c r="BI986" i="3"/>
  <c r="BH986" i="3"/>
  <c r="BF986" i="3"/>
  <c r="BE986" i="3"/>
  <c r="T986" i="3"/>
  <c r="R986" i="3"/>
  <c r="P986" i="3"/>
  <c r="BK986" i="3"/>
  <c r="J986" i="3"/>
  <c r="BG986" i="3" s="1"/>
  <c r="BI981" i="3"/>
  <c r="BH981" i="3"/>
  <c r="BF981" i="3"/>
  <c r="BE981" i="3"/>
  <c r="T981" i="3"/>
  <c r="R981" i="3"/>
  <c r="P981" i="3"/>
  <c r="BK981" i="3"/>
  <c r="J981" i="3"/>
  <c r="BG981" i="3" s="1"/>
  <c r="BI955" i="3"/>
  <c r="BH955" i="3"/>
  <c r="BF955" i="3"/>
  <c r="BE955" i="3"/>
  <c r="T955" i="3"/>
  <c r="R955" i="3"/>
  <c r="P955" i="3"/>
  <c r="BK955" i="3"/>
  <c r="J955" i="3"/>
  <c r="BG955" i="3" s="1"/>
  <c r="BI945" i="3"/>
  <c r="BH945" i="3"/>
  <c r="BF945" i="3"/>
  <c r="BE945" i="3"/>
  <c r="T945" i="3"/>
  <c r="R945" i="3"/>
  <c r="P945" i="3"/>
  <c r="BK945" i="3"/>
  <c r="J945" i="3"/>
  <c r="BG945" i="3" s="1"/>
  <c r="BI940" i="3"/>
  <c r="BH940" i="3"/>
  <c r="BF940" i="3"/>
  <c r="BE940" i="3"/>
  <c r="T940" i="3"/>
  <c r="R940" i="3"/>
  <c r="P940" i="3"/>
  <c r="BK940" i="3"/>
  <c r="J940" i="3"/>
  <c r="BG940" i="3"/>
  <c r="BI930" i="3"/>
  <c r="BH930" i="3"/>
  <c r="BF930" i="3"/>
  <c r="BE930" i="3"/>
  <c r="T930" i="3"/>
  <c r="R930" i="3"/>
  <c r="P930" i="3"/>
  <c r="BK930" i="3"/>
  <c r="J930" i="3"/>
  <c r="BG930" i="3"/>
  <c r="BI925" i="3"/>
  <c r="BH925" i="3"/>
  <c r="BF925" i="3"/>
  <c r="BE925" i="3"/>
  <c r="T925" i="3"/>
  <c r="R925" i="3"/>
  <c r="P925" i="3"/>
  <c r="BK925" i="3"/>
  <c r="BK914" i="3" s="1"/>
  <c r="J914" i="3" s="1"/>
  <c r="J77" i="3" s="1"/>
  <c r="J925" i="3"/>
  <c r="BG925" i="3" s="1"/>
  <c r="BI915" i="3"/>
  <c r="BH915" i="3"/>
  <c r="BF915" i="3"/>
  <c r="BE915" i="3"/>
  <c r="T915" i="3"/>
  <c r="R915" i="3"/>
  <c r="P915" i="3"/>
  <c r="BK915" i="3"/>
  <c r="J915" i="3"/>
  <c r="BG915" i="3" s="1"/>
  <c r="BI913" i="3"/>
  <c r="BH913" i="3"/>
  <c r="BF913" i="3"/>
  <c r="BE913" i="3"/>
  <c r="T913" i="3"/>
  <c r="R913" i="3"/>
  <c r="P913" i="3"/>
  <c r="BK913" i="3"/>
  <c r="J913" i="3"/>
  <c r="BG913" i="3" s="1"/>
  <c r="BI908" i="3"/>
  <c r="BH908" i="3"/>
  <c r="BF908" i="3"/>
  <c r="BE908" i="3"/>
  <c r="T908" i="3"/>
  <c r="R908" i="3"/>
  <c r="P908" i="3"/>
  <c r="BK908" i="3"/>
  <c r="J908" i="3"/>
  <c r="BG908" i="3" s="1"/>
  <c r="BI899" i="3"/>
  <c r="BH899" i="3"/>
  <c r="BF899" i="3"/>
  <c r="BE899" i="3"/>
  <c r="T899" i="3"/>
  <c r="R899" i="3"/>
  <c r="P899" i="3"/>
  <c r="BK899" i="3"/>
  <c r="J899" i="3"/>
  <c r="BG899" i="3" s="1"/>
  <c r="BI894" i="3"/>
  <c r="BH894" i="3"/>
  <c r="BF894" i="3"/>
  <c r="BE894" i="3"/>
  <c r="T894" i="3"/>
  <c r="R894" i="3"/>
  <c r="P894" i="3"/>
  <c r="BK894" i="3"/>
  <c r="J894" i="3"/>
  <c r="BG894" i="3" s="1"/>
  <c r="BI883" i="3"/>
  <c r="BH883" i="3"/>
  <c r="BF883" i="3"/>
  <c r="BE883" i="3"/>
  <c r="T883" i="3"/>
  <c r="R883" i="3"/>
  <c r="P883" i="3"/>
  <c r="BK883" i="3"/>
  <c r="J883" i="3"/>
  <c r="BG883" i="3" s="1"/>
  <c r="BI878" i="3"/>
  <c r="BH878" i="3"/>
  <c r="BF878" i="3"/>
  <c r="BE878" i="3"/>
  <c r="T878" i="3"/>
  <c r="R878" i="3"/>
  <c r="P878" i="3"/>
  <c r="BK878" i="3"/>
  <c r="J878" i="3"/>
  <c r="BG878" i="3"/>
  <c r="BI869" i="3"/>
  <c r="BH869" i="3"/>
  <c r="BF869" i="3"/>
  <c r="BE869" i="3"/>
  <c r="T869" i="3"/>
  <c r="R869" i="3"/>
  <c r="P869" i="3"/>
  <c r="BK869" i="3"/>
  <c r="J869" i="3"/>
  <c r="BG869" i="3"/>
  <c r="BI864" i="3"/>
  <c r="BH864" i="3"/>
  <c r="BF864" i="3"/>
  <c r="BE864" i="3"/>
  <c r="T864" i="3"/>
  <c r="R864" i="3"/>
  <c r="P864" i="3"/>
  <c r="BK864" i="3"/>
  <c r="BK852" i="3" s="1"/>
  <c r="J864" i="3"/>
  <c r="BG864" i="3" s="1"/>
  <c r="BI853" i="3"/>
  <c r="BH853" i="3"/>
  <c r="BF853" i="3"/>
  <c r="BE853" i="3"/>
  <c r="T853" i="3"/>
  <c r="R853" i="3"/>
  <c r="P853" i="3"/>
  <c r="BK853" i="3"/>
  <c r="J853" i="3"/>
  <c r="BG853" i="3"/>
  <c r="BI850" i="3"/>
  <c r="BH850" i="3"/>
  <c r="BF850" i="3"/>
  <c r="BE850" i="3"/>
  <c r="T850" i="3"/>
  <c r="T849" i="3" s="1"/>
  <c r="R850" i="3"/>
  <c r="R849" i="3"/>
  <c r="P850" i="3"/>
  <c r="P849" i="3" s="1"/>
  <c r="BK850" i="3"/>
  <c r="BK849" i="3" s="1"/>
  <c r="J849" i="3" s="1"/>
  <c r="J850" i="3"/>
  <c r="BG850" i="3"/>
  <c r="J74" i="3"/>
  <c r="BI848" i="3"/>
  <c r="BH848" i="3"/>
  <c r="BF848" i="3"/>
  <c r="BE848" i="3"/>
  <c r="T848" i="3"/>
  <c r="R848" i="3"/>
  <c r="P848" i="3"/>
  <c r="BK848" i="3"/>
  <c r="J848" i="3"/>
  <c r="BG848" i="3" s="1"/>
  <c r="BI846" i="3"/>
  <c r="BH846" i="3"/>
  <c r="BF846" i="3"/>
  <c r="BE846" i="3"/>
  <c r="T846" i="3"/>
  <c r="R846" i="3"/>
  <c r="P846" i="3"/>
  <c r="BK846" i="3"/>
  <c r="J846" i="3"/>
  <c r="BG846" i="3" s="1"/>
  <c r="BI845" i="3"/>
  <c r="BH845" i="3"/>
  <c r="BF845" i="3"/>
  <c r="BE845" i="3"/>
  <c r="T845" i="3"/>
  <c r="R845" i="3"/>
  <c r="P845" i="3"/>
  <c r="BK845" i="3"/>
  <c r="J845" i="3"/>
  <c r="BG845" i="3"/>
  <c r="BI844" i="3"/>
  <c r="BH844" i="3"/>
  <c r="BF844" i="3"/>
  <c r="BE844" i="3"/>
  <c r="T844" i="3"/>
  <c r="R844" i="3"/>
  <c r="P844" i="3"/>
  <c r="BK844" i="3"/>
  <c r="J844" i="3"/>
  <c r="BG844" i="3"/>
  <c r="BI825" i="3"/>
  <c r="BH825" i="3"/>
  <c r="BF825" i="3"/>
  <c r="BE825" i="3"/>
  <c r="T825" i="3"/>
  <c r="R825" i="3"/>
  <c r="P825" i="3"/>
  <c r="BK825" i="3"/>
  <c r="J825" i="3"/>
  <c r="BG825" i="3" s="1"/>
  <c r="BI818" i="3"/>
  <c r="BH818" i="3"/>
  <c r="BF818" i="3"/>
  <c r="BE818" i="3"/>
  <c r="T818" i="3"/>
  <c r="R818" i="3"/>
  <c r="P818" i="3"/>
  <c r="BK818" i="3"/>
  <c r="J818" i="3"/>
  <c r="BG818" i="3" s="1"/>
  <c r="BI812" i="3"/>
  <c r="BH812" i="3"/>
  <c r="BF812" i="3"/>
  <c r="BE812" i="3"/>
  <c r="T812" i="3"/>
  <c r="R812" i="3"/>
  <c r="P812" i="3"/>
  <c r="BK812" i="3"/>
  <c r="J812" i="3"/>
  <c r="BG812" i="3" s="1"/>
  <c r="BI811" i="3"/>
  <c r="BH811" i="3"/>
  <c r="BF811" i="3"/>
  <c r="BE811" i="3"/>
  <c r="T811" i="3"/>
  <c r="R811" i="3"/>
  <c r="P811" i="3"/>
  <c r="BK811" i="3"/>
  <c r="J811" i="3"/>
  <c r="BG811" i="3"/>
  <c r="BI810" i="3"/>
  <c r="BH810" i="3"/>
  <c r="BF810" i="3"/>
  <c r="BE810" i="3"/>
  <c r="T810" i="3"/>
  <c r="R810" i="3"/>
  <c r="P810" i="3"/>
  <c r="BK810" i="3"/>
  <c r="J810" i="3"/>
  <c r="BG810" i="3" s="1"/>
  <c r="BI809" i="3"/>
  <c r="BH809" i="3"/>
  <c r="BF809" i="3"/>
  <c r="BE809" i="3"/>
  <c r="T809" i="3"/>
  <c r="R809" i="3"/>
  <c r="P809" i="3"/>
  <c r="BK809" i="3"/>
  <c r="J809" i="3"/>
  <c r="BG809" i="3" s="1"/>
  <c r="BI802" i="3"/>
  <c r="BH802" i="3"/>
  <c r="BF802" i="3"/>
  <c r="BE802" i="3"/>
  <c r="T802" i="3"/>
  <c r="R802" i="3"/>
  <c r="P802" i="3"/>
  <c r="BK802" i="3"/>
  <c r="J802" i="3"/>
  <c r="BG802" i="3" s="1"/>
  <c r="BI795" i="3"/>
  <c r="BH795" i="3"/>
  <c r="BF795" i="3"/>
  <c r="BE795" i="3"/>
  <c r="T795" i="3"/>
  <c r="R795" i="3"/>
  <c r="P795" i="3"/>
  <c r="BK795" i="3"/>
  <c r="J795" i="3"/>
  <c r="BG795" i="3" s="1"/>
  <c r="BI788" i="3"/>
  <c r="BH788" i="3"/>
  <c r="BF788" i="3"/>
  <c r="BE788" i="3"/>
  <c r="T788" i="3"/>
  <c r="R788" i="3"/>
  <c r="P788" i="3"/>
  <c r="P787" i="3" s="1"/>
  <c r="BK788" i="3"/>
  <c r="J788" i="3"/>
  <c r="BG788" i="3"/>
  <c r="BI774" i="3"/>
  <c r="BH774" i="3"/>
  <c r="BF774" i="3"/>
  <c r="BE774" i="3"/>
  <c r="T774" i="3"/>
  <c r="T773" i="3" s="1"/>
  <c r="R774" i="3"/>
  <c r="R773" i="3"/>
  <c r="P774" i="3"/>
  <c r="P773" i="3"/>
  <c r="BK774" i="3"/>
  <c r="BK773" i="3" s="1"/>
  <c r="J773" i="3"/>
  <c r="J71" i="3" s="1"/>
  <c r="J774" i="3"/>
  <c r="BG774" i="3"/>
  <c r="BI772" i="3"/>
  <c r="BH772" i="3"/>
  <c r="BF772" i="3"/>
  <c r="BE772" i="3"/>
  <c r="T772" i="3"/>
  <c r="R772" i="3"/>
  <c r="P772" i="3"/>
  <c r="BK772" i="3"/>
  <c r="J772" i="3"/>
  <c r="BG772" i="3"/>
  <c r="BI757" i="3"/>
  <c r="BH757" i="3"/>
  <c r="BF757" i="3"/>
  <c r="BE757" i="3"/>
  <c r="T757" i="3"/>
  <c r="R757" i="3"/>
  <c r="P757" i="3"/>
  <c r="BK757" i="3"/>
  <c r="J757" i="3"/>
  <c r="BG757" i="3" s="1"/>
  <c r="BI742" i="3"/>
  <c r="BH742" i="3"/>
  <c r="BF742" i="3"/>
  <c r="BE742" i="3"/>
  <c r="T742" i="3"/>
  <c r="R742" i="3"/>
  <c r="P742" i="3"/>
  <c r="BK742" i="3"/>
  <c r="J742" i="3"/>
  <c r="BG742" i="3" s="1"/>
  <c r="BI727" i="3"/>
  <c r="BH727" i="3"/>
  <c r="BF727" i="3"/>
  <c r="BE727" i="3"/>
  <c r="T727" i="3"/>
  <c r="R727" i="3"/>
  <c r="P727" i="3"/>
  <c r="BK727" i="3"/>
  <c r="J727" i="3"/>
  <c r="BG727" i="3"/>
  <c r="BI707" i="3"/>
  <c r="BH707" i="3"/>
  <c r="BF707" i="3"/>
  <c r="BE707" i="3"/>
  <c r="T707" i="3"/>
  <c r="R707" i="3"/>
  <c r="P707" i="3"/>
  <c r="BK707" i="3"/>
  <c r="J707" i="3"/>
  <c r="BG707" i="3" s="1"/>
  <c r="BI698" i="3"/>
  <c r="BH698" i="3"/>
  <c r="BF698" i="3"/>
  <c r="BE698" i="3"/>
  <c r="T698" i="3"/>
  <c r="R698" i="3"/>
  <c r="P698" i="3"/>
  <c r="BK698" i="3"/>
  <c r="J698" i="3"/>
  <c r="BG698" i="3" s="1"/>
  <c r="BI697" i="3"/>
  <c r="BH697" i="3"/>
  <c r="BF697" i="3"/>
  <c r="BE697" i="3"/>
  <c r="T697" i="3"/>
  <c r="R697" i="3"/>
  <c r="P697" i="3"/>
  <c r="BK697" i="3"/>
  <c r="J697" i="3"/>
  <c r="BG697" i="3" s="1"/>
  <c r="BI692" i="3"/>
  <c r="BH692" i="3"/>
  <c r="BF692" i="3"/>
  <c r="BE692" i="3"/>
  <c r="T692" i="3"/>
  <c r="R692" i="3"/>
  <c r="P692" i="3"/>
  <c r="BK692" i="3"/>
  <c r="J692" i="3"/>
  <c r="BG692" i="3"/>
  <c r="BI685" i="3"/>
  <c r="BH685" i="3"/>
  <c r="BF685" i="3"/>
  <c r="BE685" i="3"/>
  <c r="T685" i="3"/>
  <c r="R685" i="3"/>
  <c r="P685" i="3"/>
  <c r="BK685" i="3"/>
  <c r="J685" i="3"/>
  <c r="BG685" i="3" s="1"/>
  <c r="BI680" i="3"/>
  <c r="BH680" i="3"/>
  <c r="BF680" i="3"/>
  <c r="BE680" i="3"/>
  <c r="T680" i="3"/>
  <c r="R680" i="3"/>
  <c r="P680" i="3"/>
  <c r="BK680" i="3"/>
  <c r="J680" i="3"/>
  <c r="BG680" i="3" s="1"/>
  <c r="BI675" i="3"/>
  <c r="BH675" i="3"/>
  <c r="BF675" i="3"/>
  <c r="BE675" i="3"/>
  <c r="T675" i="3"/>
  <c r="R675" i="3"/>
  <c r="P675" i="3"/>
  <c r="BK675" i="3"/>
  <c r="J675" i="3"/>
  <c r="BG675" i="3" s="1"/>
  <c r="BI667" i="3"/>
  <c r="BH667" i="3"/>
  <c r="BF667" i="3"/>
  <c r="BE667" i="3"/>
  <c r="T667" i="3"/>
  <c r="R667" i="3"/>
  <c r="P667" i="3"/>
  <c r="BK667" i="3"/>
  <c r="J667" i="3"/>
  <c r="BG667" i="3" s="1"/>
  <c r="BI662" i="3"/>
  <c r="BH662" i="3"/>
  <c r="BF662" i="3"/>
  <c r="BE662" i="3"/>
  <c r="T662" i="3"/>
  <c r="R662" i="3"/>
  <c r="P662" i="3"/>
  <c r="BK662" i="3"/>
  <c r="J662" i="3"/>
  <c r="BG662" i="3"/>
  <c r="BI653" i="3"/>
  <c r="BH653" i="3"/>
  <c r="BF653" i="3"/>
  <c r="BE653" i="3"/>
  <c r="T653" i="3"/>
  <c r="R653" i="3"/>
  <c r="P653" i="3"/>
  <c r="BK653" i="3"/>
  <c r="J653" i="3"/>
  <c r="BG653" i="3" s="1"/>
  <c r="BI648" i="3"/>
  <c r="BH648" i="3"/>
  <c r="BF648" i="3"/>
  <c r="BE648" i="3"/>
  <c r="T648" i="3"/>
  <c r="R648" i="3"/>
  <c r="P648" i="3"/>
  <c r="BK648" i="3"/>
  <c r="J648" i="3"/>
  <c r="BG648" i="3" s="1"/>
  <c r="BI641" i="3"/>
  <c r="BH641" i="3"/>
  <c r="BF641" i="3"/>
  <c r="BE641" i="3"/>
  <c r="T641" i="3"/>
  <c r="R641" i="3"/>
  <c r="P641" i="3"/>
  <c r="BK641" i="3"/>
  <c r="J641" i="3"/>
  <c r="BG641" i="3"/>
  <c r="BI632" i="3"/>
  <c r="BH632" i="3"/>
  <c r="BF632" i="3"/>
  <c r="BE632" i="3"/>
  <c r="T632" i="3"/>
  <c r="R632" i="3"/>
  <c r="P632" i="3"/>
  <c r="BK632" i="3"/>
  <c r="J632" i="3"/>
  <c r="BG632" i="3" s="1"/>
  <c r="BI616" i="3"/>
  <c r="BH616" i="3"/>
  <c r="BF616" i="3"/>
  <c r="BE616" i="3"/>
  <c r="T616" i="3"/>
  <c r="R616" i="3"/>
  <c r="P616" i="3"/>
  <c r="BK616" i="3"/>
  <c r="J616" i="3"/>
  <c r="BG616" i="3" s="1"/>
  <c r="BI598" i="3"/>
  <c r="BH598" i="3"/>
  <c r="BF598" i="3"/>
  <c r="BE598" i="3"/>
  <c r="T598" i="3"/>
  <c r="R598" i="3"/>
  <c r="P598" i="3"/>
  <c r="BK598" i="3"/>
  <c r="J598" i="3"/>
  <c r="BG598" i="3" s="1"/>
  <c r="BI580" i="3"/>
  <c r="BH580" i="3"/>
  <c r="BF580" i="3"/>
  <c r="BE580" i="3"/>
  <c r="T580" i="3"/>
  <c r="R580" i="3"/>
  <c r="P580" i="3"/>
  <c r="BK580" i="3"/>
  <c r="J580" i="3"/>
  <c r="BG580" i="3" s="1"/>
  <c r="BI561" i="3"/>
  <c r="BH561" i="3"/>
  <c r="BF561" i="3"/>
  <c r="BE561" i="3"/>
  <c r="T561" i="3"/>
  <c r="R561" i="3"/>
  <c r="P561" i="3"/>
  <c r="BK561" i="3"/>
  <c r="J561" i="3"/>
  <c r="BG561" i="3" s="1"/>
  <c r="BI556" i="3"/>
  <c r="BH556" i="3"/>
  <c r="BF556" i="3"/>
  <c r="BE556" i="3"/>
  <c r="T556" i="3"/>
  <c r="R556" i="3"/>
  <c r="P556" i="3"/>
  <c r="BK556" i="3"/>
  <c r="J556" i="3"/>
  <c r="BG556" i="3"/>
  <c r="BI550" i="3"/>
  <c r="BH550" i="3"/>
  <c r="BF550" i="3"/>
  <c r="BE550" i="3"/>
  <c r="T550" i="3"/>
  <c r="R550" i="3"/>
  <c r="P550" i="3"/>
  <c r="BK550" i="3"/>
  <c r="J550" i="3"/>
  <c r="BG550" i="3" s="1"/>
  <c r="BI539" i="3"/>
  <c r="BH539" i="3"/>
  <c r="BF539" i="3"/>
  <c r="BE539" i="3"/>
  <c r="T539" i="3"/>
  <c r="R539" i="3"/>
  <c r="P539" i="3"/>
  <c r="BK539" i="3"/>
  <c r="J539" i="3"/>
  <c r="BG539" i="3" s="1"/>
  <c r="BI530" i="3"/>
  <c r="BH530" i="3"/>
  <c r="BF530" i="3"/>
  <c r="BE530" i="3"/>
  <c r="T530" i="3"/>
  <c r="R530" i="3"/>
  <c r="P530" i="3"/>
  <c r="BK530" i="3"/>
  <c r="J530" i="3"/>
  <c r="BG530" i="3"/>
  <c r="BI521" i="3"/>
  <c r="BH521" i="3"/>
  <c r="BF521" i="3"/>
  <c r="BE521" i="3"/>
  <c r="T521" i="3"/>
  <c r="R521" i="3"/>
  <c r="P521" i="3"/>
  <c r="BK521" i="3"/>
  <c r="J521" i="3"/>
  <c r="BG521" i="3" s="1"/>
  <c r="BI512" i="3"/>
  <c r="BH512" i="3"/>
  <c r="BF512" i="3"/>
  <c r="BE512" i="3"/>
  <c r="T512" i="3"/>
  <c r="R512" i="3"/>
  <c r="P512" i="3"/>
  <c r="BK512" i="3"/>
  <c r="J512" i="3"/>
  <c r="BG512" i="3" s="1"/>
  <c r="BI503" i="3"/>
  <c r="BH503" i="3"/>
  <c r="BF503" i="3"/>
  <c r="BE503" i="3"/>
  <c r="T503" i="3"/>
  <c r="R503" i="3"/>
  <c r="P503" i="3"/>
  <c r="BK503" i="3"/>
  <c r="J503" i="3"/>
  <c r="BG503" i="3" s="1"/>
  <c r="BI494" i="3"/>
  <c r="BH494" i="3"/>
  <c r="BF494" i="3"/>
  <c r="BE494" i="3"/>
  <c r="T494" i="3"/>
  <c r="R494" i="3"/>
  <c r="P494" i="3"/>
  <c r="BK494" i="3"/>
  <c r="J494" i="3"/>
  <c r="BG494" i="3" s="1"/>
  <c r="BI488" i="3"/>
  <c r="BH488" i="3"/>
  <c r="BF488" i="3"/>
  <c r="BE488" i="3"/>
  <c r="T488" i="3"/>
  <c r="R488" i="3"/>
  <c r="P488" i="3"/>
  <c r="BK488" i="3"/>
  <c r="J488" i="3"/>
  <c r="BG488" i="3" s="1"/>
  <c r="BI482" i="3"/>
  <c r="BH482" i="3"/>
  <c r="BF482" i="3"/>
  <c r="BE482" i="3"/>
  <c r="T482" i="3"/>
  <c r="R482" i="3"/>
  <c r="P482" i="3"/>
  <c r="BK482" i="3"/>
  <c r="J482" i="3"/>
  <c r="BG482" i="3" s="1"/>
  <c r="BI476" i="3"/>
  <c r="BH476" i="3"/>
  <c r="BF476" i="3"/>
  <c r="BE476" i="3"/>
  <c r="T476" i="3"/>
  <c r="R476" i="3"/>
  <c r="P476" i="3"/>
  <c r="BK476" i="3"/>
  <c r="J476" i="3"/>
  <c r="BG476" i="3" s="1"/>
  <c r="BI470" i="3"/>
  <c r="BH470" i="3"/>
  <c r="BF470" i="3"/>
  <c r="BE470" i="3"/>
  <c r="T470" i="3"/>
  <c r="R470" i="3"/>
  <c r="P470" i="3"/>
  <c r="BK470" i="3"/>
  <c r="J470" i="3"/>
  <c r="BG470" i="3"/>
  <c r="BI464" i="3"/>
  <c r="BH464" i="3"/>
  <c r="BF464" i="3"/>
  <c r="BE464" i="3"/>
  <c r="T464" i="3"/>
  <c r="R464" i="3"/>
  <c r="P464" i="3"/>
  <c r="BK464" i="3"/>
  <c r="J464" i="3"/>
  <c r="BG464" i="3" s="1"/>
  <c r="BI458" i="3"/>
  <c r="BH458" i="3"/>
  <c r="BF458" i="3"/>
  <c r="BE458" i="3"/>
  <c r="T458" i="3"/>
  <c r="R458" i="3"/>
  <c r="P458" i="3"/>
  <c r="BK458" i="3"/>
  <c r="J458" i="3"/>
  <c r="BG458" i="3" s="1"/>
  <c r="BI451" i="3"/>
  <c r="BH451" i="3"/>
  <c r="BF451" i="3"/>
  <c r="BE451" i="3"/>
  <c r="T451" i="3"/>
  <c r="R451" i="3"/>
  <c r="P451" i="3"/>
  <c r="BK451" i="3"/>
  <c r="J451" i="3"/>
  <c r="BG451" i="3" s="1"/>
  <c r="BI442" i="3"/>
  <c r="BH442" i="3"/>
  <c r="BF442" i="3"/>
  <c r="BE442" i="3"/>
  <c r="T442" i="3"/>
  <c r="R442" i="3"/>
  <c r="P442" i="3"/>
  <c r="BK442" i="3"/>
  <c r="J442" i="3"/>
  <c r="BG442" i="3"/>
  <c r="BI431" i="3"/>
  <c r="BH431" i="3"/>
  <c r="BF431" i="3"/>
  <c r="BE431" i="3"/>
  <c r="T431" i="3"/>
  <c r="R431" i="3"/>
  <c r="P431" i="3"/>
  <c r="BK431" i="3"/>
  <c r="J431" i="3"/>
  <c r="BG431" i="3" s="1"/>
  <c r="BI423" i="3"/>
  <c r="BH423" i="3"/>
  <c r="BF423" i="3"/>
  <c r="BE423" i="3"/>
  <c r="T423" i="3"/>
  <c r="R423" i="3"/>
  <c r="P423" i="3"/>
  <c r="BK423" i="3"/>
  <c r="J423" i="3"/>
  <c r="BG423" i="3"/>
  <c r="BI416" i="3"/>
  <c r="BH416" i="3"/>
  <c r="BF416" i="3"/>
  <c r="BE416" i="3"/>
  <c r="T416" i="3"/>
  <c r="R416" i="3"/>
  <c r="P416" i="3"/>
  <c r="BK416" i="3"/>
  <c r="J416" i="3"/>
  <c r="BG416" i="3" s="1"/>
  <c r="BI409" i="3"/>
  <c r="BH409" i="3"/>
  <c r="BF409" i="3"/>
  <c r="BE409" i="3"/>
  <c r="T409" i="3"/>
  <c r="R409" i="3"/>
  <c r="P409" i="3"/>
  <c r="BK409" i="3"/>
  <c r="J409" i="3"/>
  <c r="BG409" i="3" s="1"/>
  <c r="BI402" i="3"/>
  <c r="BH402" i="3"/>
  <c r="BF402" i="3"/>
  <c r="BE402" i="3"/>
  <c r="T402" i="3"/>
  <c r="R402" i="3"/>
  <c r="P402" i="3"/>
  <c r="BK402" i="3"/>
  <c r="J402" i="3"/>
  <c r="BG402" i="3"/>
  <c r="BI395" i="3"/>
  <c r="BH395" i="3"/>
  <c r="BF395" i="3"/>
  <c r="BE395" i="3"/>
  <c r="T395" i="3"/>
  <c r="R395" i="3"/>
  <c r="P395" i="3"/>
  <c r="BK395" i="3"/>
  <c r="J395" i="3"/>
  <c r="BG395" i="3"/>
  <c r="BI387" i="3"/>
  <c r="BH387" i="3"/>
  <c r="BF387" i="3"/>
  <c r="BE387" i="3"/>
  <c r="T387" i="3"/>
  <c r="R387" i="3"/>
  <c r="P387" i="3"/>
  <c r="BK387" i="3"/>
  <c r="J387" i="3"/>
  <c r="BG387" i="3" s="1"/>
  <c r="BI380" i="3"/>
  <c r="BH380" i="3"/>
  <c r="BF380" i="3"/>
  <c r="BE380" i="3"/>
  <c r="T380" i="3"/>
  <c r="R380" i="3"/>
  <c r="P380" i="3"/>
  <c r="BK380" i="3"/>
  <c r="J380" i="3"/>
  <c r="BG380" i="3" s="1"/>
  <c r="BI373" i="3"/>
  <c r="BH373" i="3"/>
  <c r="BF373" i="3"/>
  <c r="BE373" i="3"/>
  <c r="T373" i="3"/>
  <c r="R373" i="3"/>
  <c r="P373" i="3"/>
  <c r="BK373" i="3"/>
  <c r="J373" i="3"/>
  <c r="BG373" i="3"/>
  <c r="BI365" i="3"/>
  <c r="BH365" i="3"/>
  <c r="BF365" i="3"/>
  <c r="BE365" i="3"/>
  <c r="T365" i="3"/>
  <c r="R365" i="3"/>
  <c r="P365" i="3"/>
  <c r="BK365" i="3"/>
  <c r="J365" i="3"/>
  <c r="BG365" i="3"/>
  <c r="BI359" i="3"/>
  <c r="BH359" i="3"/>
  <c r="BF359" i="3"/>
  <c r="BE359" i="3"/>
  <c r="T359" i="3"/>
  <c r="R359" i="3"/>
  <c r="P359" i="3"/>
  <c r="BK359" i="3"/>
  <c r="J359" i="3"/>
  <c r="BG359" i="3" s="1"/>
  <c r="BI351" i="3"/>
  <c r="BH351" i="3"/>
  <c r="BF351" i="3"/>
  <c r="BE351" i="3"/>
  <c r="T351" i="3"/>
  <c r="R351" i="3"/>
  <c r="P351" i="3"/>
  <c r="BK351" i="3"/>
  <c r="J351" i="3"/>
  <c r="BG351" i="3" s="1"/>
  <c r="BI349" i="3"/>
  <c r="BH349" i="3"/>
  <c r="BF349" i="3"/>
  <c r="BE349" i="3"/>
  <c r="T349" i="3"/>
  <c r="R349" i="3"/>
  <c r="P349" i="3"/>
  <c r="BK349" i="3"/>
  <c r="J349" i="3"/>
  <c r="BG349" i="3" s="1"/>
  <c r="BI342" i="3"/>
  <c r="BH342" i="3"/>
  <c r="BF342" i="3"/>
  <c r="BE342" i="3"/>
  <c r="T342" i="3"/>
  <c r="R342" i="3"/>
  <c r="P342" i="3"/>
  <c r="BK342" i="3"/>
  <c r="J342" i="3"/>
  <c r="BG342" i="3"/>
  <c r="BI331" i="3"/>
  <c r="BH331" i="3"/>
  <c r="BF331" i="3"/>
  <c r="BE331" i="3"/>
  <c r="T331" i="3"/>
  <c r="R331" i="3"/>
  <c r="P331" i="3"/>
  <c r="BK331" i="3"/>
  <c r="J331" i="3"/>
  <c r="BG331" i="3" s="1"/>
  <c r="BI324" i="3"/>
  <c r="BH324" i="3"/>
  <c r="BF324" i="3"/>
  <c r="BE324" i="3"/>
  <c r="T324" i="3"/>
  <c r="R324" i="3"/>
  <c r="P324" i="3"/>
  <c r="BK324" i="3"/>
  <c r="J324" i="3"/>
  <c r="BG324" i="3" s="1"/>
  <c r="BI314" i="3"/>
  <c r="BH314" i="3"/>
  <c r="BF314" i="3"/>
  <c r="BE314" i="3"/>
  <c r="T314" i="3"/>
  <c r="R314" i="3"/>
  <c r="P314" i="3"/>
  <c r="BK314" i="3"/>
  <c r="J314" i="3"/>
  <c r="BG314" i="3" s="1"/>
  <c r="BI304" i="3"/>
  <c r="BH304" i="3"/>
  <c r="BF304" i="3"/>
  <c r="BE304" i="3"/>
  <c r="T304" i="3"/>
  <c r="R304" i="3"/>
  <c r="P304" i="3"/>
  <c r="BK304" i="3"/>
  <c r="J304" i="3"/>
  <c r="BG304" i="3" s="1"/>
  <c r="BI293" i="3"/>
  <c r="BH293" i="3"/>
  <c r="BF293" i="3"/>
  <c r="BE293" i="3"/>
  <c r="T293" i="3"/>
  <c r="R293" i="3"/>
  <c r="P293" i="3"/>
  <c r="BK293" i="3"/>
  <c r="J293" i="3"/>
  <c r="BG293" i="3"/>
  <c r="BI280" i="3"/>
  <c r="BH280" i="3"/>
  <c r="BF280" i="3"/>
  <c r="BE280" i="3"/>
  <c r="T280" i="3"/>
  <c r="R280" i="3"/>
  <c r="P280" i="3"/>
  <c r="BK280" i="3"/>
  <c r="J280" i="3"/>
  <c r="BG280" i="3" s="1"/>
  <c r="BI267" i="3"/>
  <c r="BH267" i="3"/>
  <c r="BF267" i="3"/>
  <c r="BE267" i="3"/>
  <c r="T267" i="3"/>
  <c r="R267" i="3"/>
  <c r="P267" i="3"/>
  <c r="BK267" i="3"/>
  <c r="J267" i="3"/>
  <c r="BG267" i="3" s="1"/>
  <c r="BI252" i="3"/>
  <c r="BH252" i="3"/>
  <c r="BF252" i="3"/>
  <c r="BE252" i="3"/>
  <c r="T252" i="3"/>
  <c r="R252" i="3"/>
  <c r="P252" i="3"/>
  <c r="BK252" i="3"/>
  <c r="J252" i="3"/>
  <c r="BG252" i="3"/>
  <c r="BI247" i="3"/>
  <c r="BH247" i="3"/>
  <c r="BF247" i="3"/>
  <c r="BE247" i="3"/>
  <c r="T247" i="3"/>
  <c r="R247" i="3"/>
  <c r="P247" i="3"/>
  <c r="BK247" i="3"/>
  <c r="J247" i="3"/>
  <c r="BG247" i="3" s="1"/>
  <c r="BI235" i="3"/>
  <c r="BH235" i="3"/>
  <c r="BF235" i="3"/>
  <c r="BE235" i="3"/>
  <c r="T235" i="3"/>
  <c r="R235" i="3"/>
  <c r="P235" i="3"/>
  <c r="BK235" i="3"/>
  <c r="J235" i="3"/>
  <c r="BG235" i="3"/>
  <c r="BI233" i="3"/>
  <c r="BH233" i="3"/>
  <c r="BF233" i="3"/>
  <c r="BE233" i="3"/>
  <c r="T233" i="3"/>
  <c r="R233" i="3"/>
  <c r="P233" i="3"/>
  <c r="BK233" i="3"/>
  <c r="J233" i="3"/>
  <c r="BG233" i="3" s="1"/>
  <c r="BI232" i="3"/>
  <c r="BH232" i="3"/>
  <c r="BF232" i="3"/>
  <c r="BE232" i="3"/>
  <c r="T232" i="3"/>
  <c r="R232" i="3"/>
  <c r="P232" i="3"/>
  <c r="BK232" i="3"/>
  <c r="J232" i="3"/>
  <c r="BG232" i="3" s="1"/>
  <c r="BI230" i="3"/>
  <c r="BH230" i="3"/>
  <c r="BF230" i="3"/>
  <c r="BE230" i="3"/>
  <c r="T230" i="3"/>
  <c r="R230" i="3"/>
  <c r="P230" i="3"/>
  <c r="BK230" i="3"/>
  <c r="J230" i="3"/>
  <c r="BG230" i="3"/>
  <c r="BI229" i="3"/>
  <c r="BH229" i="3"/>
  <c r="BF229" i="3"/>
  <c r="BE229" i="3"/>
  <c r="T229" i="3"/>
  <c r="R229" i="3"/>
  <c r="P229" i="3"/>
  <c r="BK229" i="3"/>
  <c r="J229" i="3"/>
  <c r="BG229" i="3"/>
  <c r="BI219" i="3"/>
  <c r="BH219" i="3"/>
  <c r="BF219" i="3"/>
  <c r="BE219" i="3"/>
  <c r="T219" i="3"/>
  <c r="R219" i="3"/>
  <c r="P219" i="3"/>
  <c r="BK219" i="3"/>
  <c r="J219" i="3"/>
  <c r="BG219" i="3" s="1"/>
  <c r="BI201" i="3"/>
  <c r="BH201" i="3"/>
  <c r="BF201" i="3"/>
  <c r="BE201" i="3"/>
  <c r="T201" i="3"/>
  <c r="R201" i="3"/>
  <c r="P201" i="3"/>
  <c r="BK201" i="3"/>
  <c r="J201" i="3"/>
  <c r="BG201" i="3" s="1"/>
  <c r="BI195" i="3"/>
  <c r="BH195" i="3"/>
  <c r="BF195" i="3"/>
  <c r="BE195" i="3"/>
  <c r="T195" i="3"/>
  <c r="R195" i="3"/>
  <c r="P195" i="3"/>
  <c r="BK195" i="3"/>
  <c r="J195" i="3"/>
  <c r="BG195" i="3"/>
  <c r="BI189" i="3"/>
  <c r="BH189" i="3"/>
  <c r="BF189" i="3"/>
  <c r="BE189" i="3"/>
  <c r="T189" i="3"/>
  <c r="R189" i="3"/>
  <c r="P189" i="3"/>
  <c r="BK189" i="3"/>
  <c r="J189" i="3"/>
  <c r="BG189" i="3" s="1"/>
  <c r="BI183" i="3"/>
  <c r="BH183" i="3"/>
  <c r="BF183" i="3"/>
  <c r="BE183" i="3"/>
  <c r="T183" i="3"/>
  <c r="R183" i="3"/>
  <c r="P183" i="3"/>
  <c r="BK183" i="3"/>
  <c r="J183" i="3"/>
  <c r="BG183" i="3" s="1"/>
  <c r="BI177" i="3"/>
  <c r="BH177" i="3"/>
  <c r="BF177" i="3"/>
  <c r="BE177" i="3"/>
  <c r="T177" i="3"/>
  <c r="R177" i="3"/>
  <c r="P177" i="3"/>
  <c r="BK177" i="3"/>
  <c r="J177" i="3"/>
  <c r="BG177" i="3" s="1"/>
  <c r="BI171" i="3"/>
  <c r="BH171" i="3"/>
  <c r="BF171" i="3"/>
  <c r="BE171" i="3"/>
  <c r="T171" i="3"/>
  <c r="R171" i="3"/>
  <c r="P171" i="3"/>
  <c r="BK171" i="3"/>
  <c r="J171" i="3"/>
  <c r="BG171" i="3" s="1"/>
  <c r="BI166" i="3"/>
  <c r="BH166" i="3"/>
  <c r="BF166" i="3"/>
  <c r="BE166" i="3"/>
  <c r="T166" i="3"/>
  <c r="R166" i="3"/>
  <c r="P166" i="3"/>
  <c r="BK166" i="3"/>
  <c r="J166" i="3"/>
  <c r="BG166" i="3"/>
  <c r="BI143" i="3"/>
  <c r="BH143" i="3"/>
  <c r="BF143" i="3"/>
  <c r="BE143" i="3"/>
  <c r="T143" i="3"/>
  <c r="R143" i="3"/>
  <c r="P143" i="3"/>
  <c r="BK143" i="3"/>
  <c r="J143" i="3"/>
  <c r="BG143" i="3" s="1"/>
  <c r="BI123" i="3"/>
  <c r="BH123" i="3"/>
  <c r="BF123" i="3"/>
  <c r="BE123" i="3"/>
  <c r="T123" i="3"/>
  <c r="R123" i="3"/>
  <c r="P123" i="3"/>
  <c r="BK123" i="3"/>
  <c r="BK116" i="3" s="1"/>
  <c r="J123" i="3"/>
  <c r="BG123" i="3" s="1"/>
  <c r="BI117" i="3"/>
  <c r="BH117" i="3"/>
  <c r="F37" i="3"/>
  <c r="BC56" i="1" s="1"/>
  <c r="BF117" i="3"/>
  <c r="BE117" i="3"/>
  <c r="T117" i="3"/>
  <c r="R117" i="3"/>
  <c r="P117" i="3"/>
  <c r="BK117" i="3"/>
  <c r="J117" i="3"/>
  <c r="BG117" i="3" s="1"/>
  <c r="J110" i="3"/>
  <c r="F110" i="3"/>
  <c r="F108" i="3"/>
  <c r="E106" i="3"/>
  <c r="J59" i="3"/>
  <c r="F59" i="3"/>
  <c r="F57" i="3"/>
  <c r="E55" i="3"/>
  <c r="J22" i="3"/>
  <c r="E22" i="3"/>
  <c r="F111" i="3" s="1"/>
  <c r="F60" i="3"/>
  <c r="J21" i="3"/>
  <c r="J16" i="3"/>
  <c r="J57" i="3" s="1"/>
  <c r="J108" i="3"/>
  <c r="E7" i="3"/>
  <c r="AY55" i="1"/>
  <c r="AX55" i="1"/>
  <c r="BI614" i="2"/>
  <c r="BH614" i="2"/>
  <c r="BF614" i="2"/>
  <c r="BE614" i="2"/>
  <c r="T614" i="2"/>
  <c r="R614" i="2"/>
  <c r="P614" i="2"/>
  <c r="P607" i="2" s="1"/>
  <c r="BK614" i="2"/>
  <c r="J614" i="2"/>
  <c r="BG614" i="2" s="1"/>
  <c r="BI608" i="2"/>
  <c r="BH608" i="2"/>
  <c r="BF608" i="2"/>
  <c r="BE608" i="2"/>
  <c r="T608" i="2"/>
  <c r="T607" i="2"/>
  <c r="R608" i="2"/>
  <c r="P608" i="2"/>
  <c r="BK608" i="2"/>
  <c r="BK607" i="2" s="1"/>
  <c r="J607" i="2" s="1"/>
  <c r="J79" i="2" s="1"/>
  <c r="J608" i="2"/>
  <c r="BG608" i="2"/>
  <c r="BI606" i="2"/>
  <c r="BH606" i="2"/>
  <c r="BF606" i="2"/>
  <c r="BE606" i="2"/>
  <c r="T606" i="2"/>
  <c r="R606" i="2"/>
  <c r="P606" i="2"/>
  <c r="BK606" i="2"/>
  <c r="J606" i="2"/>
  <c r="BG606" i="2"/>
  <c r="BI593" i="2"/>
  <c r="BH593" i="2"/>
  <c r="BF593" i="2"/>
  <c r="BE593" i="2"/>
  <c r="T593" i="2"/>
  <c r="R593" i="2"/>
  <c r="P593" i="2"/>
  <c r="BK593" i="2"/>
  <c r="J593" i="2"/>
  <c r="BG593" i="2" s="1"/>
  <c r="BI587" i="2"/>
  <c r="BH587" i="2"/>
  <c r="BF587" i="2"/>
  <c r="BE587" i="2"/>
  <c r="T587" i="2"/>
  <c r="R587" i="2"/>
  <c r="P587" i="2"/>
  <c r="BK587" i="2"/>
  <c r="J587" i="2"/>
  <c r="BG587" i="2"/>
  <c r="BI576" i="2"/>
  <c r="BH576" i="2"/>
  <c r="BF576" i="2"/>
  <c r="BE576" i="2"/>
  <c r="T576" i="2"/>
  <c r="R576" i="2"/>
  <c r="P576" i="2"/>
  <c r="BK576" i="2"/>
  <c r="J576" i="2"/>
  <c r="BG576" i="2" s="1"/>
  <c r="BI570" i="2"/>
  <c r="BH570" i="2"/>
  <c r="BF570" i="2"/>
  <c r="BE570" i="2"/>
  <c r="T570" i="2"/>
  <c r="R570" i="2"/>
  <c r="P570" i="2"/>
  <c r="BK570" i="2"/>
  <c r="J570" i="2"/>
  <c r="BG570" i="2"/>
  <c r="BI564" i="2"/>
  <c r="BH564" i="2"/>
  <c r="BF564" i="2"/>
  <c r="BE564" i="2"/>
  <c r="T564" i="2"/>
  <c r="R564" i="2"/>
  <c r="P564" i="2"/>
  <c r="BK564" i="2"/>
  <c r="J564" i="2"/>
  <c r="BG564" i="2" s="1"/>
  <c r="BI559" i="2"/>
  <c r="BH559" i="2"/>
  <c r="BF559" i="2"/>
  <c r="BE559" i="2"/>
  <c r="T559" i="2"/>
  <c r="R559" i="2"/>
  <c r="P559" i="2"/>
  <c r="BK559" i="2"/>
  <c r="J559" i="2"/>
  <c r="BG559" i="2"/>
  <c r="BI546" i="2"/>
  <c r="BH546" i="2"/>
  <c r="BF546" i="2"/>
  <c r="BE546" i="2"/>
  <c r="T546" i="2"/>
  <c r="R546" i="2"/>
  <c r="P546" i="2"/>
  <c r="BK546" i="2"/>
  <c r="J546" i="2"/>
  <c r="BG546" i="2" s="1"/>
  <c r="BI538" i="2"/>
  <c r="BH538" i="2"/>
  <c r="BF538" i="2"/>
  <c r="BE538" i="2"/>
  <c r="T538" i="2"/>
  <c r="R538" i="2"/>
  <c r="P538" i="2"/>
  <c r="BK538" i="2"/>
  <c r="J538" i="2"/>
  <c r="BG538" i="2"/>
  <c r="BI531" i="2"/>
  <c r="BH531" i="2"/>
  <c r="BF531" i="2"/>
  <c r="BE531" i="2"/>
  <c r="T531" i="2"/>
  <c r="T523" i="2" s="1"/>
  <c r="R531" i="2"/>
  <c r="P531" i="2"/>
  <c r="BK531" i="2"/>
  <c r="J531" i="2"/>
  <c r="BG531" i="2" s="1"/>
  <c r="BI524" i="2"/>
  <c r="BH524" i="2"/>
  <c r="BF524" i="2"/>
  <c r="BE524" i="2"/>
  <c r="T524" i="2"/>
  <c r="R524" i="2"/>
  <c r="R523" i="2" s="1"/>
  <c r="P524" i="2"/>
  <c r="BK524" i="2"/>
  <c r="J524" i="2"/>
  <c r="BG524" i="2" s="1"/>
  <c r="BI522" i="2"/>
  <c r="BH522" i="2"/>
  <c r="BF522" i="2"/>
  <c r="BE522" i="2"/>
  <c r="T522" i="2"/>
  <c r="R522" i="2"/>
  <c r="P522" i="2"/>
  <c r="BK522" i="2"/>
  <c r="J522" i="2"/>
  <c r="BG522" i="2"/>
  <c r="BI515" i="2"/>
  <c r="BH515" i="2"/>
  <c r="BF515" i="2"/>
  <c r="BE515" i="2"/>
  <c r="T515" i="2"/>
  <c r="R515" i="2"/>
  <c r="P515" i="2"/>
  <c r="BK515" i="2"/>
  <c r="J515" i="2"/>
  <c r="BG515" i="2"/>
  <c r="BI514" i="2"/>
  <c r="BH514" i="2"/>
  <c r="BF514" i="2"/>
  <c r="BE514" i="2"/>
  <c r="T514" i="2"/>
  <c r="R514" i="2"/>
  <c r="P514" i="2"/>
  <c r="BK514" i="2"/>
  <c r="J514" i="2"/>
  <c r="BG514" i="2" s="1"/>
  <c r="BI507" i="2"/>
  <c r="BH507" i="2"/>
  <c r="BF507" i="2"/>
  <c r="BE507" i="2"/>
  <c r="T507" i="2"/>
  <c r="R507" i="2"/>
  <c r="P507" i="2"/>
  <c r="BK507" i="2"/>
  <c r="J507" i="2"/>
  <c r="BG507" i="2"/>
  <c r="BI502" i="2"/>
  <c r="BH502" i="2"/>
  <c r="BF502" i="2"/>
  <c r="BE502" i="2"/>
  <c r="T502" i="2"/>
  <c r="R502" i="2"/>
  <c r="P502" i="2"/>
  <c r="BK502" i="2"/>
  <c r="J502" i="2"/>
  <c r="BG502" i="2" s="1"/>
  <c r="BI496" i="2"/>
  <c r="BH496" i="2"/>
  <c r="BF496" i="2"/>
  <c r="BE496" i="2"/>
  <c r="T496" i="2"/>
  <c r="R496" i="2"/>
  <c r="P496" i="2"/>
  <c r="BK496" i="2"/>
  <c r="J496" i="2"/>
  <c r="BG496" i="2"/>
  <c r="BI490" i="2"/>
  <c r="BH490" i="2"/>
  <c r="BF490" i="2"/>
  <c r="BE490" i="2"/>
  <c r="T490" i="2"/>
  <c r="R490" i="2"/>
  <c r="P490" i="2"/>
  <c r="BK490" i="2"/>
  <c r="J490" i="2"/>
  <c r="BG490" i="2" s="1"/>
  <c r="BI484" i="2"/>
  <c r="BH484" i="2"/>
  <c r="BF484" i="2"/>
  <c r="BE484" i="2"/>
  <c r="T484" i="2"/>
  <c r="R484" i="2"/>
  <c r="P484" i="2"/>
  <c r="BK484" i="2"/>
  <c r="J484" i="2"/>
  <c r="BG484" i="2"/>
  <c r="BI475" i="2"/>
  <c r="BH475" i="2"/>
  <c r="BF475" i="2"/>
  <c r="BE475" i="2"/>
  <c r="T475" i="2"/>
  <c r="R475" i="2"/>
  <c r="P475" i="2"/>
  <c r="BK475" i="2"/>
  <c r="J475" i="2"/>
  <c r="BG475" i="2" s="1"/>
  <c r="BI473" i="2"/>
  <c r="BH473" i="2"/>
  <c r="BF473" i="2"/>
  <c r="BE473" i="2"/>
  <c r="T473" i="2"/>
  <c r="R473" i="2"/>
  <c r="P473" i="2"/>
  <c r="BK473" i="2"/>
  <c r="J473" i="2"/>
  <c r="BG473" i="2" s="1"/>
  <c r="BI468" i="2"/>
  <c r="BH468" i="2"/>
  <c r="BF468" i="2"/>
  <c r="BE468" i="2"/>
  <c r="T468" i="2"/>
  <c r="R468" i="2"/>
  <c r="P468" i="2"/>
  <c r="BK468" i="2"/>
  <c r="J468" i="2"/>
  <c r="BG468" i="2"/>
  <c r="BI449" i="2"/>
  <c r="BH449" i="2"/>
  <c r="BF449" i="2"/>
  <c r="BE449" i="2"/>
  <c r="T449" i="2"/>
  <c r="R449" i="2"/>
  <c r="P449" i="2"/>
  <c r="BK449" i="2"/>
  <c r="J449" i="2"/>
  <c r="BG449" i="2" s="1"/>
  <c r="BI444" i="2"/>
  <c r="BH444" i="2"/>
  <c r="BF444" i="2"/>
  <c r="BE444" i="2"/>
  <c r="T444" i="2"/>
  <c r="R444" i="2"/>
  <c r="P444" i="2"/>
  <c r="BK444" i="2"/>
  <c r="J444" i="2"/>
  <c r="BG444" i="2"/>
  <c r="BI437" i="2"/>
  <c r="BH437" i="2"/>
  <c r="BF437" i="2"/>
  <c r="BE437" i="2"/>
  <c r="T437" i="2"/>
  <c r="R437" i="2"/>
  <c r="P437" i="2"/>
  <c r="BK437" i="2"/>
  <c r="J437" i="2"/>
  <c r="BG437" i="2" s="1"/>
  <c r="BI429" i="2"/>
  <c r="BH429" i="2"/>
  <c r="BF429" i="2"/>
  <c r="BE429" i="2"/>
  <c r="T429" i="2"/>
  <c r="R429" i="2"/>
  <c r="P429" i="2"/>
  <c r="BK429" i="2"/>
  <c r="J429" i="2"/>
  <c r="BG429" i="2"/>
  <c r="BI424" i="2"/>
  <c r="BH424" i="2"/>
  <c r="BF424" i="2"/>
  <c r="BE424" i="2"/>
  <c r="T424" i="2"/>
  <c r="R424" i="2"/>
  <c r="P424" i="2"/>
  <c r="BK424" i="2"/>
  <c r="J424" i="2"/>
  <c r="BG424" i="2" s="1"/>
  <c r="BI405" i="2"/>
  <c r="BH405" i="2"/>
  <c r="BF405" i="2"/>
  <c r="BE405" i="2"/>
  <c r="T405" i="2"/>
  <c r="R405" i="2"/>
  <c r="P405" i="2"/>
  <c r="BK405" i="2"/>
  <c r="J405" i="2"/>
  <c r="BG405" i="2"/>
  <c r="BI400" i="2"/>
  <c r="BH400" i="2"/>
  <c r="BF400" i="2"/>
  <c r="BE400" i="2"/>
  <c r="T400" i="2"/>
  <c r="R400" i="2"/>
  <c r="P400" i="2"/>
  <c r="BK400" i="2"/>
  <c r="J400" i="2"/>
  <c r="BG400" i="2" s="1"/>
  <c r="BI393" i="2"/>
  <c r="BH393" i="2"/>
  <c r="BF393" i="2"/>
  <c r="BE393" i="2"/>
  <c r="T393" i="2"/>
  <c r="R393" i="2"/>
  <c r="P393" i="2"/>
  <c r="BK393" i="2"/>
  <c r="J393" i="2"/>
  <c r="BG393" i="2" s="1"/>
  <c r="BI390" i="2"/>
  <c r="BH390" i="2"/>
  <c r="BF390" i="2"/>
  <c r="BE390" i="2"/>
  <c r="T390" i="2"/>
  <c r="T389" i="2" s="1"/>
  <c r="R390" i="2"/>
  <c r="R389" i="2"/>
  <c r="P390" i="2"/>
  <c r="P389" i="2"/>
  <c r="BK390" i="2"/>
  <c r="BK389" i="2"/>
  <c r="J389" i="2"/>
  <c r="J73" i="2" s="1"/>
  <c r="J390" i="2"/>
  <c r="BG390" i="2" s="1"/>
  <c r="BI388" i="2"/>
  <c r="BH388" i="2"/>
  <c r="BF388" i="2"/>
  <c r="BE388" i="2"/>
  <c r="T388" i="2"/>
  <c r="R388" i="2"/>
  <c r="P388" i="2"/>
  <c r="BK388" i="2"/>
  <c r="J388" i="2"/>
  <c r="BG388" i="2"/>
  <c r="BI386" i="2"/>
  <c r="BH386" i="2"/>
  <c r="BF386" i="2"/>
  <c r="BE386" i="2"/>
  <c r="T386" i="2"/>
  <c r="R386" i="2"/>
  <c r="R383" i="2" s="1"/>
  <c r="P386" i="2"/>
  <c r="BK386" i="2"/>
  <c r="J386" i="2"/>
  <c r="BG386" i="2"/>
  <c r="BI385" i="2"/>
  <c r="BH385" i="2"/>
  <c r="BF385" i="2"/>
  <c r="BE385" i="2"/>
  <c r="T385" i="2"/>
  <c r="R385" i="2"/>
  <c r="P385" i="2"/>
  <c r="BK385" i="2"/>
  <c r="BK383" i="2" s="1"/>
  <c r="J383" i="2" s="1"/>
  <c r="J385" i="2"/>
  <c r="BG385" i="2"/>
  <c r="BI384" i="2"/>
  <c r="BH384" i="2"/>
  <c r="BF384" i="2"/>
  <c r="BE384" i="2"/>
  <c r="T384" i="2"/>
  <c r="T383" i="2"/>
  <c r="R384" i="2"/>
  <c r="P384" i="2"/>
  <c r="P383" i="2"/>
  <c r="BK384" i="2"/>
  <c r="J384" i="2"/>
  <c r="BG384" i="2"/>
  <c r="J72" i="2"/>
  <c r="BI382" i="2"/>
  <c r="BH382" i="2"/>
  <c r="BF382" i="2"/>
  <c r="BE382" i="2"/>
  <c r="T382" i="2"/>
  <c r="R382" i="2"/>
  <c r="P382" i="2"/>
  <c r="BK382" i="2"/>
  <c r="J382" i="2"/>
  <c r="BG382" i="2"/>
  <c r="BI354" i="2"/>
  <c r="BH354" i="2"/>
  <c r="BF354" i="2"/>
  <c r="BE354" i="2"/>
  <c r="T354" i="2"/>
  <c r="R354" i="2"/>
  <c r="P354" i="2"/>
  <c r="BK354" i="2"/>
  <c r="J354" i="2"/>
  <c r="BG354" i="2"/>
  <c r="BI348" i="2"/>
  <c r="BH348" i="2"/>
  <c r="BF348" i="2"/>
  <c r="BE348" i="2"/>
  <c r="T348" i="2"/>
  <c r="R348" i="2"/>
  <c r="P348" i="2"/>
  <c r="BK348" i="2"/>
  <c r="J348" i="2"/>
  <c r="BG348" i="2"/>
  <c r="BI336" i="2"/>
  <c r="BH336" i="2"/>
  <c r="BF336" i="2"/>
  <c r="BE336" i="2"/>
  <c r="T336" i="2"/>
  <c r="R336" i="2"/>
  <c r="P336" i="2"/>
  <c r="BK336" i="2"/>
  <c r="J336" i="2"/>
  <c r="BG336" i="2"/>
  <c r="BI329" i="2"/>
  <c r="BH329" i="2"/>
  <c r="BF329" i="2"/>
  <c r="BE329" i="2"/>
  <c r="T329" i="2"/>
  <c r="R329" i="2"/>
  <c r="P329" i="2"/>
  <c r="BK329" i="2"/>
  <c r="J329" i="2"/>
  <c r="BG329" i="2"/>
  <c r="BI323" i="2"/>
  <c r="BH323" i="2"/>
  <c r="BF323" i="2"/>
  <c r="BE323" i="2"/>
  <c r="T323" i="2"/>
  <c r="R323" i="2"/>
  <c r="P323" i="2"/>
  <c r="BK323" i="2"/>
  <c r="J323" i="2"/>
  <c r="BG323" i="2"/>
  <c r="BI317" i="2"/>
  <c r="BH317" i="2"/>
  <c r="BF317" i="2"/>
  <c r="BE317" i="2"/>
  <c r="T317" i="2"/>
  <c r="R317" i="2"/>
  <c r="P317" i="2"/>
  <c r="BK317" i="2"/>
  <c r="J317" i="2"/>
  <c r="BG317" i="2"/>
  <c r="BI309" i="2"/>
  <c r="BH309" i="2"/>
  <c r="BF309" i="2"/>
  <c r="BE309" i="2"/>
  <c r="T309" i="2"/>
  <c r="R309" i="2"/>
  <c r="P309" i="2"/>
  <c r="BK309" i="2"/>
  <c r="J309" i="2"/>
  <c r="BG309" i="2"/>
  <c r="BI302" i="2"/>
  <c r="BH302" i="2"/>
  <c r="BF302" i="2"/>
  <c r="BE302" i="2"/>
  <c r="T302" i="2"/>
  <c r="R302" i="2"/>
  <c r="P302" i="2"/>
  <c r="P294" i="2" s="1"/>
  <c r="BK302" i="2"/>
  <c r="BK294" i="2" s="1"/>
  <c r="J294" i="2" s="1"/>
  <c r="J71" i="2" s="1"/>
  <c r="J302" i="2"/>
  <c r="BG302" i="2"/>
  <c r="BI295" i="2"/>
  <c r="BH295" i="2"/>
  <c r="BF295" i="2"/>
  <c r="BE295" i="2"/>
  <c r="T295" i="2"/>
  <c r="T294" i="2"/>
  <c r="R295" i="2"/>
  <c r="P295" i="2"/>
  <c r="BK295" i="2"/>
  <c r="J295" i="2"/>
  <c r="BG295" i="2" s="1"/>
  <c r="BI293" i="2"/>
  <c r="BH293" i="2"/>
  <c r="BF293" i="2"/>
  <c r="BE293" i="2"/>
  <c r="T293" i="2"/>
  <c r="R293" i="2"/>
  <c r="P293" i="2"/>
  <c r="BK293" i="2"/>
  <c r="J293" i="2"/>
  <c r="BG293" i="2"/>
  <c r="BI292" i="2"/>
  <c r="BH292" i="2"/>
  <c r="BF292" i="2"/>
  <c r="BE292" i="2"/>
  <c r="T292" i="2"/>
  <c r="R292" i="2"/>
  <c r="P292" i="2"/>
  <c r="BK292" i="2"/>
  <c r="J292" i="2"/>
  <c r="BG292" i="2" s="1"/>
  <c r="BI291" i="2"/>
  <c r="BH291" i="2"/>
  <c r="BF291" i="2"/>
  <c r="BE291" i="2"/>
  <c r="T291" i="2"/>
  <c r="R291" i="2"/>
  <c r="P291" i="2"/>
  <c r="BK291" i="2"/>
  <c r="J291" i="2"/>
  <c r="BG291" i="2"/>
  <c r="BI290" i="2"/>
  <c r="BH290" i="2"/>
  <c r="BF290" i="2"/>
  <c r="BE290" i="2"/>
  <c r="T290" i="2"/>
  <c r="T288" i="2" s="1"/>
  <c r="R290" i="2"/>
  <c r="P290" i="2"/>
  <c r="BK290" i="2"/>
  <c r="J290" i="2"/>
  <c r="BG290" i="2" s="1"/>
  <c r="BI289" i="2"/>
  <c r="BH289" i="2"/>
  <c r="BF289" i="2"/>
  <c r="BE289" i="2"/>
  <c r="T289" i="2"/>
  <c r="R289" i="2"/>
  <c r="R288" i="2" s="1"/>
  <c r="P289" i="2"/>
  <c r="BK289" i="2"/>
  <c r="J289" i="2"/>
  <c r="BG289" i="2" s="1"/>
  <c r="BI287" i="2"/>
  <c r="BH287" i="2"/>
  <c r="BF287" i="2"/>
  <c r="BE287" i="2"/>
  <c r="T287" i="2"/>
  <c r="R287" i="2"/>
  <c r="P287" i="2"/>
  <c r="BK287" i="2"/>
  <c r="J287" i="2"/>
  <c r="BG287" i="2"/>
  <c r="BI281" i="2"/>
  <c r="BH281" i="2"/>
  <c r="BF281" i="2"/>
  <c r="BE281" i="2"/>
  <c r="T281" i="2"/>
  <c r="R281" i="2"/>
  <c r="P281" i="2"/>
  <c r="BK281" i="2"/>
  <c r="J281" i="2"/>
  <c r="BG281" i="2"/>
  <c r="BI275" i="2"/>
  <c r="BH275" i="2"/>
  <c r="BF275" i="2"/>
  <c r="BE275" i="2"/>
  <c r="T275" i="2"/>
  <c r="R275" i="2"/>
  <c r="P275" i="2"/>
  <c r="BK275" i="2"/>
  <c r="J275" i="2"/>
  <c r="BG275" i="2" s="1"/>
  <c r="BI266" i="2"/>
  <c r="BH266" i="2"/>
  <c r="BF266" i="2"/>
  <c r="BE266" i="2"/>
  <c r="T266" i="2"/>
  <c r="R266" i="2"/>
  <c r="P266" i="2"/>
  <c r="BK266" i="2"/>
  <c r="J266" i="2"/>
  <c r="BG266" i="2"/>
  <c r="BI265" i="2"/>
  <c r="BH265" i="2"/>
  <c r="BF265" i="2"/>
  <c r="BE265" i="2"/>
  <c r="T265" i="2"/>
  <c r="R265" i="2"/>
  <c r="P265" i="2"/>
  <c r="BK265" i="2"/>
  <c r="J265" i="2"/>
  <c r="BG265" i="2" s="1"/>
  <c r="BI264" i="2"/>
  <c r="BH264" i="2"/>
  <c r="BF264" i="2"/>
  <c r="BE264" i="2"/>
  <c r="T264" i="2"/>
  <c r="R264" i="2"/>
  <c r="P264" i="2"/>
  <c r="P208" i="2" s="1"/>
  <c r="BK264" i="2"/>
  <c r="J264" i="2"/>
  <c r="BG264" i="2"/>
  <c r="BI263" i="2"/>
  <c r="BH263" i="2"/>
  <c r="BF263" i="2"/>
  <c r="BE263" i="2"/>
  <c r="T263" i="2"/>
  <c r="R263" i="2"/>
  <c r="P263" i="2"/>
  <c r="BK263" i="2"/>
  <c r="J263" i="2"/>
  <c r="BG263" i="2" s="1"/>
  <c r="BI256" i="2"/>
  <c r="BH256" i="2"/>
  <c r="BF256" i="2"/>
  <c r="BE256" i="2"/>
  <c r="T256" i="2"/>
  <c r="R256" i="2"/>
  <c r="P256" i="2"/>
  <c r="BK256" i="2"/>
  <c r="J256" i="2"/>
  <c r="BG256" i="2"/>
  <c r="BI248" i="2"/>
  <c r="BH248" i="2"/>
  <c r="BF248" i="2"/>
  <c r="BE248" i="2"/>
  <c r="T248" i="2"/>
  <c r="R248" i="2"/>
  <c r="P248" i="2"/>
  <c r="BK248" i="2"/>
  <c r="J248" i="2"/>
  <c r="BG248" i="2"/>
  <c r="BI223" i="2"/>
  <c r="BH223" i="2"/>
  <c r="BF223" i="2"/>
  <c r="BE223" i="2"/>
  <c r="T223" i="2"/>
  <c r="R223" i="2"/>
  <c r="P223" i="2"/>
  <c r="BK223" i="2"/>
  <c r="J223" i="2"/>
  <c r="BG223" i="2"/>
  <c r="BI216" i="2"/>
  <c r="BH216" i="2"/>
  <c r="BF216" i="2"/>
  <c r="BE216" i="2"/>
  <c r="T216" i="2"/>
  <c r="R216" i="2"/>
  <c r="P216" i="2"/>
  <c r="BK216" i="2"/>
  <c r="J216" i="2"/>
  <c r="BG216" i="2" s="1"/>
  <c r="BI209" i="2"/>
  <c r="BH209" i="2"/>
  <c r="BF209" i="2"/>
  <c r="BE209" i="2"/>
  <c r="T209" i="2"/>
  <c r="T208" i="2" s="1"/>
  <c r="R209" i="2"/>
  <c r="P209" i="2"/>
  <c r="BK209" i="2"/>
  <c r="J209" i="2"/>
  <c r="BG209" i="2" s="1"/>
  <c r="BI202" i="2"/>
  <c r="BH202" i="2"/>
  <c r="BF202" i="2"/>
  <c r="BE202" i="2"/>
  <c r="T202" i="2"/>
  <c r="R202" i="2"/>
  <c r="P202" i="2"/>
  <c r="BK202" i="2"/>
  <c r="J202" i="2"/>
  <c r="BG202" i="2" s="1"/>
  <c r="BI196" i="2"/>
  <c r="BH196" i="2"/>
  <c r="BF196" i="2"/>
  <c r="BE196" i="2"/>
  <c r="T196" i="2"/>
  <c r="R196" i="2"/>
  <c r="P196" i="2"/>
  <c r="P182" i="2" s="1"/>
  <c r="BK196" i="2"/>
  <c r="J196" i="2"/>
  <c r="BG196" i="2"/>
  <c r="BI183" i="2"/>
  <c r="BH183" i="2"/>
  <c r="BF183" i="2"/>
  <c r="BE183" i="2"/>
  <c r="T183" i="2"/>
  <c r="R183" i="2"/>
  <c r="P183" i="2"/>
  <c r="BK183" i="2"/>
  <c r="BK182" i="2" s="1"/>
  <c r="J182" i="2" s="1"/>
  <c r="J68" i="2" s="1"/>
  <c r="J183" i="2"/>
  <c r="BG183" i="2" s="1"/>
  <c r="BI174" i="2"/>
  <c r="BH174" i="2"/>
  <c r="BF174" i="2"/>
  <c r="BE174" i="2"/>
  <c r="T174" i="2"/>
  <c r="R174" i="2"/>
  <c r="P174" i="2"/>
  <c r="BK174" i="2"/>
  <c r="J174" i="2"/>
  <c r="BG174" i="2" s="1"/>
  <c r="BI166" i="2"/>
  <c r="BH166" i="2"/>
  <c r="BF166" i="2"/>
  <c r="BE166" i="2"/>
  <c r="T166" i="2"/>
  <c r="R166" i="2"/>
  <c r="P166" i="2"/>
  <c r="BK166" i="2"/>
  <c r="BK157" i="2" s="1"/>
  <c r="J157" i="2" s="1"/>
  <c r="J67" i="2" s="1"/>
  <c r="J166" i="2"/>
  <c r="BG166" i="2"/>
  <c r="BI158" i="2"/>
  <c r="BH158" i="2"/>
  <c r="BF158" i="2"/>
  <c r="BE158" i="2"/>
  <c r="T158" i="2"/>
  <c r="R158" i="2"/>
  <c r="P158" i="2"/>
  <c r="P157" i="2"/>
  <c r="BK158" i="2"/>
  <c r="J158" i="2"/>
  <c r="BG158" i="2" s="1"/>
  <c r="BI150" i="2"/>
  <c r="BH150" i="2"/>
  <c r="BF150" i="2"/>
  <c r="BE150" i="2"/>
  <c r="T150" i="2"/>
  <c r="R150" i="2"/>
  <c r="P150" i="2"/>
  <c r="BK150" i="2"/>
  <c r="J150" i="2"/>
  <c r="BG150" i="2" s="1"/>
  <c r="BI144" i="2"/>
  <c r="BH144" i="2"/>
  <c r="BF144" i="2"/>
  <c r="J35" i="2" s="1"/>
  <c r="AW55" i="1" s="1"/>
  <c r="BE144" i="2"/>
  <c r="T144" i="2"/>
  <c r="R144" i="2"/>
  <c r="P144" i="2"/>
  <c r="BK144" i="2"/>
  <c r="J144" i="2"/>
  <c r="BG144" i="2"/>
  <c r="BI138" i="2"/>
  <c r="BH138" i="2"/>
  <c r="BF138" i="2"/>
  <c r="BE138" i="2"/>
  <c r="T138" i="2"/>
  <c r="R138" i="2"/>
  <c r="P138" i="2"/>
  <c r="BK138" i="2"/>
  <c r="J138" i="2"/>
  <c r="BG138" i="2" s="1"/>
  <c r="BI132" i="2"/>
  <c r="BH132" i="2"/>
  <c r="BF132" i="2"/>
  <c r="BE132" i="2"/>
  <c r="T132" i="2"/>
  <c r="R132" i="2"/>
  <c r="P132" i="2"/>
  <c r="BK132" i="2"/>
  <c r="J132" i="2"/>
  <c r="BG132" i="2"/>
  <c r="BI126" i="2"/>
  <c r="BH126" i="2"/>
  <c r="BF126" i="2"/>
  <c r="BE126" i="2"/>
  <c r="T126" i="2"/>
  <c r="R126" i="2"/>
  <c r="P126" i="2"/>
  <c r="BK126" i="2"/>
  <c r="J126" i="2"/>
  <c r="BG126" i="2"/>
  <c r="BI120" i="2"/>
  <c r="BH120" i="2"/>
  <c r="BF120" i="2"/>
  <c r="BE120" i="2"/>
  <c r="T120" i="2"/>
  <c r="R120" i="2"/>
  <c r="P120" i="2"/>
  <c r="BK120" i="2"/>
  <c r="BK105" i="2" s="1"/>
  <c r="J120" i="2"/>
  <c r="BG120" i="2"/>
  <c r="BI114" i="2"/>
  <c r="BH114" i="2"/>
  <c r="BF114" i="2"/>
  <c r="BE114" i="2"/>
  <c r="T114" i="2"/>
  <c r="R114" i="2"/>
  <c r="R105" i="2" s="1"/>
  <c r="P114" i="2"/>
  <c r="BK114" i="2"/>
  <c r="J114" i="2"/>
  <c r="BG114" i="2" s="1"/>
  <c r="BI106" i="2"/>
  <c r="BH106" i="2"/>
  <c r="BF106" i="2"/>
  <c r="BE106" i="2"/>
  <c r="T106" i="2"/>
  <c r="R106" i="2"/>
  <c r="P106" i="2"/>
  <c r="BK106" i="2"/>
  <c r="J106" i="2"/>
  <c r="BG106" i="2"/>
  <c r="J99" i="2"/>
  <c r="F99" i="2"/>
  <c r="F97" i="2"/>
  <c r="E95" i="2"/>
  <c r="J59" i="2"/>
  <c r="F59" i="2"/>
  <c r="F57" i="2"/>
  <c r="E55" i="2"/>
  <c r="J22" i="2"/>
  <c r="E22" i="2"/>
  <c r="F60" i="2" s="1"/>
  <c r="F100" i="2"/>
  <c r="J21" i="2"/>
  <c r="J16" i="2"/>
  <c r="E7" i="2"/>
  <c r="E89" i="2" s="1"/>
  <c r="AS101" i="1"/>
  <c r="AS95" i="1"/>
  <c r="AS92" i="1" s="1"/>
  <c r="AS87" i="1"/>
  <c r="AS84" i="1"/>
  <c r="AS68" i="1"/>
  <c r="AS64" i="1"/>
  <c r="AS61" i="1"/>
  <c r="AS57" i="1"/>
  <c r="AS54" i="1"/>
  <c r="L47" i="1"/>
  <c r="AM46" i="1"/>
  <c r="L46" i="1"/>
  <c r="AM44" i="1"/>
  <c r="L44" i="1"/>
  <c r="L42" i="1"/>
  <c r="L41" i="1"/>
  <c r="BK109" i="25" l="1"/>
  <c r="J109" i="25" s="1"/>
  <c r="J65" i="25" s="1"/>
  <c r="T105" i="2"/>
  <c r="T392" i="2"/>
  <c r="P430" i="3"/>
  <c r="F99" i="5"/>
  <c r="F60" i="5"/>
  <c r="J34" i="5"/>
  <c r="AV59" i="1" s="1"/>
  <c r="R294" i="2"/>
  <c r="P392" i="2"/>
  <c r="F36" i="2"/>
  <c r="BB55" i="1" s="1"/>
  <c r="T183" i="4"/>
  <c r="T103" i="7"/>
  <c r="P105" i="2"/>
  <c r="BK474" i="2"/>
  <c r="J474" i="2" s="1"/>
  <c r="J76" i="2" s="1"/>
  <c r="P843" i="3"/>
  <c r="T852" i="3"/>
  <c r="BK1140" i="3"/>
  <c r="J1140" i="3" s="1"/>
  <c r="J80" i="3" s="1"/>
  <c r="BK1279" i="3"/>
  <c r="J1279" i="3" s="1"/>
  <c r="J83" i="3" s="1"/>
  <c r="R1324" i="3"/>
  <c r="BK1569" i="3"/>
  <c r="J1569" i="3" s="1"/>
  <c r="J86" i="3" s="1"/>
  <c r="BK1601" i="3"/>
  <c r="J1601" i="3" s="1"/>
  <c r="J87" i="3" s="1"/>
  <c r="BK1700" i="3"/>
  <c r="J1700" i="3" s="1"/>
  <c r="J88" i="3" s="1"/>
  <c r="BK1740" i="3"/>
  <c r="J1740" i="3" s="1"/>
  <c r="J89" i="3" s="1"/>
  <c r="BK1847" i="3"/>
  <c r="J1847" i="3" s="1"/>
  <c r="J90" i="3" s="1"/>
  <c r="T95" i="4"/>
  <c r="J35" i="4"/>
  <c r="AW58" i="1" s="1"/>
  <c r="R480" i="5"/>
  <c r="R850" i="5"/>
  <c r="T124" i="6"/>
  <c r="R139" i="6"/>
  <c r="R103" i="7"/>
  <c r="R131" i="7"/>
  <c r="F38" i="8"/>
  <c r="BD63" i="1" s="1"/>
  <c r="BK135" i="8"/>
  <c r="J135" i="8" s="1"/>
  <c r="J70" i="8" s="1"/>
  <c r="T95" i="9"/>
  <c r="F37" i="9"/>
  <c r="BC65" i="1" s="1"/>
  <c r="P123" i="9"/>
  <c r="BK187" i="10"/>
  <c r="J187" i="10" s="1"/>
  <c r="J73" i="10" s="1"/>
  <c r="E49" i="11"/>
  <c r="P108" i="11"/>
  <c r="BK113" i="11"/>
  <c r="J113" i="11" s="1"/>
  <c r="J66" i="11" s="1"/>
  <c r="T122" i="11"/>
  <c r="T218" i="11"/>
  <c r="BK223" i="11"/>
  <c r="J223" i="11" s="1"/>
  <c r="J83" i="11" s="1"/>
  <c r="R93" i="12"/>
  <c r="T113" i="14"/>
  <c r="F88" i="15"/>
  <c r="F60" i="16"/>
  <c r="F85" i="19"/>
  <c r="F56" i="19"/>
  <c r="T90" i="19"/>
  <c r="P403" i="21"/>
  <c r="T1173" i="21"/>
  <c r="P1613" i="21"/>
  <c r="F36" i="24"/>
  <c r="BB83" i="1" s="1"/>
  <c r="BK104" i="5"/>
  <c r="BK661" i="5"/>
  <c r="J661" i="5" s="1"/>
  <c r="J74" i="5" s="1"/>
  <c r="T131" i="7"/>
  <c r="P131" i="7"/>
  <c r="R153" i="10"/>
  <c r="BK122" i="11"/>
  <c r="J122" i="11" s="1"/>
  <c r="J69" i="11" s="1"/>
  <c r="J85" i="17"/>
  <c r="J57" i="17"/>
  <c r="F38" i="2"/>
  <c r="BD55" i="1" s="1"/>
  <c r="T474" i="2"/>
  <c r="R843" i="3"/>
  <c r="T182" i="2"/>
  <c r="R208" i="2"/>
  <c r="R474" i="2"/>
  <c r="R234" i="3"/>
  <c r="BK1324" i="3"/>
  <c r="J1324" i="3" s="1"/>
  <c r="J84" i="3" s="1"/>
  <c r="BK1414" i="3"/>
  <c r="J1414" i="3" s="1"/>
  <c r="J85" i="3" s="1"/>
  <c r="P1847" i="3"/>
  <c r="BK131" i="4"/>
  <c r="J131" i="4" s="1"/>
  <c r="J67" i="4" s="1"/>
  <c r="F35" i="5"/>
  <c r="BA59" i="1" s="1"/>
  <c r="T194" i="5"/>
  <c r="BK210" i="5"/>
  <c r="BK850" i="5"/>
  <c r="J850" i="5" s="1"/>
  <c r="J77" i="5" s="1"/>
  <c r="P203" i="6"/>
  <c r="T203" i="6"/>
  <c r="BK99" i="7"/>
  <c r="T124" i="7"/>
  <c r="P124" i="7"/>
  <c r="BK141" i="7"/>
  <c r="J141" i="7" s="1"/>
  <c r="J71" i="7" s="1"/>
  <c r="R147" i="7"/>
  <c r="E49" i="8"/>
  <c r="R99" i="8"/>
  <c r="F37" i="8"/>
  <c r="BC63" i="1" s="1"/>
  <c r="BC61" i="1" s="1"/>
  <c r="AY61" i="1" s="1"/>
  <c r="R123" i="9"/>
  <c r="E49" i="10"/>
  <c r="R112" i="10"/>
  <c r="BK153" i="10"/>
  <c r="J153" i="10" s="1"/>
  <c r="J68" i="10" s="1"/>
  <c r="R169" i="10"/>
  <c r="T187" i="10"/>
  <c r="R198" i="10"/>
  <c r="R108" i="11"/>
  <c r="R140" i="11"/>
  <c r="R210" i="11"/>
  <c r="P210" i="11"/>
  <c r="P223" i="11"/>
  <c r="P222" i="11" s="1"/>
  <c r="P93" i="12"/>
  <c r="F38" i="13"/>
  <c r="BD70" i="1" s="1"/>
  <c r="J35" i="13"/>
  <c r="AW70" i="1" s="1"/>
  <c r="T93" i="13"/>
  <c r="P93" i="13"/>
  <c r="R111" i="13"/>
  <c r="BK93" i="14"/>
  <c r="J93" i="14" s="1"/>
  <c r="J66" i="14" s="1"/>
  <c r="R113" i="14"/>
  <c r="BK113" i="14"/>
  <c r="J113" i="14" s="1"/>
  <c r="J67" i="14" s="1"/>
  <c r="F37" i="14"/>
  <c r="BC71" i="1" s="1"/>
  <c r="F34" i="16"/>
  <c r="AZ73" i="1" s="1"/>
  <c r="BK93" i="16"/>
  <c r="F56" i="18"/>
  <c r="F85" i="18"/>
  <c r="E47" i="19"/>
  <c r="E76" i="19"/>
  <c r="F33" i="19"/>
  <c r="BA76" i="1" s="1"/>
  <c r="BK189" i="20"/>
  <c r="J189" i="20" s="1"/>
  <c r="J64" i="20" s="1"/>
  <c r="BK211" i="20"/>
  <c r="J211" i="20" s="1"/>
  <c r="J65" i="20" s="1"/>
  <c r="T228" i="21"/>
  <c r="T403" i="21"/>
  <c r="T1613" i="21"/>
  <c r="F36" i="6"/>
  <c r="BB60" i="1" s="1"/>
  <c r="R87" i="20"/>
  <c r="R157" i="2"/>
  <c r="P474" i="2"/>
  <c r="BK523" i="2"/>
  <c r="J523" i="2" s="1"/>
  <c r="J77" i="2" s="1"/>
  <c r="F35" i="2"/>
  <c r="BA55" i="1" s="1"/>
  <c r="BK208" i="2"/>
  <c r="J208" i="2" s="1"/>
  <c r="J69" i="2" s="1"/>
  <c r="P288" i="2"/>
  <c r="P523" i="2"/>
  <c r="R430" i="3"/>
  <c r="R631" i="3"/>
  <c r="T787" i="3"/>
  <c r="P1154" i="3"/>
  <c r="AS53" i="1"/>
  <c r="AS52" i="1" s="1"/>
  <c r="AS79" i="1"/>
  <c r="AS78" i="1" s="1"/>
  <c r="T157" i="2"/>
  <c r="P545" i="2"/>
  <c r="R607" i="2"/>
  <c r="T116" i="3"/>
  <c r="T843" i="3"/>
  <c r="R852" i="3"/>
  <c r="T1154" i="3"/>
  <c r="P1167" i="3"/>
  <c r="BK1167" i="3"/>
  <c r="J1167" i="3" s="1"/>
  <c r="J82" i="3" s="1"/>
  <c r="R131" i="4"/>
  <c r="BK183" i="4"/>
  <c r="J183" i="4" s="1"/>
  <c r="J68" i="4" s="1"/>
  <c r="T104" i="5"/>
  <c r="BK151" i="5"/>
  <c r="J151" i="5" s="1"/>
  <c r="J67" i="5" s="1"/>
  <c r="T480" i="5"/>
  <c r="P480" i="5"/>
  <c r="T661" i="5"/>
  <c r="T820" i="5"/>
  <c r="P820" i="5"/>
  <c r="BK820" i="5"/>
  <c r="J820" i="5" s="1"/>
  <c r="J75" i="5" s="1"/>
  <c r="T835" i="5"/>
  <c r="BK835" i="5"/>
  <c r="J835" i="5" s="1"/>
  <c r="J76" i="5" s="1"/>
  <c r="P850" i="5"/>
  <c r="F34" i="6"/>
  <c r="AZ60" i="1" s="1"/>
  <c r="P112" i="6"/>
  <c r="R203" i="6"/>
  <c r="T99" i="7"/>
  <c r="R124" i="7"/>
  <c r="T99" i="8"/>
  <c r="T135" i="8"/>
  <c r="P95" i="9"/>
  <c r="BK106" i="10"/>
  <c r="J106" i="10" s="1"/>
  <c r="J65" i="10" s="1"/>
  <c r="T162" i="10"/>
  <c r="T169" i="10"/>
  <c r="BK210" i="10"/>
  <c r="J210" i="10" s="1"/>
  <c r="J79" i="10" s="1"/>
  <c r="F104" i="11"/>
  <c r="BK108" i="11"/>
  <c r="R113" i="11"/>
  <c r="T147" i="11"/>
  <c r="P113" i="14"/>
  <c r="F37" i="15"/>
  <c r="BC72" i="1" s="1"/>
  <c r="J35" i="15"/>
  <c r="AW72" i="1" s="1"/>
  <c r="R101" i="15"/>
  <c r="BK101" i="15"/>
  <c r="T93" i="16"/>
  <c r="T92" i="16" s="1"/>
  <c r="J93" i="17"/>
  <c r="J66" i="17" s="1"/>
  <c r="BK101" i="17"/>
  <c r="J101" i="17" s="1"/>
  <c r="J67" i="17" s="1"/>
  <c r="R152" i="18"/>
  <c r="P152" i="18"/>
  <c r="R149" i="19"/>
  <c r="BK152" i="19"/>
  <c r="J152" i="19" s="1"/>
  <c r="J64" i="19" s="1"/>
  <c r="T1015" i="21"/>
  <c r="P1173" i="21"/>
  <c r="R1522" i="21"/>
  <c r="R1557" i="21"/>
  <c r="R1693" i="21"/>
  <c r="P1790" i="21"/>
  <c r="R2030" i="21"/>
  <c r="P2186" i="21"/>
  <c r="BK96" i="23"/>
  <c r="F37" i="24"/>
  <c r="BC83" i="1" s="1"/>
  <c r="P90" i="18"/>
  <c r="J33" i="19"/>
  <c r="AW76" i="1" s="1"/>
  <c r="T88" i="20"/>
  <c r="P189" i="20"/>
  <c r="BK113" i="21"/>
  <c r="P1557" i="21"/>
  <c r="BK1613" i="21"/>
  <c r="J1613" i="21" s="1"/>
  <c r="J80" i="21" s="1"/>
  <c r="T1693" i="21"/>
  <c r="T2030" i="21"/>
  <c r="BK2247" i="21"/>
  <c r="J2247" i="21" s="1"/>
  <c r="J87" i="21" s="1"/>
  <c r="P260" i="22"/>
  <c r="R394" i="22"/>
  <c r="P108" i="23"/>
  <c r="R122" i="23"/>
  <c r="P132" i="23"/>
  <c r="P107" i="24"/>
  <c r="BK124" i="24"/>
  <c r="J124" i="24" s="1"/>
  <c r="J69" i="24" s="1"/>
  <c r="R135" i="24"/>
  <c r="P190" i="25"/>
  <c r="BK212" i="25"/>
  <c r="J212" i="25" s="1"/>
  <c r="J76" i="25" s="1"/>
  <c r="BK219" i="25"/>
  <c r="J219" i="25" s="1"/>
  <c r="J78" i="25" s="1"/>
  <c r="BK242" i="25"/>
  <c r="J242" i="25" s="1"/>
  <c r="J82" i="25" s="1"/>
  <c r="F88" i="27"/>
  <c r="F60" i="27"/>
  <c r="F38" i="27"/>
  <c r="BD88" i="1" s="1"/>
  <c r="P93" i="30"/>
  <c r="T124" i="30"/>
  <c r="J57" i="31"/>
  <c r="J90" i="31"/>
  <c r="F96" i="32"/>
  <c r="F60" i="32"/>
  <c r="T128" i="32"/>
  <c r="J57" i="24"/>
  <c r="F60" i="24"/>
  <c r="P110" i="24"/>
  <c r="R124" i="24"/>
  <c r="P128" i="24"/>
  <c r="T135" i="24"/>
  <c r="T176" i="25"/>
  <c r="P196" i="25"/>
  <c r="J85" i="27"/>
  <c r="E77" i="28"/>
  <c r="E49" i="28"/>
  <c r="E77" i="30"/>
  <c r="E49" i="30"/>
  <c r="J93" i="32"/>
  <c r="R107" i="16"/>
  <c r="R91" i="16" s="1"/>
  <c r="F34" i="17"/>
  <c r="AZ74" i="1" s="1"/>
  <c r="BK90" i="18"/>
  <c r="BK149" i="18"/>
  <c r="J149" i="18" s="1"/>
  <c r="J63" i="18" s="1"/>
  <c r="T152" i="19"/>
  <c r="F35" i="20"/>
  <c r="BC77" i="1" s="1"/>
  <c r="T110" i="20"/>
  <c r="T189" i="20"/>
  <c r="T211" i="20"/>
  <c r="R113" i="21"/>
  <c r="BK545" i="21"/>
  <c r="J545" i="21" s="1"/>
  <c r="J69" i="21" s="1"/>
  <c r="R731" i="21"/>
  <c r="P1455" i="21"/>
  <c r="P1522" i="21"/>
  <c r="BK1557" i="21"/>
  <c r="J1557" i="21" s="1"/>
  <c r="J78" i="21" s="1"/>
  <c r="R1601" i="21"/>
  <c r="R1613" i="21"/>
  <c r="R2099" i="21"/>
  <c r="P99" i="22"/>
  <c r="P98" i="22" s="1"/>
  <c r="BK99" i="22"/>
  <c r="R155" i="22"/>
  <c r="BK260" i="22"/>
  <c r="J260" i="22" s="1"/>
  <c r="J71" i="22" s="1"/>
  <c r="BK394" i="22"/>
  <c r="J394" i="22" s="1"/>
  <c r="J73" i="22" s="1"/>
  <c r="T96" i="23"/>
  <c r="T108" i="23"/>
  <c r="BK122" i="23"/>
  <c r="J122" i="23" s="1"/>
  <c r="J68" i="23" s="1"/>
  <c r="T132" i="23"/>
  <c r="R128" i="24"/>
  <c r="E94" i="25"/>
  <c r="BK116" i="25"/>
  <c r="J116" i="25" s="1"/>
  <c r="J66" i="25" s="1"/>
  <c r="T152" i="25"/>
  <c r="P152" i="25"/>
  <c r="BK190" i="25"/>
  <c r="J190" i="25" s="1"/>
  <c r="J73" i="25" s="1"/>
  <c r="R212" i="25"/>
  <c r="P135" i="27"/>
  <c r="J57" i="29"/>
  <c r="J85" i="29"/>
  <c r="P93" i="29"/>
  <c r="BK93" i="29"/>
  <c r="F35" i="39"/>
  <c r="BC103" i="1" s="1"/>
  <c r="P242" i="25"/>
  <c r="BK247" i="25"/>
  <c r="P247" i="25"/>
  <c r="P246" i="25" s="1"/>
  <c r="P123" i="26"/>
  <c r="P92" i="26" s="1"/>
  <c r="AU86" i="1" s="1"/>
  <c r="R123" i="26"/>
  <c r="J34" i="27"/>
  <c r="AV88" i="1" s="1"/>
  <c r="R113" i="28"/>
  <c r="F36" i="28"/>
  <c r="BB89" i="1" s="1"/>
  <c r="F35" i="29"/>
  <c r="BA90" i="1" s="1"/>
  <c r="P115" i="29"/>
  <c r="BK124" i="30"/>
  <c r="J124" i="30" s="1"/>
  <c r="J67" i="30" s="1"/>
  <c r="T150" i="31"/>
  <c r="R128" i="32"/>
  <c r="T284" i="32"/>
  <c r="T347" i="32"/>
  <c r="T371" i="32"/>
  <c r="BK190" i="33"/>
  <c r="J190" i="33" s="1"/>
  <c r="J73" i="33" s="1"/>
  <c r="R149" i="35"/>
  <c r="P135" i="36"/>
  <c r="BK135" i="36"/>
  <c r="J135" i="36" s="1"/>
  <c r="J63" i="36" s="1"/>
  <c r="F93" i="37"/>
  <c r="F56" i="37"/>
  <c r="T134" i="37"/>
  <c r="R176" i="25"/>
  <c r="T190" i="25"/>
  <c r="T212" i="25"/>
  <c r="T242" i="25"/>
  <c r="BK95" i="26"/>
  <c r="J95" i="26" s="1"/>
  <c r="J66" i="26" s="1"/>
  <c r="F38" i="26"/>
  <c r="BD86" i="1" s="1"/>
  <c r="BK115" i="29"/>
  <c r="J115" i="29" s="1"/>
  <c r="J67" i="29" s="1"/>
  <c r="T98" i="31"/>
  <c r="BK117" i="31"/>
  <c r="J117" i="31" s="1"/>
  <c r="J68" i="31" s="1"/>
  <c r="P134" i="31"/>
  <c r="BK134" i="31"/>
  <c r="J134" i="31" s="1"/>
  <c r="J70" i="31" s="1"/>
  <c r="BK147" i="31"/>
  <c r="J147" i="31" s="1"/>
  <c r="J71" i="31" s="1"/>
  <c r="P101" i="32"/>
  <c r="P284" i="32"/>
  <c r="T332" i="32"/>
  <c r="P332" i="32"/>
  <c r="BK332" i="32"/>
  <c r="J332" i="32" s="1"/>
  <c r="J69" i="32" s="1"/>
  <c r="F38" i="33"/>
  <c r="BD96" i="1" s="1"/>
  <c r="R162" i="33"/>
  <c r="BK162" i="33"/>
  <c r="J162" i="33" s="1"/>
  <c r="J69" i="33" s="1"/>
  <c r="BK184" i="33"/>
  <c r="J184" i="33" s="1"/>
  <c r="J71" i="33" s="1"/>
  <c r="BK173" i="37"/>
  <c r="T120" i="33"/>
  <c r="P120" i="33"/>
  <c r="T155" i="33"/>
  <c r="R173" i="33"/>
  <c r="BK173" i="33"/>
  <c r="J173" i="33" s="1"/>
  <c r="J70" i="33" s="1"/>
  <c r="P184" i="33"/>
  <c r="BK187" i="33"/>
  <c r="J187" i="33" s="1"/>
  <c r="J72" i="33" s="1"/>
  <c r="R218" i="33"/>
  <c r="R229" i="33"/>
  <c r="P236" i="33"/>
  <c r="F60" i="34"/>
  <c r="R90" i="35"/>
  <c r="R89" i="35" s="1"/>
  <c r="P152" i="35"/>
  <c r="T172" i="36"/>
  <c r="R211" i="36"/>
  <c r="R210" i="36" s="1"/>
  <c r="R98" i="37"/>
  <c r="R167" i="37"/>
  <c r="F36" i="37"/>
  <c r="BD100" i="1" s="1"/>
  <c r="F35" i="38"/>
  <c r="BC102" i="1" s="1"/>
  <c r="T429" i="32"/>
  <c r="R120" i="33"/>
  <c r="P173" i="33"/>
  <c r="R184" i="33"/>
  <c r="T187" i="33"/>
  <c r="R215" i="33"/>
  <c r="P90" i="35"/>
  <c r="T92" i="36"/>
  <c r="F35" i="36"/>
  <c r="BC99" i="1" s="1"/>
  <c r="T135" i="36"/>
  <c r="BK172" i="36"/>
  <c r="J172" i="36" s="1"/>
  <c r="J65" i="36" s="1"/>
  <c r="P98" i="37"/>
  <c r="R104" i="37"/>
  <c r="R111" i="37"/>
  <c r="P163" i="37"/>
  <c r="F34" i="38"/>
  <c r="BB102" i="1" s="1"/>
  <c r="BK86" i="38"/>
  <c r="T86" i="38"/>
  <c r="T85" i="38" s="1"/>
  <c r="T84" i="38" s="1"/>
  <c r="F33" i="38"/>
  <c r="BA102" i="1" s="1"/>
  <c r="F36" i="39"/>
  <c r="BD103" i="1" s="1"/>
  <c r="J33" i="39"/>
  <c r="AW103" i="1" s="1"/>
  <c r="BK347" i="32"/>
  <c r="J347" i="32" s="1"/>
  <c r="J73" i="32" s="1"/>
  <c r="P429" i="32"/>
  <c r="BK155" i="33"/>
  <c r="J155" i="33" s="1"/>
  <c r="J67" i="33" s="1"/>
  <c r="BK158" i="33"/>
  <c r="J158" i="33" s="1"/>
  <c r="J68" i="33" s="1"/>
  <c r="R209" i="33"/>
  <c r="BK209" i="33"/>
  <c r="J209" i="33" s="1"/>
  <c r="J76" i="33" s="1"/>
  <c r="R223" i="33"/>
  <c r="R241" i="33"/>
  <c r="R240" i="33" s="1"/>
  <c r="R152" i="35"/>
  <c r="BK152" i="35"/>
  <c r="J152" i="35" s="1"/>
  <c r="J64" i="35" s="1"/>
  <c r="T104" i="37"/>
  <c r="P111" i="37"/>
  <c r="T149" i="37"/>
  <c r="P152" i="37"/>
  <c r="R86" i="38"/>
  <c r="R85" i="38" s="1"/>
  <c r="R84" i="38" s="1"/>
  <c r="F36" i="38"/>
  <c r="BD102" i="1" s="1"/>
  <c r="BK86" i="39"/>
  <c r="BK103" i="5"/>
  <c r="J104" i="5"/>
  <c r="J66" i="5" s="1"/>
  <c r="J116" i="3"/>
  <c r="J66" i="3" s="1"/>
  <c r="J86" i="39"/>
  <c r="J62" i="39" s="1"/>
  <c r="BK85" i="39"/>
  <c r="J34" i="3"/>
  <c r="AV56" i="1" s="1"/>
  <c r="T914" i="3"/>
  <c r="P104" i="2"/>
  <c r="R545" i="2"/>
  <c r="BK545" i="2"/>
  <c r="J545" i="2" s="1"/>
  <c r="J78" i="2" s="1"/>
  <c r="P631" i="3"/>
  <c r="P1140" i="3"/>
  <c r="T1601" i="3"/>
  <c r="T1740" i="3"/>
  <c r="F34" i="2"/>
  <c r="AZ55" i="1" s="1"/>
  <c r="F36" i="12"/>
  <c r="BB69" i="1" s="1"/>
  <c r="J105" i="2"/>
  <c r="J66" i="2" s="1"/>
  <c r="BK288" i="2"/>
  <c r="J288" i="2" s="1"/>
  <c r="J70" i="2" s="1"/>
  <c r="BC57" i="1"/>
  <c r="AY57" i="1" s="1"/>
  <c r="T196" i="4"/>
  <c r="P196" i="4"/>
  <c r="J210" i="5"/>
  <c r="J71" i="5" s="1"/>
  <c r="F34" i="8"/>
  <c r="AZ63" i="1" s="1"/>
  <c r="J34" i="8"/>
  <c r="AV63" i="1" s="1"/>
  <c r="P914" i="3"/>
  <c r="F34" i="4"/>
  <c r="AZ58" i="1" s="1"/>
  <c r="J34" i="4"/>
  <c r="AV58" i="1" s="1"/>
  <c r="AT58" i="1" s="1"/>
  <c r="T131" i="4"/>
  <c r="P131" i="4"/>
  <c r="AS51" i="1"/>
  <c r="F34" i="5"/>
  <c r="AZ59" i="1" s="1"/>
  <c r="J97" i="2"/>
  <c r="J57" i="2"/>
  <c r="T350" i="3"/>
  <c r="P1601" i="3"/>
  <c r="P1740" i="3"/>
  <c r="J34" i="10"/>
  <c r="AV66" i="1" s="1"/>
  <c r="AT66" i="1" s="1"/>
  <c r="BK120" i="12"/>
  <c r="J120" i="12" s="1"/>
  <c r="J67" i="12" s="1"/>
  <c r="F34" i="3"/>
  <c r="AZ56" i="1" s="1"/>
  <c r="J852" i="3"/>
  <c r="J76" i="3" s="1"/>
  <c r="BK851" i="3"/>
  <c r="J851" i="3" s="1"/>
  <c r="J75" i="3" s="1"/>
  <c r="J87" i="4"/>
  <c r="J57" i="4"/>
  <c r="T104" i="2"/>
  <c r="E100" i="3"/>
  <c r="E49" i="3"/>
  <c r="T234" i="3"/>
  <c r="R182" i="2"/>
  <c r="R104" i="2" s="1"/>
  <c r="R392" i="2"/>
  <c r="R391" i="2" s="1"/>
  <c r="P116" i="3"/>
  <c r="T430" i="3"/>
  <c r="T1324" i="3"/>
  <c r="R1414" i="3"/>
  <c r="F37" i="6"/>
  <c r="BC60" i="1" s="1"/>
  <c r="F94" i="7"/>
  <c r="F60" i="7"/>
  <c r="F36" i="8"/>
  <c r="BB63" i="1" s="1"/>
  <c r="J34" i="9"/>
  <c r="AV65" i="1" s="1"/>
  <c r="F34" i="19"/>
  <c r="BB76" i="1" s="1"/>
  <c r="F34" i="24"/>
  <c r="AZ83" i="1" s="1"/>
  <c r="BK392" i="2"/>
  <c r="R116" i="3"/>
  <c r="J35" i="3"/>
  <c r="AW56" i="1" s="1"/>
  <c r="F35" i="3"/>
  <c r="BA56" i="1" s="1"/>
  <c r="BA54" i="1" s="1"/>
  <c r="T631" i="3"/>
  <c r="R1279" i="3"/>
  <c r="P1279" i="3"/>
  <c r="R1569" i="3"/>
  <c r="P1569" i="3"/>
  <c r="R1700" i="3"/>
  <c r="P1700" i="3"/>
  <c r="F36" i="4"/>
  <c r="BB58" i="1" s="1"/>
  <c r="R196" i="4"/>
  <c r="BK480" i="5"/>
  <c r="J480" i="5" s="1"/>
  <c r="J72" i="5" s="1"/>
  <c r="F38" i="6"/>
  <c r="BD60" i="1" s="1"/>
  <c r="J35" i="6"/>
  <c r="AW60" i="1" s="1"/>
  <c r="R97" i="6"/>
  <c r="R187" i="6"/>
  <c r="P187" i="6"/>
  <c r="BK187" i="6"/>
  <c r="J187" i="6" s="1"/>
  <c r="J70" i="6" s="1"/>
  <c r="T98" i="7"/>
  <c r="T97" i="7" s="1"/>
  <c r="BK103" i="8"/>
  <c r="R118" i="8"/>
  <c r="F36" i="11"/>
  <c r="BB67" i="1" s="1"/>
  <c r="R157" i="11"/>
  <c r="P93" i="14"/>
  <c r="P92" i="14" s="1"/>
  <c r="P91" i="14" s="1"/>
  <c r="AU71" i="1" s="1"/>
  <c r="BK92" i="16"/>
  <c r="J93" i="16"/>
  <c r="J66" i="16" s="1"/>
  <c r="F34" i="18"/>
  <c r="BB75" i="1" s="1"/>
  <c r="F32" i="19"/>
  <c r="AZ76" i="1" s="1"/>
  <c r="J32" i="19"/>
  <c r="AV76" i="1" s="1"/>
  <c r="AT76" i="1" s="1"/>
  <c r="J88" i="20"/>
  <c r="J61" i="20" s="1"/>
  <c r="R1455" i="21"/>
  <c r="R914" i="3"/>
  <c r="T97" i="6"/>
  <c r="F35" i="12"/>
  <c r="BA69" i="1" s="1"/>
  <c r="BK430" i="3"/>
  <c r="J430" i="3" s="1"/>
  <c r="J69" i="3" s="1"/>
  <c r="R787" i="3"/>
  <c r="P120" i="12"/>
  <c r="P92" i="12" s="1"/>
  <c r="P91" i="12" s="1"/>
  <c r="AU69" i="1" s="1"/>
  <c r="F36" i="3"/>
  <c r="BB56" i="1" s="1"/>
  <c r="BB54" i="1" s="1"/>
  <c r="BK234" i="3"/>
  <c r="J234" i="3" s="1"/>
  <c r="J67" i="3" s="1"/>
  <c r="BK631" i="3"/>
  <c r="J631" i="3" s="1"/>
  <c r="J70" i="3" s="1"/>
  <c r="R1071" i="3"/>
  <c r="P1071" i="3"/>
  <c r="R183" i="4"/>
  <c r="R94" i="4" s="1"/>
  <c r="R93" i="4" s="1"/>
  <c r="J35" i="5"/>
  <c r="AW59" i="1" s="1"/>
  <c r="AT59" i="1" s="1"/>
  <c r="F38" i="5"/>
  <c r="BD59" i="1" s="1"/>
  <c r="T103" i="5"/>
  <c r="R861" i="5"/>
  <c r="J97" i="6"/>
  <c r="J66" i="6" s="1"/>
  <c r="J34" i="6"/>
  <c r="AV60" i="1" s="1"/>
  <c r="AT60" i="1" s="1"/>
  <c r="E78" i="9"/>
  <c r="E49" i="9"/>
  <c r="J35" i="11"/>
  <c r="AW67" i="1" s="1"/>
  <c r="J85" i="14"/>
  <c r="J57" i="14"/>
  <c r="J35" i="16"/>
  <c r="AW73" i="1" s="1"/>
  <c r="P89" i="18"/>
  <c r="P88" i="18" s="1"/>
  <c r="AU75" i="1" s="1"/>
  <c r="R545" i="21"/>
  <c r="F38" i="23"/>
  <c r="BD82" i="1" s="1"/>
  <c r="F35" i="23"/>
  <c r="BA82" i="1" s="1"/>
  <c r="J35" i="23"/>
  <c r="AW82" i="1" s="1"/>
  <c r="P350" i="3"/>
  <c r="R1740" i="3"/>
  <c r="R98" i="7"/>
  <c r="R97" i="7" s="1"/>
  <c r="R103" i="8"/>
  <c r="R98" i="8" s="1"/>
  <c r="R97" i="8" s="1"/>
  <c r="P103" i="8"/>
  <c r="P98" i="8" s="1"/>
  <c r="P97" i="8" s="1"/>
  <c r="AU63" i="1" s="1"/>
  <c r="BK350" i="3"/>
  <c r="J350" i="3" s="1"/>
  <c r="J68" i="3" s="1"/>
  <c r="P852" i="3"/>
  <c r="F90" i="4"/>
  <c r="F60" i="4"/>
  <c r="F38" i="4"/>
  <c r="BD58" i="1" s="1"/>
  <c r="BD57" i="1" s="1"/>
  <c r="BK92" i="14"/>
  <c r="F32" i="39"/>
  <c r="AZ103" i="1" s="1"/>
  <c r="E49" i="2"/>
  <c r="F38" i="3"/>
  <c r="BD56" i="1" s="1"/>
  <c r="BD54" i="1" s="1"/>
  <c r="P234" i="3"/>
  <c r="BK787" i="3"/>
  <c r="J787" i="3" s="1"/>
  <c r="J72" i="3" s="1"/>
  <c r="BK843" i="3"/>
  <c r="J843" i="3" s="1"/>
  <c r="J73" i="3" s="1"/>
  <c r="T1071" i="3"/>
  <c r="T1414" i="3"/>
  <c r="BK95" i="4"/>
  <c r="R637" i="5"/>
  <c r="BK139" i="6"/>
  <c r="J139" i="6" s="1"/>
  <c r="J69" i="6" s="1"/>
  <c r="F38" i="9"/>
  <c r="BD65" i="1" s="1"/>
  <c r="F38" i="10"/>
  <c r="BD66" i="1" s="1"/>
  <c r="F35" i="13"/>
  <c r="BA70" i="1" s="1"/>
  <c r="R1790" i="21"/>
  <c r="T545" i="2"/>
  <c r="T391" i="2" s="1"/>
  <c r="R1167" i="3"/>
  <c r="P1324" i="3"/>
  <c r="R1601" i="3"/>
  <c r="J35" i="8"/>
  <c r="AW63" i="1" s="1"/>
  <c r="F35" i="25"/>
  <c r="BA85" i="1" s="1"/>
  <c r="F37" i="2"/>
  <c r="BC55" i="1" s="1"/>
  <c r="BC54" i="1" s="1"/>
  <c r="R350" i="3"/>
  <c r="F35" i="4"/>
  <c r="BA58" i="1" s="1"/>
  <c r="BA57" i="1" s="1"/>
  <c r="AW57" i="1" s="1"/>
  <c r="T120" i="12"/>
  <c r="T92" i="12" s="1"/>
  <c r="T91" i="12" s="1"/>
  <c r="J53" i="18"/>
  <c r="J82" i="18"/>
  <c r="BK1790" i="21"/>
  <c r="J1790" i="21" s="1"/>
  <c r="J82" i="21" s="1"/>
  <c r="J34" i="2"/>
  <c r="AV55" i="1" s="1"/>
  <c r="AT55" i="1" s="1"/>
  <c r="R1154" i="3"/>
  <c r="F36" i="5"/>
  <c r="BB59" i="1" s="1"/>
  <c r="R104" i="5"/>
  <c r="R103" i="5" s="1"/>
  <c r="T209" i="5"/>
  <c r="P139" i="6"/>
  <c r="J99" i="7"/>
  <c r="J66" i="7" s="1"/>
  <c r="P98" i="7"/>
  <c r="P97" i="7" s="1"/>
  <c r="AU62" i="1" s="1"/>
  <c r="J34" i="7"/>
  <c r="AV62" i="1" s="1"/>
  <c r="F35" i="8"/>
  <c r="BA63" i="1" s="1"/>
  <c r="F36" i="9"/>
  <c r="BB65" i="1" s="1"/>
  <c r="J35" i="9"/>
  <c r="AW65" i="1" s="1"/>
  <c r="BK112" i="10"/>
  <c r="J112" i="10" s="1"/>
  <c r="J66" i="10" s="1"/>
  <c r="J57" i="12"/>
  <c r="F88" i="14"/>
  <c r="F60" i="14"/>
  <c r="J35" i="17"/>
  <c r="AW74" i="1" s="1"/>
  <c r="AT74" i="1" s="1"/>
  <c r="F35" i="17"/>
  <c r="BA74" i="1" s="1"/>
  <c r="J90" i="18"/>
  <c r="J62" i="18" s="1"/>
  <c r="BK89" i="18"/>
  <c r="P122" i="23"/>
  <c r="F35" i="27"/>
  <c r="BA88" i="1" s="1"/>
  <c r="BK135" i="27"/>
  <c r="J135" i="27" s="1"/>
  <c r="J67" i="27" s="1"/>
  <c r="J85" i="28"/>
  <c r="J57" i="28"/>
  <c r="T850" i="5"/>
  <c r="BK112" i="6"/>
  <c r="J112" i="6" s="1"/>
  <c r="J67" i="6" s="1"/>
  <c r="T139" i="6"/>
  <c r="T187" i="6"/>
  <c r="R135" i="9"/>
  <c r="R92" i="9" s="1"/>
  <c r="P135" i="9"/>
  <c r="F36" i="10"/>
  <c r="BB66" i="1" s="1"/>
  <c r="F37" i="10"/>
  <c r="BC66" i="1" s="1"/>
  <c r="R187" i="10"/>
  <c r="T198" i="10"/>
  <c r="P198" i="10"/>
  <c r="T108" i="11"/>
  <c r="F38" i="11"/>
  <c r="BD67" i="1" s="1"/>
  <c r="J34" i="11"/>
  <c r="AV67" i="1" s="1"/>
  <c r="AT67" i="1" s="1"/>
  <c r="F37" i="12"/>
  <c r="BC69" i="1" s="1"/>
  <c r="F38" i="12"/>
  <c r="BD69" i="1" s="1"/>
  <c r="J35" i="12"/>
  <c r="AW69" i="1" s="1"/>
  <c r="BK93" i="13"/>
  <c r="F34" i="13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T92" i="14" s="1"/>
  <c r="T91" i="14" s="1"/>
  <c r="F36" i="17"/>
  <c r="BB74" i="1" s="1"/>
  <c r="F38" i="21"/>
  <c r="BD80" i="1" s="1"/>
  <c r="F35" i="21"/>
  <c r="BA80" i="1" s="1"/>
  <c r="J35" i="21"/>
  <c r="AW80" i="1" s="1"/>
  <c r="T113" i="21"/>
  <c r="J34" i="24"/>
  <c r="AV83" i="1" s="1"/>
  <c r="P209" i="5"/>
  <c r="T112" i="6"/>
  <c r="P124" i="6"/>
  <c r="P96" i="6" s="1"/>
  <c r="P95" i="6" s="1"/>
  <c r="AU60" i="1" s="1"/>
  <c r="F36" i="7"/>
  <c r="BB62" i="1" s="1"/>
  <c r="BK124" i="7"/>
  <c r="J124" i="7" s="1"/>
  <c r="J68" i="7" s="1"/>
  <c r="T103" i="8"/>
  <c r="T98" i="8" s="1"/>
  <c r="T97" i="8" s="1"/>
  <c r="BK127" i="8"/>
  <c r="J127" i="8" s="1"/>
  <c r="J69" i="8" s="1"/>
  <c r="P92" i="9"/>
  <c r="AU65" i="1" s="1"/>
  <c r="T144" i="10"/>
  <c r="P144" i="10"/>
  <c r="T153" i="10"/>
  <c r="P153" i="10"/>
  <c r="R131" i="11"/>
  <c r="BK93" i="12"/>
  <c r="R120" i="12"/>
  <c r="R92" i="12" s="1"/>
  <c r="R91" i="12" s="1"/>
  <c r="F36" i="13"/>
  <c r="BB70" i="1" s="1"/>
  <c r="P93" i="15"/>
  <c r="F34" i="15"/>
  <c r="AZ72" i="1" s="1"/>
  <c r="T107" i="16"/>
  <c r="T91" i="16" s="1"/>
  <c r="P107" i="16"/>
  <c r="F34" i="20"/>
  <c r="BB77" i="1" s="1"/>
  <c r="F37" i="21"/>
  <c r="BC80" i="1" s="1"/>
  <c r="J99" i="22"/>
  <c r="J66" i="22" s="1"/>
  <c r="BK98" i="22"/>
  <c r="F37" i="22"/>
  <c r="BC81" i="1" s="1"/>
  <c r="J34" i="22"/>
  <c r="AV81" i="1" s="1"/>
  <c r="F34" i="22"/>
  <c r="AZ81" i="1" s="1"/>
  <c r="T122" i="23"/>
  <c r="T95" i="23" s="1"/>
  <c r="T94" i="23" s="1"/>
  <c r="F36" i="30"/>
  <c r="BB91" i="1" s="1"/>
  <c r="BK861" i="5"/>
  <c r="J861" i="5" s="1"/>
  <c r="J78" i="5" s="1"/>
  <c r="R124" i="6"/>
  <c r="BK124" i="6"/>
  <c r="J124" i="6" s="1"/>
  <c r="J68" i="6" s="1"/>
  <c r="F34" i="7"/>
  <c r="AZ62" i="1" s="1"/>
  <c r="AZ61" i="1" s="1"/>
  <c r="AV61" i="1" s="1"/>
  <c r="F38" i="7"/>
  <c r="BD62" i="1" s="1"/>
  <c r="BD61" i="1" s="1"/>
  <c r="F35" i="7"/>
  <c r="BA62" i="1" s="1"/>
  <c r="BA61" i="1" s="1"/>
  <c r="AW61" i="1" s="1"/>
  <c r="T123" i="9"/>
  <c r="R144" i="10"/>
  <c r="R105" i="10" s="1"/>
  <c r="T176" i="10"/>
  <c r="T105" i="10" s="1"/>
  <c r="P176" i="10"/>
  <c r="J108" i="11"/>
  <c r="J65" i="11" s="1"/>
  <c r="R93" i="13"/>
  <c r="R91" i="13" s="1"/>
  <c r="T111" i="13"/>
  <c r="T91" i="13" s="1"/>
  <c r="P111" i="13"/>
  <c r="P91" i="13" s="1"/>
  <c r="AU70" i="1" s="1"/>
  <c r="R93" i="14"/>
  <c r="R92" i="14" s="1"/>
  <c r="R91" i="14" s="1"/>
  <c r="E77" i="15"/>
  <c r="E49" i="15"/>
  <c r="F36" i="16"/>
  <c r="BB73" i="1" s="1"/>
  <c r="F38" i="16"/>
  <c r="BD73" i="1" s="1"/>
  <c r="P93" i="16"/>
  <c r="P92" i="16" s="1"/>
  <c r="F88" i="17"/>
  <c r="F60" i="17"/>
  <c r="F36" i="20"/>
  <c r="BD77" i="1" s="1"/>
  <c r="T139" i="20"/>
  <c r="P1088" i="21"/>
  <c r="P98" i="24"/>
  <c r="P97" i="24" s="1"/>
  <c r="AU83" i="1" s="1"/>
  <c r="F38" i="25"/>
  <c r="BD85" i="1" s="1"/>
  <c r="BD84" i="1" s="1"/>
  <c r="P116" i="25"/>
  <c r="P151" i="5"/>
  <c r="P103" i="5" s="1"/>
  <c r="R820" i="5"/>
  <c r="R209" i="5" s="1"/>
  <c r="F35" i="6"/>
  <c r="BA60" i="1" s="1"/>
  <c r="R112" i="6"/>
  <c r="J35" i="7"/>
  <c r="AW62" i="1" s="1"/>
  <c r="BK103" i="7"/>
  <c r="J103" i="7" s="1"/>
  <c r="J67" i="7" s="1"/>
  <c r="F34" i="9"/>
  <c r="AZ65" i="1" s="1"/>
  <c r="R176" i="10"/>
  <c r="F36" i="15"/>
  <c r="BB72" i="1" s="1"/>
  <c r="J34" i="21"/>
  <c r="AV80" i="1" s="1"/>
  <c r="AT80" i="1" s="1"/>
  <c r="BK1998" i="21"/>
  <c r="J1998" i="21" s="1"/>
  <c r="J83" i="21" s="1"/>
  <c r="R318" i="22"/>
  <c r="P318" i="22"/>
  <c r="F91" i="23"/>
  <c r="F60" i="23"/>
  <c r="F105" i="25"/>
  <c r="F60" i="25"/>
  <c r="P93" i="27"/>
  <c r="P92" i="27" s="1"/>
  <c r="P91" i="27" s="1"/>
  <c r="AU88" i="1" s="1"/>
  <c r="T135" i="9"/>
  <c r="F34" i="10"/>
  <c r="AZ66" i="1" s="1"/>
  <c r="BK198" i="10"/>
  <c r="J198" i="10" s="1"/>
  <c r="J77" i="10" s="1"/>
  <c r="F35" i="11"/>
  <c r="BA67" i="1" s="1"/>
  <c r="BK131" i="11"/>
  <c r="J131" i="11" s="1"/>
  <c r="J70" i="11" s="1"/>
  <c r="T140" i="11"/>
  <c r="BK157" i="11"/>
  <c r="J157" i="11" s="1"/>
  <c r="J73" i="11" s="1"/>
  <c r="T210" i="11"/>
  <c r="J34" i="13"/>
  <c r="AV70" i="1" s="1"/>
  <c r="AT70" i="1" s="1"/>
  <c r="BK111" i="13"/>
  <c r="J111" i="13" s="1"/>
  <c r="J67" i="13" s="1"/>
  <c r="F38" i="15"/>
  <c r="BD72" i="1" s="1"/>
  <c r="J34" i="15"/>
  <c r="AV72" i="1" s="1"/>
  <c r="AT72" i="1" s="1"/>
  <c r="T101" i="15"/>
  <c r="J34" i="16"/>
  <c r="AV73" i="1" s="1"/>
  <c r="AT73" i="1" s="1"/>
  <c r="BK107" i="16"/>
  <c r="J107" i="16" s="1"/>
  <c r="J67" i="16" s="1"/>
  <c r="E76" i="18"/>
  <c r="E47" i="18"/>
  <c r="R90" i="18"/>
  <c r="R89" i="18" s="1"/>
  <c r="R88" i="18" s="1"/>
  <c r="P88" i="20"/>
  <c r="F33" i="20"/>
  <c r="BA77" i="1" s="1"/>
  <c r="J33" i="20"/>
  <c r="AW77" i="1" s="1"/>
  <c r="T545" i="21"/>
  <c r="P545" i="21"/>
  <c r="T318" i="22"/>
  <c r="J96" i="23"/>
  <c r="J66" i="23" s="1"/>
  <c r="J34" i="23"/>
  <c r="AV82" i="1" s="1"/>
  <c r="AT82" i="1" s="1"/>
  <c r="P96" i="23"/>
  <c r="P95" i="23" s="1"/>
  <c r="P94" i="23" s="1"/>
  <c r="AU82" i="1" s="1"/>
  <c r="R132" i="23"/>
  <c r="BK132" i="23"/>
  <c r="J132" i="23" s="1"/>
  <c r="J69" i="23" s="1"/>
  <c r="J150" i="25"/>
  <c r="J68" i="25" s="1"/>
  <c r="F36" i="32"/>
  <c r="BB94" i="1" s="1"/>
  <c r="F38" i="32"/>
  <c r="BD94" i="1" s="1"/>
  <c r="F35" i="9"/>
  <c r="BA65" i="1" s="1"/>
  <c r="BK135" i="9"/>
  <c r="J135" i="9" s="1"/>
  <c r="J68" i="9" s="1"/>
  <c r="F37" i="11"/>
  <c r="BC67" i="1" s="1"/>
  <c r="P113" i="11"/>
  <c r="P107" i="11" s="1"/>
  <c r="AU67" i="1" s="1"/>
  <c r="T131" i="11"/>
  <c r="BK147" i="11"/>
  <c r="J147" i="11" s="1"/>
  <c r="J72" i="11" s="1"/>
  <c r="T157" i="11"/>
  <c r="E77" i="13"/>
  <c r="E49" i="13"/>
  <c r="R93" i="15"/>
  <c r="R92" i="15" s="1"/>
  <c r="R91" i="15" s="1"/>
  <c r="T101" i="17"/>
  <c r="T91" i="17" s="1"/>
  <c r="J32" i="18"/>
  <c r="AV75" i="1" s="1"/>
  <c r="F32" i="18"/>
  <c r="AZ75" i="1" s="1"/>
  <c r="E75" i="20"/>
  <c r="E47" i="20"/>
  <c r="J113" i="21"/>
  <c r="J66" i="21" s="1"/>
  <c r="P113" i="21"/>
  <c r="BK1173" i="21"/>
  <c r="J1173" i="21" s="1"/>
  <c r="J75" i="21" s="1"/>
  <c r="T99" i="22"/>
  <c r="T98" i="22" s="1"/>
  <c r="R95" i="23"/>
  <c r="R94" i="23" s="1"/>
  <c r="R93" i="27"/>
  <c r="F38" i="30"/>
  <c r="BD91" i="1" s="1"/>
  <c r="F38" i="31"/>
  <c r="BD93" i="1" s="1"/>
  <c r="F34" i="36"/>
  <c r="BB99" i="1" s="1"/>
  <c r="P122" i="11"/>
  <c r="P140" i="11"/>
  <c r="P147" i="11"/>
  <c r="T223" i="11"/>
  <c r="T222" i="11" s="1"/>
  <c r="F34" i="12"/>
  <c r="AZ69" i="1" s="1"/>
  <c r="AZ68" i="1" s="1"/>
  <c r="AV68" i="1" s="1"/>
  <c r="J34" i="12"/>
  <c r="AV69" i="1" s="1"/>
  <c r="F37" i="13"/>
  <c r="BC70" i="1" s="1"/>
  <c r="F35" i="15"/>
  <c r="BA72" i="1" s="1"/>
  <c r="F37" i="16"/>
  <c r="BC73" i="1" s="1"/>
  <c r="BK90" i="19"/>
  <c r="R90" i="19"/>
  <c r="R89" i="19" s="1"/>
  <c r="R88" i="19" s="1"/>
  <c r="F36" i="19"/>
  <c r="BD76" i="1" s="1"/>
  <c r="J53" i="20"/>
  <c r="J81" i="20"/>
  <c r="F108" i="21"/>
  <c r="F60" i="21"/>
  <c r="R1015" i="21"/>
  <c r="T2186" i="21"/>
  <c r="BK155" i="22"/>
  <c r="T93" i="30"/>
  <c r="T92" i="30" s="1"/>
  <c r="T91" i="30" s="1"/>
  <c r="F37" i="31"/>
  <c r="BC93" i="1" s="1"/>
  <c r="BK95" i="9"/>
  <c r="J95" i="9" s="1"/>
  <c r="J66" i="9" s="1"/>
  <c r="R122" i="11"/>
  <c r="R107" i="11" s="1"/>
  <c r="R147" i="11"/>
  <c r="BK222" i="11"/>
  <c r="J222" i="11" s="1"/>
  <c r="J82" i="11" s="1"/>
  <c r="F36" i="14"/>
  <c r="BB71" i="1" s="1"/>
  <c r="T93" i="15"/>
  <c r="T92" i="15" s="1"/>
  <c r="T91" i="15" s="1"/>
  <c r="P101" i="15"/>
  <c r="R93" i="17"/>
  <c r="R91" i="17" s="1"/>
  <c r="F38" i="17"/>
  <c r="BD74" i="1" s="1"/>
  <c r="J33" i="18"/>
  <c r="AW75" i="1" s="1"/>
  <c r="F33" i="18"/>
  <c r="BA75" i="1" s="1"/>
  <c r="P88" i="19"/>
  <c r="AU76" i="1" s="1"/>
  <c r="F32" i="20"/>
  <c r="AZ77" i="1" s="1"/>
  <c r="R228" i="21"/>
  <c r="R112" i="21" s="1"/>
  <c r="T731" i="21"/>
  <c r="P731" i="21"/>
  <c r="P101" i="17"/>
  <c r="T152" i="18"/>
  <c r="J32" i="20"/>
  <c r="AV77" i="1" s="1"/>
  <c r="AT77" i="1" s="1"/>
  <c r="P211" i="20"/>
  <c r="BK731" i="21"/>
  <c r="J731" i="21" s="1"/>
  <c r="J70" i="21" s="1"/>
  <c r="BK1089" i="21"/>
  <c r="E83" i="22"/>
  <c r="E49" i="22"/>
  <c r="R99" i="22"/>
  <c r="R98" i="22" s="1"/>
  <c r="J35" i="22"/>
  <c r="AW81" i="1" s="1"/>
  <c r="F35" i="22"/>
  <c r="BA81" i="1" s="1"/>
  <c r="R260" i="22"/>
  <c r="R154" i="22" s="1"/>
  <c r="T164" i="25"/>
  <c r="P176" i="25"/>
  <c r="BK176" i="25"/>
  <c r="J176" i="25" s="1"/>
  <c r="J71" i="25" s="1"/>
  <c r="F89" i="26"/>
  <c r="F60" i="26"/>
  <c r="BK284" i="32"/>
  <c r="J284" i="32" s="1"/>
  <c r="J68" i="32" s="1"/>
  <c r="R88" i="35"/>
  <c r="T90" i="18"/>
  <c r="J53" i="19"/>
  <c r="F35" i="19"/>
  <c r="BC76" i="1" s="1"/>
  <c r="F36" i="21"/>
  <c r="BB80" i="1" s="1"/>
  <c r="BK403" i="21"/>
  <c r="J403" i="21" s="1"/>
  <c r="J68" i="21" s="1"/>
  <c r="R1089" i="21"/>
  <c r="T155" i="22"/>
  <c r="F36" i="23"/>
  <c r="BB82" i="1" s="1"/>
  <c r="BK110" i="24"/>
  <c r="J34" i="25"/>
  <c r="AV85" i="1" s="1"/>
  <c r="F34" i="25"/>
  <c r="AZ85" i="1" s="1"/>
  <c r="F38" i="28"/>
  <c r="BD89" i="1" s="1"/>
  <c r="BD87" i="1" s="1"/>
  <c r="F38" i="29"/>
  <c r="BD90" i="1" s="1"/>
  <c r="T93" i="29"/>
  <c r="T122" i="34"/>
  <c r="T91" i="34" s="1"/>
  <c r="P122" i="34"/>
  <c r="P91" i="34" s="1"/>
  <c r="AU97" i="1" s="1"/>
  <c r="BK122" i="34"/>
  <c r="J122" i="34" s="1"/>
  <c r="J67" i="34" s="1"/>
  <c r="F34" i="34"/>
  <c r="AZ97" i="1" s="1"/>
  <c r="F34" i="37"/>
  <c r="BB100" i="1" s="1"/>
  <c r="J150" i="37"/>
  <c r="J69" i="37" s="1"/>
  <c r="P93" i="17"/>
  <c r="P91" i="17" s="1"/>
  <c r="AU74" i="1" s="1"/>
  <c r="T87" i="20"/>
  <c r="BK139" i="20"/>
  <c r="J139" i="20" s="1"/>
  <c r="J63" i="20" s="1"/>
  <c r="F34" i="21"/>
  <c r="AZ80" i="1" s="1"/>
  <c r="T1088" i="21"/>
  <c r="F36" i="22"/>
  <c r="BB81" i="1" s="1"/>
  <c r="F38" i="22"/>
  <c r="BD81" i="1" s="1"/>
  <c r="F34" i="23"/>
  <c r="AZ82" i="1" s="1"/>
  <c r="F37" i="26"/>
  <c r="BC86" i="1" s="1"/>
  <c r="J34" i="26"/>
  <c r="AV86" i="1" s="1"/>
  <c r="AT86" i="1" s="1"/>
  <c r="F34" i="26"/>
  <c r="AZ86" i="1" s="1"/>
  <c r="T93" i="28"/>
  <c r="P93" i="28"/>
  <c r="P92" i="29"/>
  <c r="P91" i="29" s="1"/>
  <c r="AU90" i="1" s="1"/>
  <c r="J93" i="29"/>
  <c r="J66" i="29" s="1"/>
  <c r="BK92" i="29"/>
  <c r="F37" i="29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i="20" s="1"/>
  <c r="J62" i="20" s="1"/>
  <c r="P139" i="20"/>
  <c r="BK228" i="21"/>
  <c r="J228" i="21" s="1"/>
  <c r="J67" i="21" s="1"/>
  <c r="BK1015" i="21"/>
  <c r="J1015" i="21" s="1"/>
  <c r="J71" i="21" s="1"/>
  <c r="P155" i="22"/>
  <c r="P154" i="22" s="1"/>
  <c r="P97" i="22" s="1"/>
  <c r="AU81" i="1" s="1"/>
  <c r="T260" i="22"/>
  <c r="BK318" i="22"/>
  <c r="J318" i="22" s="1"/>
  <c r="J72" i="22" s="1"/>
  <c r="F35" i="24"/>
  <c r="BA83" i="1" s="1"/>
  <c r="J35" i="24"/>
  <c r="AW83" i="1" s="1"/>
  <c r="J247" i="25"/>
  <c r="J84" i="25" s="1"/>
  <c r="BK246" i="25"/>
  <c r="J246" i="25" s="1"/>
  <c r="J83" i="25" s="1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BK128" i="24"/>
  <c r="J128" i="24" s="1"/>
  <c r="J70" i="24" s="1"/>
  <c r="J35" i="25"/>
  <c r="AW85" i="1" s="1"/>
  <c r="R190" i="25"/>
  <c r="BK225" i="25"/>
  <c r="J225" i="25" s="1"/>
  <c r="J80" i="25" s="1"/>
  <c r="BK93" i="28"/>
  <c r="F36" i="29"/>
  <c r="BB90" i="1" s="1"/>
  <c r="J35" i="30"/>
  <c r="AW91" i="1" s="1"/>
  <c r="BK101" i="32"/>
  <c r="J35" i="32"/>
  <c r="AW94" i="1" s="1"/>
  <c r="J341" i="32"/>
  <c r="J72" i="32" s="1"/>
  <c r="J35" i="33"/>
  <c r="AW96" i="1" s="1"/>
  <c r="F35" i="33"/>
  <c r="BA96" i="1" s="1"/>
  <c r="F38" i="24"/>
  <c r="BD83" i="1" s="1"/>
  <c r="R110" i="24"/>
  <c r="R98" i="24" s="1"/>
  <c r="R97" i="24" s="1"/>
  <c r="F36" i="25"/>
  <c r="BB85" i="1" s="1"/>
  <c r="BK152" i="25"/>
  <c r="J152" i="25" s="1"/>
  <c r="J69" i="25" s="1"/>
  <c r="P212" i="25"/>
  <c r="F35" i="26"/>
  <c r="BA86" i="1" s="1"/>
  <c r="F35" i="28"/>
  <c r="BA89" i="1" s="1"/>
  <c r="J35" i="29"/>
  <c r="AW90" i="1" s="1"/>
  <c r="T100" i="32"/>
  <c r="F35" i="35"/>
  <c r="BC98" i="1" s="1"/>
  <c r="T91" i="36"/>
  <c r="T90" i="36" s="1"/>
  <c r="J173" i="37"/>
  <c r="J74" i="37" s="1"/>
  <c r="BK166" i="37"/>
  <c r="J166" i="37" s="1"/>
  <c r="J72" i="37" s="1"/>
  <c r="P86" i="39"/>
  <c r="P85" i="39" s="1"/>
  <c r="P84" i="39" s="1"/>
  <c r="AU103" i="1" s="1"/>
  <c r="T110" i="24"/>
  <c r="R109" i="25"/>
  <c r="T116" i="25"/>
  <c r="P100" i="32"/>
  <c r="J32" i="36"/>
  <c r="AV99" i="1" s="1"/>
  <c r="J211" i="36"/>
  <c r="J68" i="36" s="1"/>
  <c r="BK210" i="36"/>
  <c r="J210" i="36" s="1"/>
  <c r="J67" i="36" s="1"/>
  <c r="T99" i="24"/>
  <c r="T107" i="24"/>
  <c r="R164" i="25"/>
  <c r="T95" i="26"/>
  <c r="J35" i="27"/>
  <c r="AW88" i="1" s="1"/>
  <c r="AT88" i="1" s="1"/>
  <c r="T93" i="27"/>
  <c r="F37" i="27"/>
  <c r="BC88" i="1" s="1"/>
  <c r="T113" i="28"/>
  <c r="R93" i="29"/>
  <c r="R93" i="30"/>
  <c r="R92" i="30" s="1"/>
  <c r="R91" i="30" s="1"/>
  <c r="R134" i="31"/>
  <c r="J34" i="32"/>
  <c r="AV94" i="1" s="1"/>
  <c r="AT94" i="1" s="1"/>
  <c r="F34" i="32"/>
  <c r="AZ94" i="1" s="1"/>
  <c r="T111" i="33"/>
  <c r="P111" i="33"/>
  <c r="J101" i="37"/>
  <c r="J63" i="37" s="1"/>
  <c r="F37" i="25"/>
  <c r="BC85" i="1" s="1"/>
  <c r="BC84" i="1" s="1"/>
  <c r="AY84" i="1" s="1"/>
  <c r="F36" i="26"/>
  <c r="BB86" i="1" s="1"/>
  <c r="F34" i="27"/>
  <c r="AZ88" i="1" s="1"/>
  <c r="J35" i="28"/>
  <c r="AW89" i="1" s="1"/>
  <c r="R93" i="28"/>
  <c r="R92" i="28" s="1"/>
  <c r="R91" i="28" s="1"/>
  <c r="BK113" i="28"/>
  <c r="J113" i="28" s="1"/>
  <c r="J67" i="28" s="1"/>
  <c r="P147" i="31"/>
  <c r="BK111" i="33"/>
  <c r="T162" i="33"/>
  <c r="T190" i="33"/>
  <c r="P190" i="33"/>
  <c r="R135" i="36"/>
  <c r="F35" i="37"/>
  <c r="BC100" i="1" s="1"/>
  <c r="R173" i="37"/>
  <c r="R166" i="37" s="1"/>
  <c r="F34" i="39"/>
  <c r="BB103" i="1" s="1"/>
  <c r="BB101" i="1" s="1"/>
  <c r="AX101" i="1" s="1"/>
  <c r="F33" i="39"/>
  <c r="BA103" i="1" s="1"/>
  <c r="BA101" i="1" s="1"/>
  <c r="AW101" i="1" s="1"/>
  <c r="T196" i="25"/>
  <c r="J93" i="26"/>
  <c r="J65" i="26" s="1"/>
  <c r="BK92" i="26"/>
  <c r="J92" i="26" s="1"/>
  <c r="BK93" i="27"/>
  <c r="J34" i="28"/>
  <c r="AV89" i="1" s="1"/>
  <c r="AT89" i="1" s="1"/>
  <c r="F34" i="28"/>
  <c r="AZ89" i="1" s="1"/>
  <c r="BK93" i="30"/>
  <c r="R98" i="31"/>
  <c r="P121" i="31"/>
  <c r="J35" i="34"/>
  <c r="AW97" i="1" s="1"/>
  <c r="R122" i="34"/>
  <c r="R86" i="39"/>
  <c r="R85" i="39" s="1"/>
  <c r="R84" i="39" s="1"/>
  <c r="T140" i="24"/>
  <c r="R196" i="25"/>
  <c r="T225" i="25"/>
  <c r="R242" i="25"/>
  <c r="R135" i="26"/>
  <c r="R92" i="26" s="1"/>
  <c r="R135" i="27"/>
  <c r="P113" i="28"/>
  <c r="R115" i="29"/>
  <c r="J85" i="30"/>
  <c r="J57" i="30"/>
  <c r="P124" i="30"/>
  <c r="P92" i="30" s="1"/>
  <c r="P91" i="30" s="1"/>
  <c r="AU91" i="1" s="1"/>
  <c r="J35" i="31"/>
  <c r="AW93" i="1" s="1"/>
  <c r="F37" i="32"/>
  <c r="BC94" i="1" s="1"/>
  <c r="P128" i="32"/>
  <c r="J34" i="34"/>
  <c r="AV97" i="1" s="1"/>
  <c r="AT97" i="1" s="1"/>
  <c r="R91" i="34"/>
  <c r="J94" i="34"/>
  <c r="J66" i="34" s="1"/>
  <c r="BK91" i="34"/>
  <c r="J91" i="34" s="1"/>
  <c r="J90" i="37"/>
  <c r="J53" i="37"/>
  <c r="T98" i="37"/>
  <c r="T86" i="39"/>
  <c r="T85" i="39" s="1"/>
  <c r="T84" i="39" s="1"/>
  <c r="R225" i="25"/>
  <c r="R247" i="25"/>
  <c r="R246" i="25" s="1"/>
  <c r="T135" i="26"/>
  <c r="T135" i="27"/>
  <c r="T115" i="29"/>
  <c r="J34" i="30"/>
  <c r="AV91" i="1" s="1"/>
  <c r="F34" i="30"/>
  <c r="AZ91" i="1" s="1"/>
  <c r="BK98" i="31"/>
  <c r="P113" i="31"/>
  <c r="P97" i="31" s="1"/>
  <c r="P96" i="31" s="1"/>
  <c r="AU93" i="1" s="1"/>
  <c r="BK240" i="33"/>
  <c r="J240" i="33" s="1"/>
  <c r="J85" i="33" s="1"/>
  <c r="J241" i="33"/>
  <c r="J86" i="33" s="1"/>
  <c r="T111" i="37"/>
  <c r="E49" i="29"/>
  <c r="E49" i="31"/>
  <c r="T117" i="31"/>
  <c r="F37" i="34"/>
  <c r="BC97" i="1" s="1"/>
  <c r="BK113" i="31"/>
  <c r="J113" i="31" s="1"/>
  <c r="J67" i="31" s="1"/>
  <c r="BK128" i="32"/>
  <c r="J128" i="32" s="1"/>
  <c r="J67" i="32" s="1"/>
  <c r="J34" i="33"/>
  <c r="AV96" i="1" s="1"/>
  <c r="F34" i="33"/>
  <c r="AZ96" i="1" s="1"/>
  <c r="AZ95" i="1" s="1"/>
  <c r="AV95" i="1" s="1"/>
  <c r="T184" i="33"/>
  <c r="F38" i="34"/>
  <c r="BD97" i="1" s="1"/>
  <c r="BD95" i="1" s="1"/>
  <c r="F32" i="35"/>
  <c r="AZ98" i="1" s="1"/>
  <c r="J32" i="35"/>
  <c r="AV98" i="1" s="1"/>
  <c r="J33" i="35"/>
  <c r="AW98" i="1" s="1"/>
  <c r="F33" i="35"/>
  <c r="BA98" i="1" s="1"/>
  <c r="J53" i="36"/>
  <c r="J84" i="36"/>
  <c r="P86" i="38"/>
  <c r="P85" i="38" s="1"/>
  <c r="P84" i="38" s="1"/>
  <c r="AU102" i="1" s="1"/>
  <c r="AU101" i="1" s="1"/>
  <c r="BK150" i="31"/>
  <c r="J150" i="31" s="1"/>
  <c r="J72" i="31" s="1"/>
  <c r="E85" i="32"/>
  <c r="E49" i="32"/>
  <c r="F36" i="34"/>
  <c r="BB97" i="1" s="1"/>
  <c r="P89" i="35"/>
  <c r="P88" i="35" s="1"/>
  <c r="AU98" i="1" s="1"/>
  <c r="F36" i="35"/>
  <c r="BD98" i="1" s="1"/>
  <c r="F32" i="36"/>
  <c r="AZ99" i="1" s="1"/>
  <c r="P172" i="36"/>
  <c r="J32" i="37"/>
  <c r="AV100" i="1" s="1"/>
  <c r="AT100" i="1" s="1"/>
  <c r="F32" i="37"/>
  <c r="AZ100" i="1" s="1"/>
  <c r="BK119" i="37"/>
  <c r="J119" i="37" s="1"/>
  <c r="J66" i="37" s="1"/>
  <c r="J33" i="38"/>
  <c r="AW102" i="1" s="1"/>
  <c r="T134" i="31"/>
  <c r="T97" i="31" s="1"/>
  <c r="T96" i="31" s="1"/>
  <c r="P150" i="31"/>
  <c r="R284" i="32"/>
  <c r="P347" i="32"/>
  <c r="P340" i="32" s="1"/>
  <c r="R371" i="32"/>
  <c r="R340" i="32" s="1"/>
  <c r="F37" i="33"/>
  <c r="BC96" i="1" s="1"/>
  <c r="T223" i="33"/>
  <c r="P223" i="33"/>
  <c r="F33" i="36"/>
  <c r="BA99" i="1" s="1"/>
  <c r="BK134" i="37"/>
  <c r="J134" i="37" s="1"/>
  <c r="J67" i="37" s="1"/>
  <c r="T173" i="37"/>
  <c r="R332" i="32"/>
  <c r="P371" i="32"/>
  <c r="P158" i="33"/>
  <c r="T173" i="33"/>
  <c r="T209" i="33"/>
  <c r="T218" i="33"/>
  <c r="T229" i="33"/>
  <c r="BK90" i="35"/>
  <c r="T152" i="35"/>
  <c r="R92" i="36"/>
  <c r="R91" i="36" s="1"/>
  <c r="R90" i="36" s="1"/>
  <c r="P169" i="36"/>
  <c r="P91" i="36" s="1"/>
  <c r="P90" i="36" s="1"/>
  <c r="AU99" i="1" s="1"/>
  <c r="BK104" i="37"/>
  <c r="J104" i="37" s="1"/>
  <c r="J64" i="37" s="1"/>
  <c r="P119" i="37"/>
  <c r="P134" i="37"/>
  <c r="BK236" i="33"/>
  <c r="J236" i="33" s="1"/>
  <c r="J84" i="33" s="1"/>
  <c r="T90" i="35"/>
  <c r="J33" i="36"/>
  <c r="AW99" i="1" s="1"/>
  <c r="P104" i="37"/>
  <c r="R119" i="37"/>
  <c r="R97" i="37" s="1"/>
  <c r="R149" i="37"/>
  <c r="BK152" i="37"/>
  <c r="J152" i="37" s="1"/>
  <c r="J70" i="37" s="1"/>
  <c r="J32" i="38"/>
  <c r="AV102" i="1" s="1"/>
  <c r="AT102" i="1" s="1"/>
  <c r="J32" i="39"/>
  <c r="AV103" i="1" s="1"/>
  <c r="F36" i="33"/>
  <c r="BB96" i="1" s="1"/>
  <c r="F35" i="34"/>
  <c r="BA97" i="1" s="1"/>
  <c r="BK92" i="36"/>
  <c r="T167" i="37"/>
  <c r="P167" i="37"/>
  <c r="P166" i="37" s="1"/>
  <c r="BK371" i="32"/>
  <c r="J371" i="32" s="1"/>
  <c r="J74" i="32" s="1"/>
  <c r="R111" i="33"/>
  <c r="R110" i="33" s="1"/>
  <c r="BK229" i="33"/>
  <c r="J229" i="33" s="1"/>
  <c r="J82" i="33" s="1"/>
  <c r="E77" i="34"/>
  <c r="E49" i="34"/>
  <c r="F34" i="35"/>
  <c r="BB98" i="1" s="1"/>
  <c r="BK111" i="37"/>
  <c r="J111" i="37" s="1"/>
  <c r="J65" i="37" s="1"/>
  <c r="J57" i="33"/>
  <c r="F56" i="35"/>
  <c r="F32" i="38"/>
  <c r="AZ102" i="1" s="1"/>
  <c r="AZ101" i="1" s="1"/>
  <c r="AV101" i="1" s="1"/>
  <c r="AT101" i="1" s="1"/>
  <c r="J53" i="39"/>
  <c r="J53" i="38"/>
  <c r="AT103" i="1" l="1"/>
  <c r="T108" i="25"/>
  <c r="AZ92" i="1"/>
  <c r="AV92" i="1" s="1"/>
  <c r="AT75" i="1"/>
  <c r="AT71" i="1"/>
  <c r="BA87" i="1"/>
  <c r="AW87" i="1" s="1"/>
  <c r="BB64" i="1"/>
  <c r="AX64" i="1" s="1"/>
  <c r="T115" i="3"/>
  <c r="T94" i="4"/>
  <c r="T93" i="4" s="1"/>
  <c r="T89" i="35"/>
  <c r="T88" i="35" s="1"/>
  <c r="R100" i="32"/>
  <c r="BD92" i="1"/>
  <c r="R851" i="3"/>
  <c r="R115" i="3"/>
  <c r="BK85" i="38"/>
  <c r="J86" i="38"/>
  <c r="J62" i="38" s="1"/>
  <c r="T89" i="19"/>
  <c r="T88" i="19" s="1"/>
  <c r="T92" i="26"/>
  <c r="T97" i="37"/>
  <c r="P92" i="28"/>
  <c r="P91" i="28" s="1"/>
  <c r="AU89" i="1" s="1"/>
  <c r="P108" i="25"/>
  <c r="AU85" i="1" s="1"/>
  <c r="AU84" i="1" s="1"/>
  <c r="AT61" i="1"/>
  <c r="P105" i="10"/>
  <c r="AU66" i="1" s="1"/>
  <c r="T851" i="3"/>
  <c r="AZ57" i="1"/>
  <c r="AV57" i="1" s="1"/>
  <c r="AT57" i="1" s="1"/>
  <c r="BD101" i="1"/>
  <c r="BC101" i="1"/>
  <c r="AY101" i="1" s="1"/>
  <c r="BK92" i="15"/>
  <c r="J101" i="15"/>
  <c r="J67" i="15" s="1"/>
  <c r="BK97" i="37"/>
  <c r="R92" i="27"/>
  <c r="R91" i="27" s="1"/>
  <c r="BA64" i="1"/>
  <c r="AW64" i="1" s="1"/>
  <c r="AZ64" i="1"/>
  <c r="AV64" i="1" s="1"/>
  <c r="T92" i="9"/>
  <c r="BA84" i="1"/>
  <c r="AW84" i="1" s="1"/>
  <c r="BB57" i="1"/>
  <c r="AX57" i="1" s="1"/>
  <c r="R103" i="2"/>
  <c r="P94" i="4"/>
  <c r="P93" i="4" s="1"/>
  <c r="AU58" i="1" s="1"/>
  <c r="BK104" i="2"/>
  <c r="BK92" i="9"/>
  <c r="J92" i="9" s="1"/>
  <c r="P149" i="37"/>
  <c r="T340" i="32"/>
  <c r="T99" i="32" s="1"/>
  <c r="BK91" i="17"/>
  <c r="J91" i="17" s="1"/>
  <c r="P391" i="2"/>
  <c r="P103" i="2" s="1"/>
  <c r="AU55" i="1" s="1"/>
  <c r="R99" i="32"/>
  <c r="T114" i="3"/>
  <c r="AW54" i="1"/>
  <c r="AX54" i="1"/>
  <c r="BB95" i="1"/>
  <c r="AX95" i="1" s="1"/>
  <c r="J90" i="35"/>
  <c r="J62" i="35" s="1"/>
  <c r="BK89" i="35"/>
  <c r="AZ87" i="1"/>
  <c r="AV87" i="1" s="1"/>
  <c r="AT87" i="1" s="1"/>
  <c r="P99" i="32"/>
  <c r="AU94" i="1" s="1"/>
  <c r="AT85" i="1"/>
  <c r="BK1088" i="21"/>
  <c r="J1088" i="21" s="1"/>
  <c r="J73" i="21" s="1"/>
  <c r="J1089" i="21"/>
  <c r="J74" i="21" s="1"/>
  <c r="BK112" i="21"/>
  <c r="P87" i="20"/>
  <c r="AU77" i="1" s="1"/>
  <c r="BK107" i="11"/>
  <c r="J107" i="11" s="1"/>
  <c r="BB61" i="1"/>
  <c r="AX61" i="1" s="1"/>
  <c r="BD79" i="1"/>
  <c r="BD78" i="1" s="1"/>
  <c r="J92" i="14"/>
  <c r="J65" i="14" s="1"/>
  <c r="BK91" i="14"/>
  <c r="J91" i="14" s="1"/>
  <c r="BA68" i="1"/>
  <c r="AW68" i="1" s="1"/>
  <c r="AT68" i="1" s="1"/>
  <c r="BK98" i="8"/>
  <c r="J103" i="8"/>
  <c r="J67" i="8" s="1"/>
  <c r="AT65" i="1"/>
  <c r="BK209" i="5"/>
  <c r="J209" i="5" s="1"/>
  <c r="J70" i="5" s="1"/>
  <c r="BB68" i="1"/>
  <c r="AX68" i="1" s="1"/>
  <c r="BK84" i="39"/>
  <c r="J84" i="39" s="1"/>
  <c r="J85" i="39"/>
  <c r="J61" i="39" s="1"/>
  <c r="AT96" i="1"/>
  <c r="J64" i="34"/>
  <c r="J31" i="34"/>
  <c r="R97" i="31"/>
  <c r="R96" i="31" s="1"/>
  <c r="BB84" i="1"/>
  <c r="AX84" i="1" s="1"/>
  <c r="BB87" i="1"/>
  <c r="AX87" i="1" s="1"/>
  <c r="AT93" i="1"/>
  <c r="T92" i="28"/>
  <c r="T91" i="28" s="1"/>
  <c r="J110" i="24"/>
  <c r="J68" i="24" s="1"/>
  <c r="BK98" i="24"/>
  <c r="T89" i="18"/>
  <c r="T88" i="18" s="1"/>
  <c r="AT69" i="1"/>
  <c r="BK95" i="23"/>
  <c r="J98" i="22"/>
  <c r="J65" i="22" s="1"/>
  <c r="P92" i="15"/>
  <c r="P91" i="15" s="1"/>
  <c r="AU72" i="1" s="1"/>
  <c r="T107" i="11"/>
  <c r="BK98" i="7"/>
  <c r="T102" i="5"/>
  <c r="T96" i="6"/>
  <c r="T95" i="6" s="1"/>
  <c r="P115" i="3"/>
  <c r="AZ54" i="1"/>
  <c r="J111" i="33"/>
  <c r="J65" i="33" s="1"/>
  <c r="BK110" i="33"/>
  <c r="J110" i="33" s="1"/>
  <c r="BK108" i="25"/>
  <c r="J108" i="25" s="1"/>
  <c r="J89" i="18"/>
  <c r="J61" i="18" s="1"/>
  <c r="BK88" i="18"/>
  <c r="J88" i="18" s="1"/>
  <c r="J31" i="9"/>
  <c r="J64" i="9"/>
  <c r="T154" i="22"/>
  <c r="T97" i="22" s="1"/>
  <c r="AU87" i="1"/>
  <c r="J93" i="13"/>
  <c r="J66" i="13" s="1"/>
  <c r="BK91" i="13"/>
  <c r="J91" i="13" s="1"/>
  <c r="T98" i="24"/>
  <c r="T97" i="24" s="1"/>
  <c r="R1088" i="21"/>
  <c r="R111" i="21" s="1"/>
  <c r="J155" i="22"/>
  <c r="J70" i="22" s="1"/>
  <c r="BK154" i="22"/>
  <c r="J154" i="22" s="1"/>
  <c r="J69" i="22" s="1"/>
  <c r="AT83" i="1"/>
  <c r="BD64" i="1"/>
  <c r="BD53" i="1" s="1"/>
  <c r="BD52" i="1" s="1"/>
  <c r="BK87" i="20"/>
  <c r="J87" i="20" s="1"/>
  <c r="T166" i="37"/>
  <c r="BC95" i="1"/>
  <c r="AY95" i="1" s="1"/>
  <c r="J98" i="31"/>
  <c r="J66" i="31" s="1"/>
  <c r="BK97" i="31"/>
  <c r="J93" i="27"/>
  <c r="J66" i="27" s="1"/>
  <c r="BK92" i="27"/>
  <c r="P110" i="33"/>
  <c r="AU96" i="1" s="1"/>
  <c r="AU95" i="1" s="1"/>
  <c r="BA95" i="1"/>
  <c r="AW95" i="1" s="1"/>
  <c r="AT95" i="1" s="1"/>
  <c r="J93" i="28"/>
  <c r="J66" i="28" s="1"/>
  <c r="BK92" i="28"/>
  <c r="BB92" i="1"/>
  <c r="AX92" i="1" s="1"/>
  <c r="J92" i="29"/>
  <c r="J65" i="29" s="1"/>
  <c r="BK91" i="29"/>
  <c r="J91" i="29" s="1"/>
  <c r="R97" i="22"/>
  <c r="J90" i="19"/>
  <c r="J62" i="19" s="1"/>
  <c r="BK89" i="19"/>
  <c r="T112" i="21"/>
  <c r="T111" i="21" s="1"/>
  <c r="BD68" i="1"/>
  <c r="BC64" i="1"/>
  <c r="AY64" i="1" s="1"/>
  <c r="P851" i="3"/>
  <c r="BK96" i="6"/>
  <c r="R96" i="6"/>
  <c r="R95" i="6" s="1"/>
  <c r="J392" i="2"/>
  <c r="J75" i="2" s="1"/>
  <c r="BK391" i="2"/>
  <c r="J391" i="2" s="1"/>
  <c r="J74" i="2" s="1"/>
  <c r="BK105" i="10"/>
  <c r="J105" i="10" s="1"/>
  <c r="J103" i="5"/>
  <c r="J65" i="5" s="1"/>
  <c r="J93" i="30"/>
  <c r="J66" i="30" s="1"/>
  <c r="BK92" i="30"/>
  <c r="J101" i="32"/>
  <c r="J66" i="32" s="1"/>
  <c r="BK100" i="32"/>
  <c r="BK91" i="16"/>
  <c r="J91" i="16" s="1"/>
  <c r="J92" i="16"/>
  <c r="J65" i="16" s="1"/>
  <c r="BK115" i="3"/>
  <c r="R96" i="37"/>
  <c r="R92" i="29"/>
  <c r="R91" i="29" s="1"/>
  <c r="T92" i="29"/>
  <c r="T91" i="29" s="1"/>
  <c r="J93" i="12"/>
  <c r="J66" i="12" s="1"/>
  <c r="BK92" i="12"/>
  <c r="R102" i="5"/>
  <c r="J92" i="36"/>
  <c r="J62" i="36" s="1"/>
  <c r="BK91" i="36"/>
  <c r="P97" i="37"/>
  <c r="P96" i="37" s="1"/>
  <c r="AU100" i="1" s="1"/>
  <c r="T96" i="37"/>
  <c r="J64" i="26"/>
  <c r="J31" i="26"/>
  <c r="T110" i="33"/>
  <c r="BC87" i="1"/>
  <c r="AY87" i="1" s="1"/>
  <c r="AT90" i="1"/>
  <c r="BK149" i="37"/>
  <c r="J149" i="37" s="1"/>
  <c r="J68" i="37" s="1"/>
  <c r="P112" i="21"/>
  <c r="P111" i="21" s="1"/>
  <c r="AU80" i="1" s="1"/>
  <c r="AU79" i="1" s="1"/>
  <c r="BC68" i="1"/>
  <c r="AY68" i="1" s="1"/>
  <c r="AT62" i="1"/>
  <c r="AT63" i="1"/>
  <c r="J104" i="2"/>
  <c r="J65" i="2" s="1"/>
  <c r="AT56" i="1"/>
  <c r="J97" i="37"/>
  <c r="J61" i="37" s="1"/>
  <c r="R108" i="25"/>
  <c r="AU64" i="1"/>
  <c r="AT98" i="1"/>
  <c r="P102" i="5"/>
  <c r="AU59" i="1" s="1"/>
  <c r="AU57" i="1" s="1"/>
  <c r="R114" i="3"/>
  <c r="AT91" i="1"/>
  <c r="T92" i="27"/>
  <c r="T91" i="27" s="1"/>
  <c r="AT99" i="1"/>
  <c r="BK340" i="32"/>
  <c r="J340" i="32" s="1"/>
  <c r="J71" i="32" s="1"/>
  <c r="AZ84" i="1"/>
  <c r="AV84" i="1" s="1"/>
  <c r="P91" i="16"/>
  <c r="AU73" i="1" s="1"/>
  <c r="AT81" i="1"/>
  <c r="AU61" i="1"/>
  <c r="AY54" i="1"/>
  <c r="BC53" i="1"/>
  <c r="BK94" i="4"/>
  <c r="J95" i="4"/>
  <c r="J66" i="4" s="1"/>
  <c r="T103" i="2"/>
  <c r="BD51" i="1" l="1"/>
  <c r="W30" i="1" s="1"/>
  <c r="BB79" i="1"/>
  <c r="BB78" i="1" s="1"/>
  <c r="AX78" i="1" s="1"/>
  <c r="AT84" i="1"/>
  <c r="BA79" i="1"/>
  <c r="AW79" i="1" s="1"/>
  <c r="AU92" i="1"/>
  <c r="J64" i="17"/>
  <c r="J31" i="17"/>
  <c r="BK84" i="38"/>
  <c r="J84" i="38" s="1"/>
  <c r="J85" i="38"/>
  <c r="J61" i="38" s="1"/>
  <c r="AU68" i="1"/>
  <c r="BC92" i="1"/>
  <c r="AY92" i="1" s="1"/>
  <c r="AT64" i="1"/>
  <c r="BA53" i="1"/>
  <c r="J92" i="15"/>
  <c r="J65" i="15" s="1"/>
  <c r="BK91" i="15"/>
  <c r="J91" i="15" s="1"/>
  <c r="AU78" i="1"/>
  <c r="J64" i="33"/>
  <c r="J31" i="33"/>
  <c r="J92" i="30"/>
  <c r="J65" i="30" s="1"/>
  <c r="BK91" i="30"/>
  <c r="J91" i="30" s="1"/>
  <c r="J40" i="26"/>
  <c r="AG86" i="1"/>
  <c r="AN86" i="1" s="1"/>
  <c r="J89" i="19"/>
  <c r="J61" i="19" s="1"/>
  <c r="BK88" i="19"/>
  <c r="J88" i="19" s="1"/>
  <c r="J60" i="20"/>
  <c r="J29" i="20"/>
  <c r="BC79" i="1"/>
  <c r="BK96" i="37"/>
  <c r="J96" i="37" s="1"/>
  <c r="BK99" i="32"/>
  <c r="J99" i="32" s="1"/>
  <c r="J100" i="32"/>
  <c r="J65" i="32" s="1"/>
  <c r="J31" i="13"/>
  <c r="J64" i="13"/>
  <c r="J64" i="25"/>
  <c r="J31" i="25"/>
  <c r="J98" i="7"/>
  <c r="J65" i="7" s="1"/>
  <c r="BK97" i="7"/>
  <c r="J97" i="7" s="1"/>
  <c r="J31" i="11"/>
  <c r="J64" i="11"/>
  <c r="AX79" i="1"/>
  <c r="J89" i="35"/>
  <c r="J61" i="35" s="1"/>
  <c r="BK88" i="35"/>
  <c r="J88" i="35" s="1"/>
  <c r="P114" i="3"/>
  <c r="AU56" i="1" s="1"/>
  <c r="AU54" i="1" s="1"/>
  <c r="AU53" i="1" s="1"/>
  <c r="AU52" i="1" s="1"/>
  <c r="AU51" i="1" s="1"/>
  <c r="J64" i="14"/>
  <c r="J31" i="14"/>
  <c r="J112" i="21"/>
  <c r="J65" i="21" s="1"/>
  <c r="BK111" i="21"/>
  <c r="J111" i="21" s="1"/>
  <c r="J91" i="36"/>
  <c r="J61" i="36" s="1"/>
  <c r="BK90" i="36"/>
  <c r="J90" i="36" s="1"/>
  <c r="J64" i="16"/>
  <c r="J31" i="16"/>
  <c r="BK102" i="5"/>
  <c r="J102" i="5" s="1"/>
  <c r="J92" i="28"/>
  <c r="J65" i="28" s="1"/>
  <c r="BK91" i="28"/>
  <c r="J91" i="28" s="1"/>
  <c r="AG65" i="1"/>
  <c r="J40" i="9"/>
  <c r="J95" i="23"/>
  <c r="J65" i="23" s="1"/>
  <c r="BK94" i="23"/>
  <c r="J94" i="23" s="1"/>
  <c r="J60" i="39"/>
  <c r="J29" i="39"/>
  <c r="J92" i="27"/>
  <c r="J65" i="27" s="1"/>
  <c r="BK91" i="27"/>
  <c r="J91" i="27" s="1"/>
  <c r="J98" i="24"/>
  <c r="J65" i="24" s="1"/>
  <c r="BK97" i="24"/>
  <c r="J97" i="24" s="1"/>
  <c r="AG97" i="1"/>
  <c r="AN97" i="1" s="1"/>
  <c r="J40" i="34"/>
  <c r="BA52" i="1"/>
  <c r="AW53" i="1"/>
  <c r="J94" i="4"/>
  <c r="J65" i="4" s="1"/>
  <c r="BK93" i="4"/>
  <c r="J93" i="4" s="1"/>
  <c r="J96" i="6"/>
  <c r="J65" i="6" s="1"/>
  <c r="BK95" i="6"/>
  <c r="J95" i="6" s="1"/>
  <c r="J31" i="29"/>
  <c r="J64" i="29"/>
  <c r="BK97" i="8"/>
  <c r="J97" i="8" s="1"/>
  <c r="J98" i="8"/>
  <c r="J65" i="8" s="1"/>
  <c r="BC52" i="1"/>
  <c r="AY53" i="1"/>
  <c r="J115" i="3"/>
  <c r="J65" i="3" s="1"/>
  <c r="BK114" i="3"/>
  <c r="J114" i="3" s="1"/>
  <c r="J97" i="31"/>
  <c r="J65" i="31" s="1"/>
  <c r="BK96" i="31"/>
  <c r="J96" i="31" s="1"/>
  <c r="AZ53" i="1"/>
  <c r="AV54" i="1"/>
  <c r="AT54" i="1" s="1"/>
  <c r="BK97" i="22"/>
  <c r="J97" i="22" s="1"/>
  <c r="AZ79" i="1"/>
  <c r="BK103" i="2"/>
  <c r="J103" i="2" s="1"/>
  <c r="J92" i="12"/>
  <c r="J65" i="12" s="1"/>
  <c r="BK91" i="12"/>
  <c r="J91" i="12" s="1"/>
  <c r="J31" i="10"/>
  <c r="J64" i="10"/>
  <c r="J29" i="18"/>
  <c r="J60" i="18"/>
  <c r="BA92" i="1"/>
  <c r="AW92" i="1" s="1"/>
  <c r="AT92" i="1" s="1"/>
  <c r="BB53" i="1"/>
  <c r="BA78" i="1" l="1"/>
  <c r="AW78" i="1" s="1"/>
  <c r="J60" i="38"/>
  <c r="J29" i="38"/>
  <c r="J64" i="15"/>
  <c r="J31" i="15"/>
  <c r="AG74" i="1"/>
  <c r="AN74" i="1" s="1"/>
  <c r="J40" i="17"/>
  <c r="AX53" i="1"/>
  <c r="BB52" i="1"/>
  <c r="J40" i="29"/>
  <c r="AG90" i="1"/>
  <c r="AN90" i="1" s="1"/>
  <c r="J31" i="3"/>
  <c r="J64" i="3"/>
  <c r="J64" i="30"/>
  <c r="J31" i="30"/>
  <c r="J64" i="12"/>
  <c r="J31" i="12"/>
  <c r="AV53" i="1"/>
  <c r="AT53" i="1" s="1"/>
  <c r="AZ52" i="1"/>
  <c r="J31" i="8"/>
  <c r="J64" i="8"/>
  <c r="AW52" i="1"/>
  <c r="J40" i="16"/>
  <c r="AG73" i="1"/>
  <c r="AN73" i="1" s="1"/>
  <c r="J40" i="13"/>
  <c r="AG70" i="1"/>
  <c r="AN70" i="1" s="1"/>
  <c r="J31" i="31"/>
  <c r="J64" i="31"/>
  <c r="J64" i="23"/>
  <c r="J31" i="23"/>
  <c r="J29" i="36"/>
  <c r="J60" i="36"/>
  <c r="J64" i="32"/>
  <c r="J31" i="32"/>
  <c r="J64" i="6"/>
  <c r="J31" i="6"/>
  <c r="J60" i="37"/>
  <c r="J29" i="37"/>
  <c r="J64" i="28"/>
  <c r="J31" i="28"/>
  <c r="AG85" i="1"/>
  <c r="J40" i="25"/>
  <c r="AG77" i="1"/>
  <c r="AN77" i="1" s="1"/>
  <c r="J38" i="20"/>
  <c r="J40" i="33"/>
  <c r="AG96" i="1"/>
  <c r="J60" i="35"/>
  <c r="J29" i="35"/>
  <c r="J64" i="2"/>
  <c r="J31" i="2"/>
  <c r="AN65" i="1"/>
  <c r="AG67" i="1"/>
  <c r="AN67" i="1" s="1"/>
  <c r="J40" i="11"/>
  <c r="J64" i="24"/>
  <c r="J31" i="24"/>
  <c r="J64" i="7"/>
  <c r="J31" i="7"/>
  <c r="J64" i="21"/>
  <c r="J31" i="21"/>
  <c r="AY79" i="1"/>
  <c r="BC78" i="1"/>
  <c r="AY78" i="1" s="1"/>
  <c r="J38" i="18"/>
  <c r="AG75" i="1"/>
  <c r="AN75" i="1" s="1"/>
  <c r="AZ78" i="1"/>
  <c r="AV78" i="1" s="1"/>
  <c r="AV79" i="1"/>
  <c r="AT79" i="1" s="1"/>
  <c r="J64" i="4"/>
  <c r="J31" i="4"/>
  <c r="J31" i="27"/>
  <c r="J64" i="27"/>
  <c r="J31" i="22"/>
  <c r="J64" i="22"/>
  <c r="AY52" i="1"/>
  <c r="AG71" i="1"/>
  <c r="AN71" i="1" s="1"/>
  <c r="J40" i="14"/>
  <c r="AG66" i="1"/>
  <c r="AN66" i="1" s="1"/>
  <c r="J40" i="10"/>
  <c r="J38" i="39"/>
  <c r="AG103" i="1"/>
  <c r="C25" i="41" s="1"/>
  <c r="J64" i="5"/>
  <c r="J31" i="5"/>
  <c r="J60" i="19"/>
  <c r="J29" i="19"/>
  <c r="AT78" i="1" l="1"/>
  <c r="BA51" i="1"/>
  <c r="AW51" i="1" s="1"/>
  <c r="AK27" i="1" s="1"/>
  <c r="AG64" i="1"/>
  <c r="AN64" i="1" s="1"/>
  <c r="AG102" i="1"/>
  <c r="AN102" i="1" s="1"/>
  <c r="J38" i="38"/>
  <c r="AG72" i="1"/>
  <c r="AN72" i="1" s="1"/>
  <c r="J40" i="15"/>
  <c r="AG95" i="1"/>
  <c r="AN95" i="1" s="1"/>
  <c r="AN96" i="1"/>
  <c r="J38" i="37"/>
  <c r="AG100" i="1"/>
  <c r="AN100" i="1" s="1"/>
  <c r="AG82" i="1"/>
  <c r="AN82" i="1" s="1"/>
  <c r="J40" i="23"/>
  <c r="J40" i="30"/>
  <c r="AG91" i="1"/>
  <c r="AN91" i="1" s="1"/>
  <c r="J40" i="27"/>
  <c r="AG88" i="1"/>
  <c r="W27" i="1"/>
  <c r="AG58" i="1"/>
  <c r="J40" i="4"/>
  <c r="J40" i="8"/>
  <c r="AG63" i="1"/>
  <c r="AN63" i="1" s="1"/>
  <c r="BC51" i="1"/>
  <c r="J40" i="32"/>
  <c r="AG94" i="1"/>
  <c r="AN94" i="1" s="1"/>
  <c r="AG76" i="1"/>
  <c r="AN76" i="1" s="1"/>
  <c r="J38" i="19"/>
  <c r="AG80" i="1"/>
  <c r="J40" i="21"/>
  <c r="J40" i="6"/>
  <c r="AG60" i="1"/>
  <c r="AN60" i="1" s="1"/>
  <c r="J40" i="31"/>
  <c r="AG93" i="1"/>
  <c r="J40" i="5"/>
  <c r="AG59" i="1"/>
  <c r="AN59" i="1" s="1"/>
  <c r="AZ51" i="1"/>
  <c r="AV52" i="1"/>
  <c r="AT52" i="1" s="1"/>
  <c r="J40" i="3"/>
  <c r="AG56" i="1"/>
  <c r="AN56" i="1" s="1"/>
  <c r="AG62" i="1"/>
  <c r="J40" i="7"/>
  <c r="AG55" i="1"/>
  <c r="J40" i="2"/>
  <c r="AN85" i="1"/>
  <c r="AG84" i="1"/>
  <c r="AN84" i="1" s="1"/>
  <c r="AN103" i="1"/>
  <c r="AG101" i="1"/>
  <c r="AN101" i="1" s="1"/>
  <c r="J40" i="24"/>
  <c r="AG83" i="1"/>
  <c r="AN83" i="1" s="1"/>
  <c r="AG98" i="1"/>
  <c r="AN98" i="1" s="1"/>
  <c r="J38" i="35"/>
  <c r="J40" i="28"/>
  <c r="AG89" i="1"/>
  <c r="AN89" i="1" s="1"/>
  <c r="AG69" i="1"/>
  <c r="J40" i="12"/>
  <c r="AX52" i="1"/>
  <c r="BB51" i="1"/>
  <c r="J40" i="22"/>
  <c r="AG81" i="1"/>
  <c r="AN81" i="1" s="1"/>
  <c r="J38" i="36"/>
  <c r="AG99" i="1"/>
  <c r="AN99" i="1" s="1"/>
  <c r="AG68" i="1" l="1"/>
  <c r="AN68" i="1" s="1"/>
  <c r="AN69" i="1"/>
  <c r="AV51" i="1"/>
  <c r="W26" i="1"/>
  <c r="AN80" i="1"/>
  <c r="AN58" i="1"/>
  <c r="AG57" i="1"/>
  <c r="AN57" i="1" s="1"/>
  <c r="AG54" i="1"/>
  <c r="AN55" i="1"/>
  <c r="W28" i="1"/>
  <c r="AX51" i="1"/>
  <c r="AG92" i="1"/>
  <c r="AN92" i="1" s="1"/>
  <c r="AN93" i="1"/>
  <c r="AN62" i="1"/>
  <c r="AG61" i="1"/>
  <c r="AN61" i="1" s="1"/>
  <c r="AN88" i="1"/>
  <c r="AG87" i="1"/>
  <c r="AN87" i="1" s="1"/>
  <c r="AY51" i="1"/>
  <c r="W29" i="1"/>
  <c r="AG79" i="1" l="1"/>
  <c r="E13" i="41" s="1"/>
  <c r="E22" i="41" s="1"/>
  <c r="AN79" i="1"/>
  <c r="AG78" i="1"/>
  <c r="AN78" i="1" s="1"/>
  <c r="AT51" i="1"/>
  <c r="AK26" i="1"/>
  <c r="AN54" i="1"/>
  <c r="AG53" i="1"/>
  <c r="C23" i="41" l="1"/>
  <c r="AG52" i="1"/>
  <c r="AN53" i="1"/>
  <c r="D26" i="41" l="1"/>
  <c r="D27" i="41" s="1"/>
  <c r="C26" i="41"/>
  <c r="AN52" i="1"/>
  <c r="AG51" i="1"/>
  <c r="E26" i="41" l="1"/>
  <c r="E27" i="41" s="1"/>
  <c r="C27" i="41"/>
  <c r="AN51" i="1"/>
  <c r="AK23" i="1"/>
  <c r="AK32" i="1" s="1"/>
  <c r="C30" i="41" l="1"/>
</calcChain>
</file>

<file path=xl/sharedStrings.xml><?xml version="1.0" encoding="utf-8"?>
<sst xmlns="http://schemas.openxmlformats.org/spreadsheetml/2006/main" count="91751" uniqueCount="6238">
  <si>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</si>
  <si>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</si>
  <si>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</si>
  <si>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</si>
  <si>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</si>
  <si>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</si>
  <si>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</si>
  <si>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</si>
  <si>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</si>
  <si>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</si>
  <si>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</si>
  <si>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</si>
  <si>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</si>
  <si>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</si>
  <si>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</si>
  <si>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</si>
  <si>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</si>
  <si>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</si>
  <si>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</si>
  <si>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</si>
  <si>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</si>
  <si>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</si>
  <si>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</si>
  <si>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</si>
  <si>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</si>
  <si>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</si>
  <si>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</si>
  <si>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</si>
  <si>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</si>
  <si>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</si>
  <si>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</si>
  <si>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</si>
  <si>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</si>
  <si>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</si>
  <si>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</si>
  <si>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</si>
  <si>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</si>
  <si>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</si>
  <si>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</si>
  <si>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</si>
  <si>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</si>
  <si>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</si>
  <si>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</si>
  <si>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</si>
  <si>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</si>
  <si>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</si>
  <si>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</si>
  <si>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</si>
  <si>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</si>
  <si>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</si>
  <si>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</si>
  <si>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</si>
  <si>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</si>
  <si>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</si>
  <si>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</si>
  <si>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</si>
  <si>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</si>
  <si>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</si>
  <si>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</si>
  <si>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</si>
  <si>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</si>
  <si>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</si>
  <si>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</si>
  <si>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</si>
  <si>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</si>
  <si>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</si>
  <si>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</si>
  <si>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</si>
  <si>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</si>
  <si>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</si>
  <si>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</si>
  <si>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</si>
  <si>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</si>
  <si>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</si>
  <si>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</si>
  <si>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</si>
  <si>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</si>
  <si>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</si>
  <si>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</si>
  <si>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</si>
  <si>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</si>
  <si>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</si>
  <si>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</si>
  <si>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</si>
  <si>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</si>
  <si>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</si>
  <si>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</si>
  <si>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</si>
  <si>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</si>
  <si>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</si>
  <si>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</si>
  <si>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</si>
  <si>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</si>
  <si>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</si>
  <si>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</si>
  <si>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</si>
  <si>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</si>
  <si>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</si>
  <si>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</si>
  <si>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</si>
  <si>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</si>
  <si>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</si>
  <si>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</si>
  <si>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</si>
  <si>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</si>
  <si>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</si>
  <si>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</si>
  <si>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</si>
  <si>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</si>
  <si>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</si>
  <si>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</si>
  <si>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</si>
  <si>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</si>
  <si>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</si>
  <si>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</si>
  <si>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</si>
  <si>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</si>
  <si>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</si>
  <si>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</si>
  <si>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</si>
  <si>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</si>
  <si>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</si>
  <si>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</si>
  <si>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</si>
  <si>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</si>
  <si>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</si>
  <si>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</si>
  <si>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</si>
  <si>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</si>
  <si>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</si>
  <si>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</si>
  <si>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</si>
  <si>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</si>
  <si>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</si>
  <si>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</si>
  <si>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</si>
  <si>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</si>
  <si>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</si>
  <si>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</si>
  <si>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</si>
  <si>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</si>
  <si>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</si>
  <si>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</si>
  <si>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</si>
  <si>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</si>
  <si>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</si>
  <si>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</si>
  <si>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</si>
  <si>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</si>
  <si>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</si>
  <si>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</si>
  <si>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</si>
  <si>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</si>
  <si>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</si>
  <si>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</si>
  <si>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</si>
  <si>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</si>
  <si>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</si>
  <si>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</si>
  <si>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</si>
  <si>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</si>
  <si>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</si>
  <si>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</si>
  <si>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</si>
  <si>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</si>
  <si>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</si>
  <si>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</si>
  <si>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</si>
  <si>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</si>
  <si>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</si>
  <si>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</si>
  <si>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</si>
  <si>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</si>
  <si>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</si>
  <si>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</si>
  <si>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</si>
  <si>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</si>
  <si>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</si>
  <si>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</si>
  <si>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</si>
  <si>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</si>
  <si>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</si>
  <si>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</si>
  <si>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</si>
  <si>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</si>
  <si>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</si>
  <si>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</si>
  <si>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</si>
  <si>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</si>
  <si>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</si>
  <si>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</si>
  <si>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</si>
  <si>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</si>
  <si>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</si>
  <si>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</si>
  <si>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</si>
  <si>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</si>
  <si>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</si>
  <si>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</si>
  <si>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</si>
  <si>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</si>
  <si>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</si>
  <si>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</si>
  <si>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</si>
  <si>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</si>
  <si>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</si>
  <si>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</si>
  <si>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</si>
  <si>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</si>
  <si>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</si>
  <si>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</si>
  <si>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</si>
  <si>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</si>
  <si>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</si>
  <si>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</si>
  <si>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</si>
  <si>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</si>
  <si>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</si>
  <si>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</si>
  <si>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</si>
  <si>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</si>
  <si>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</si>
  <si>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</si>
  <si>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</si>
  <si>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</si>
  <si>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</si>
  <si>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</si>
  <si>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</si>
  <si>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</si>
  <si>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</si>
  <si>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</si>
  <si>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</si>
  <si>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</si>
  <si>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</si>
  <si>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</si>
  <si>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</si>
  <si>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</si>
  <si>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</si>
  <si>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</si>
  <si>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</si>
  <si>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</si>
  <si>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</si>
  <si>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</si>
  <si>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</si>
  <si>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</si>
  <si>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</si>
  <si>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</si>
  <si>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</si>
  <si>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</si>
  <si>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</si>
  <si>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</si>
  <si>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</si>
  <si>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</si>
  <si>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</si>
  <si>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</si>
  <si>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</si>
  <si>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</si>
  <si>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</si>
  <si>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</si>
  <si>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</si>
  <si>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</si>
  <si>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</si>
  <si>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</si>
  <si>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</si>
  <si>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</si>
  <si>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</si>
  <si>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</si>
  <si>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</si>
  <si>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</si>
  <si>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</si>
  <si>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</si>
  <si>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</si>
  <si>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</si>
  <si>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</si>
  <si>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</si>
  <si>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</si>
  <si>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</si>
  <si>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</si>
  <si>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</si>
  <si>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</si>
  <si>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</si>
  <si>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</si>
  <si>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</si>
  <si>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</si>
  <si>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</si>
  <si>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</si>
  <si>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</si>
  <si>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</si>
  <si>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</si>
  <si>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</si>
  <si>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</si>
  <si>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</si>
  <si>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</si>
  <si>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</si>
  <si>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</si>
  <si>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</si>
  <si>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</si>
  <si>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</si>
  <si>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</si>
  <si>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</si>
  <si>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</si>
  <si>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</si>
  <si>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</si>
  <si>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</si>
  <si>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</si>
  <si>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</si>
  <si>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</si>
  <si>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</si>
  <si>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</si>
  <si>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</si>
  <si>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</si>
  <si>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</si>
  <si>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</si>
  <si>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</si>
  <si>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</si>
  <si>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</si>
  <si>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</si>
  <si>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</si>
  <si>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</si>
  <si>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</si>
  <si>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</si>
  <si>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</si>
  <si>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</si>
  <si>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</si>
  <si>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</si>
  <si>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</si>
  <si>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</si>
  <si>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</si>
  <si>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</si>
  <si>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</si>
  <si>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</si>
  <si>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</si>
  <si>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</si>
  <si>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</si>
  <si>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</si>
  <si>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</si>
  <si>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</si>
  <si>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</si>
  <si>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</si>
  <si>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</si>
  <si>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</si>
  <si>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</si>
  <si>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</si>
  <si>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</si>
  <si>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</si>
  <si>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</si>
  <si>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</si>
  <si>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</si>
  <si>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</si>
  <si>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</si>
  <si>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</si>
  <si>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</si>
  <si>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</si>
  <si>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</si>
  <si>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</si>
  <si>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</si>
  <si>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</si>
  <si>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</si>
  <si>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</si>
  <si>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</si>
  <si>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</si>
  <si>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</si>
  <si>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</si>
  <si>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</si>
  <si>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</si>
  <si>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</si>
  <si>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</si>
  <si>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</si>
  <si>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</si>
  <si>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</si>
  <si>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</si>
  <si>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</si>
  <si>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</si>
  <si>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</si>
  <si>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</si>
  <si>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</si>
  <si>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</si>
  <si>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</si>
  <si>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</si>
  <si>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</si>
  <si>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</si>
  <si>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</si>
  <si>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</si>
  <si>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</si>
  <si>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</si>
  <si>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</si>
  <si>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</si>
  <si>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</si>
  <si>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</si>
  <si>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</si>
  <si>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</si>
  <si>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</si>
  <si>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</si>
  <si>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</si>
  <si>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</si>
  <si>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</si>
  <si>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</si>
  <si>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</si>
  <si>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</si>
  <si>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</si>
  <si>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</si>
  <si>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</si>
  <si>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</si>
  <si>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</si>
  <si>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</si>
  <si>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</si>
  <si>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</si>
  <si>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</si>
  <si>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</si>
  <si>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</si>
  <si>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</si>
  <si>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</si>
  <si>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</si>
  <si>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</si>
  <si>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</si>
  <si>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</si>
  <si>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</si>
  <si>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</si>
  <si>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</si>
  <si>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</si>
  <si>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</si>
  <si>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</si>
  <si>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</si>
  <si>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</si>
  <si>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</si>
  <si>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</si>
  <si>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</si>
  <si>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</si>
  <si>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</si>
  <si>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</si>
  <si>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</si>
  <si>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</si>
  <si>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</si>
  <si>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</si>
  <si>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</si>
  <si>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</si>
  <si>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</si>
  <si>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</si>
  <si>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</si>
  <si>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</si>
  <si>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</si>
  <si>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</si>
  <si>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</si>
  <si>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</si>
  <si>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</si>
  <si>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</si>
  <si>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</si>
  <si>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</si>
  <si>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</si>
  <si>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</si>
  <si>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</si>
  <si>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</si>
  <si>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</si>
  <si>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</si>
  <si>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</si>
  <si>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</si>
  <si>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</si>
  <si>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</si>
  <si>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</si>
  <si>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</si>
  <si>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</si>
  <si>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</si>
  <si>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</si>
  <si>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</si>
  <si>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</si>
  <si>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</si>
  <si>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</si>
  <si>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</si>
  <si>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</si>
  <si>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</si>
  <si>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</si>
  <si>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</si>
  <si>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</si>
  <si>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</si>
  <si>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</si>
  <si>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</si>
  <si>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</si>
  <si>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</si>
  <si>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</si>
  <si>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</si>
  <si>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</si>
  <si>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</si>
  <si>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</si>
  <si>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</si>
  <si>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</si>
  <si>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</si>
  <si>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</si>
  <si>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</si>
  <si>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</si>
  <si>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</si>
  <si>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</si>
  <si>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</si>
  <si>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</si>
  <si>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</si>
  <si>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</si>
  <si>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</si>
  <si>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</si>
  <si>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</si>
  <si>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</si>
  <si>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</si>
  <si>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</si>
  <si>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</si>
  <si>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</si>
  <si>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</si>
  <si>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</si>
  <si>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</si>
  <si>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</si>
  <si>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</si>
  <si>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</si>
  <si>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</si>
  <si>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</si>
  <si>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</si>
  <si>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</si>
  <si>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</si>
  <si>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</si>
  <si>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</si>
  <si>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</si>
  <si>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</si>
  <si>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</si>
  <si>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</si>
  <si>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</si>
  <si>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</si>
  <si>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</si>
  <si>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</si>
  <si>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</si>
  <si>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</si>
  <si>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</si>
  <si>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</si>
  <si>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</si>
  <si>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</si>
  <si>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</si>
  <si>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</si>
  <si>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</si>
  <si>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</si>
  <si>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</si>
  <si>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</si>
  <si>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</si>
  <si>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</si>
  <si>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</si>
  <si>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</si>
  <si>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</si>
  <si>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</si>
  <si>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</si>
  <si>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</si>
  <si>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</si>
  <si>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</si>
  <si>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</si>
  <si>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</si>
  <si>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</si>
  <si>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</si>
  <si>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</si>
  <si>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</si>
  <si>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</si>
  <si>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</si>
  <si>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</si>
  <si>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</si>
  <si>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</si>
  <si>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</si>
  <si>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</si>
  <si>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</si>
  <si>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</si>
  <si>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</si>
  <si>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</si>
  <si>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</si>
  <si>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</si>
  <si>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</si>
  <si>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</si>
  <si>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</si>
  <si>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</si>
  <si>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</si>
  <si>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</si>
  <si>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</si>
  <si>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</si>
  <si>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</si>
  <si>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</si>
  <si>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</si>
  <si>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</si>
  <si>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</si>
  <si>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</si>
  <si>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</si>
  <si>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</si>
  <si>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</si>
  <si>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</si>
  <si>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</si>
  <si>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</si>
  <si>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</si>
  <si>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</si>
  <si>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</si>
  <si>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</si>
  <si>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</si>
  <si>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</si>
  <si>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</si>
  <si>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</si>
  <si>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</si>
  <si>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</si>
  <si>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</si>
  <si>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</si>
  <si>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</si>
  <si>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</si>
  <si>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</si>
  <si>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</si>
  <si>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</si>
  <si>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</si>
  <si>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</si>
  <si>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</si>
  <si>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</si>
  <si>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</si>
  <si>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</si>
  <si>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</si>
  <si>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</si>
  <si>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</si>
  <si>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</si>
  <si>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</si>
  <si>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</si>
  <si>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</si>
  <si>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</si>
  <si>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</si>
  <si>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</si>
  <si>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</si>
  <si>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</si>
  <si>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</si>
  <si>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</si>
  <si>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</si>
  <si>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</si>
  <si>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</si>
  <si>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</si>
  <si>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</si>
  <si>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</si>
  <si>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</si>
  <si>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</si>
  <si>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</si>
  <si>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</si>
  <si>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</si>
  <si>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</si>
  <si>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</si>
  <si>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</si>
  <si>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</si>
  <si>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</si>
  <si>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</si>
  <si>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</si>
  <si>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</si>
  <si>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</si>
  <si>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</si>
  <si>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</si>
  <si>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</si>
  <si>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</si>
  <si>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</si>
  <si>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</si>
  <si>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</si>
  <si>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</si>
  <si>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</si>
  <si>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</si>
  <si>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</si>
  <si>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</si>
  <si>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</si>
  <si>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</si>
  <si>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</si>
  <si>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</si>
  <si>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</si>
  <si>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</si>
  <si>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</si>
  <si>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</si>
  <si>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</si>
  <si>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</si>
  <si>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</si>
  <si>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</si>
  <si>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</si>
  <si>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</si>
  <si>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</si>
  <si>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</si>
  <si>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</si>
  <si>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</si>
  <si>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</si>
  <si>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</si>
  <si>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</si>
  <si>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</si>
  <si>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</si>
  <si>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</si>
  <si>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</si>
  <si>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</si>
  <si>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</si>
  <si>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</si>
  <si>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</si>
  <si>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</si>
  <si>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</si>
  <si>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</si>
  <si>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</si>
  <si>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</si>
  <si>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</si>
  <si>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</si>
  <si>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</si>
  <si>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</si>
  <si>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</si>
  <si>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</si>
  <si>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</si>
  <si>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</si>
  <si>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</si>
  <si>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</si>
  <si>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</si>
  <si>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</si>
  <si>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</si>
  <si>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</si>
  <si>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</si>
  <si>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</si>
  <si>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</si>
  <si>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</si>
  <si>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</si>
  <si>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</si>
  <si>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</si>
  <si>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</si>
  <si>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</si>
  <si>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</si>
  <si>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</si>
  <si>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</si>
  <si>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</si>
  <si>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</si>
  <si>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</si>
  <si>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</si>
  <si>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</si>
  <si>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</si>
  <si>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</si>
  <si>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</si>
  <si>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</si>
  <si>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</si>
  <si>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</si>
  <si>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</si>
  <si>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</si>
  <si>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</si>
  <si>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</si>
  <si>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</si>
  <si>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</si>
  <si>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</si>
  <si>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</si>
  <si>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</si>
  <si>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</si>
  <si>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</si>
  <si>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</si>
  <si>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</si>
  <si>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</si>
  <si>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</si>
  <si>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</si>
  <si>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</si>
  <si>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</si>
  <si>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</si>
  <si>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</si>
  <si>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</si>
  <si>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</si>
  <si>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</si>
  <si>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</si>
  <si>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</si>
  <si>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</si>
  <si>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</si>
  <si>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</si>
  <si>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</si>
  <si>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</si>
  <si>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</si>
  <si>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</si>
  <si>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</si>
  <si>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</si>
  <si>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</si>
  <si>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</si>
  <si>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</si>
  <si>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</si>
  <si>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</si>
  <si>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</si>
  <si>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</si>
  <si>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</si>
  <si>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</si>
  <si>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</si>
  <si>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</si>
  <si>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</si>
  <si>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</si>
  <si>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</si>
  <si>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</si>
  <si>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</si>
  <si>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</si>
  <si>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</si>
  <si>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</si>
  <si>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</si>
  <si>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</si>
  <si>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</si>
  <si>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</si>
  <si>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</si>
  <si>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</si>
  <si>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</si>
  <si>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</si>
  <si>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</si>
  <si>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</si>
  <si>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</si>
  <si>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</si>
  <si>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</si>
  <si>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</si>
  <si>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</si>
  <si>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</si>
  <si>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</si>
  <si>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</si>
  <si>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</si>
  <si>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</si>
  <si>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</si>
  <si>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</si>
  <si>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</si>
  <si>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</si>
  <si>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</si>
  <si>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</si>
  <si>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</si>
  <si>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</si>
  <si>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</si>
  <si>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</si>
  <si>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</si>
  <si>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</si>
  <si>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</si>
  <si>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</si>
  <si>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</si>
  <si>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</si>
  <si>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</si>
  <si>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</si>
  <si>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</si>
  <si>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</si>
  <si>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</si>
  <si>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</si>
  <si>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</si>
  <si>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</si>
  <si>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</si>
  <si>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</si>
  <si>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</si>
  <si>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</si>
  <si>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</si>
  <si>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</si>
  <si>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</si>
  <si>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</si>
  <si>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</si>
  <si>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</si>
  <si>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</si>
  <si>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</si>
  <si>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</si>
  <si>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</si>
  <si>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</si>
  <si>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</si>
  <si>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</si>
  <si>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</si>
  <si>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</si>
  <si>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</si>
  <si>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</si>
  <si>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</si>
  <si>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</si>
  <si>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</si>
  <si>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</si>
  <si>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</si>
  <si>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</si>
  <si>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</si>
  <si>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</si>
  <si>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</si>
  <si>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</si>
  <si>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</si>
  <si>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</si>
  <si>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</si>
  <si>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</si>
  <si>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</si>
  <si>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</si>
  <si>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</si>
  <si>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</si>
  <si>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</si>
  <si>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</si>
  <si>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</si>
  <si>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</si>
  <si>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</si>
  <si>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</si>
  <si>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</si>
  <si>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</si>
  <si>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</si>
  <si>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</si>
  <si>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</si>
  <si>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</si>
  <si>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</si>
  <si>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</si>
  <si>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</si>
  <si>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</si>
  <si>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</si>
  <si>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</si>
  <si>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</si>
  <si>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</si>
  <si>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</si>
  <si>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</si>
  <si>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</si>
  <si>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</si>
  <si>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</si>
  <si>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</si>
  <si>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</si>
  <si>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</si>
  <si>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</si>
  <si>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</si>
  <si>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</si>
  <si>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</si>
  <si>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</si>
  <si>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</si>
  <si>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</si>
  <si>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</si>
  <si>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</si>
  <si>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</si>
  <si>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</si>
  <si>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</si>
  <si>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</si>
  <si>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</si>
  <si>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</si>
  <si>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</si>
  <si>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</si>
  <si>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</si>
  <si>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</si>
  <si>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</si>
  <si>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</si>
  <si>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</si>
  <si>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</si>
  <si>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</si>
  <si>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</si>
  <si>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</si>
  <si>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</si>
  <si>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</si>
  <si>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</si>
  <si>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</si>
  <si>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</si>
  <si>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</si>
  <si>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</si>
  <si>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</si>
  <si>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</si>
  <si>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</si>
  <si>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</si>
  <si>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</si>
  <si>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</si>
  <si>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</si>
  <si>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</si>
  <si>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</si>
  <si>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</si>
  <si>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</si>
  <si>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</si>
  <si>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</si>
  <si>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</si>
  <si>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</si>
  <si>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</si>
  <si>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</si>
  <si>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</si>
  <si>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</si>
  <si>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</si>
  <si>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</si>
  <si>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</si>
  <si>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</si>
  <si>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</si>
  <si>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</si>
  <si>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</si>
  <si>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</si>
  <si>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</si>
  <si>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</si>
  <si>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</si>
  <si>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</si>
  <si>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</si>
  <si>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</si>
  <si>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</si>
  <si>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</si>
  <si>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</si>
  <si>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</si>
  <si>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</si>
  <si>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</si>
  <si>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</si>
  <si>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</si>
  <si>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</si>
  <si>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</si>
  <si>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</si>
  <si>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</si>
  <si>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</si>
  <si>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</si>
  <si>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</si>
  <si>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</si>
  <si>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</si>
  <si>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</si>
  <si>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</si>
  <si>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</si>
  <si>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</si>
  <si>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</si>
  <si>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</si>
  <si>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</si>
  <si>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</si>
  <si>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</si>
  <si>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</si>
  <si>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</si>
  <si>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</si>
  <si>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</si>
  <si>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</si>
  <si>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</si>
  <si>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</si>
  <si>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</si>
  <si>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</si>
  <si>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</si>
  <si>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</si>
  <si>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</si>
  <si>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</si>
  <si>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</si>
  <si>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</si>
  <si>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</si>
  <si>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</si>
  <si>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</si>
  <si>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</si>
  <si>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</si>
  <si>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</si>
  <si>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</si>
  <si>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</si>
  <si>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</si>
  <si>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</si>
  <si>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</si>
  <si>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</si>
  <si>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</si>
  <si>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</si>
  <si>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</si>
  <si>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</si>
  <si>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</si>
  <si>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</si>
  <si>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</si>
  <si>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</si>
  <si>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</si>
  <si>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</si>
  <si>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</si>
  <si>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</si>
  <si>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</si>
  <si>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</si>
  <si>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</si>
  <si>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</si>
  <si>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</si>
  <si>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</si>
  <si>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</si>
  <si>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</si>
  <si>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</si>
  <si>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</si>
  <si>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</si>
  <si>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</si>
  <si>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</si>
  <si>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</si>
  <si>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</si>
  <si>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</si>
  <si>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</si>
  <si>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</si>
  <si>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</si>
  <si>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</si>
  <si>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</si>
  <si>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</si>
  <si>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</si>
  <si>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</si>
  <si>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</si>
  <si>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</si>
  <si>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</si>
  <si>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</si>
  <si>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</si>
  <si>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</si>
  <si>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</si>
  <si>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</si>
  <si>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</si>
  <si>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</si>
  <si>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</si>
  <si>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</si>
  <si>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</si>
  <si>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</si>
  <si>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</si>
  <si>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</si>
  <si>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</si>
  <si>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</si>
  <si>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</si>
  <si>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</si>
  <si>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</si>
  <si>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</si>
  <si>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</si>
  <si>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</si>
  <si>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</si>
  <si>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</si>
  <si>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</si>
  <si>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</si>
  <si>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</si>
  <si>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</si>
  <si>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</si>
  <si>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</si>
  <si>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</si>
  <si>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</si>
  <si>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</si>
  <si>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</si>
  <si>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</si>
  <si>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</si>
  <si>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</si>
  <si>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</si>
  <si>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</si>
  <si>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</si>
  <si>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</si>
  <si>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</si>
  <si>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</si>
  <si>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</si>
  <si>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</si>
  <si>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</si>
  <si>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</si>
  <si>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</si>
  <si>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</si>
  <si>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</si>
  <si>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</si>
  <si>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</si>
  <si>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</si>
  <si>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</si>
  <si>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</si>
  <si>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</si>
  <si>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</si>
  <si>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</si>
  <si>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</si>
  <si>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</si>
  <si>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</si>
  <si>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</si>
  <si>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</si>
  <si>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</si>
  <si>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</si>
  <si>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</si>
  <si>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</si>
  <si>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</si>
  <si>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</si>
  <si>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</si>
  <si>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</si>
  <si>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</si>
  <si>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</si>
  <si>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</si>
  <si>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</si>
  <si>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</si>
  <si>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</si>
  <si>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</si>
  <si>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</si>
  <si>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</si>
  <si>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</si>
  <si>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</si>
  <si>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</si>
  <si>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</si>
  <si>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</si>
  <si>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</si>
  <si>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</si>
  <si>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</si>
  <si>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</si>
  <si>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</si>
  <si>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</si>
  <si>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</si>
  <si>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</si>
  <si>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</si>
  <si>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</si>
  <si>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</si>
  <si>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</si>
  <si>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</si>
  <si>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</si>
  <si>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</si>
  <si>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</si>
  <si>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</si>
  <si>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</si>
  <si>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</si>
  <si>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</si>
  <si>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</si>
  <si>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</si>
  <si>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</si>
  <si>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</si>
  <si>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</si>
  <si>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</si>
  <si>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</si>
  <si>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</si>
  <si>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</si>
  <si>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59152108</t>
  </si>
  <si>
    <t>deska cementovláknitá fasádní plochá 1200x2500x15 mm</t>
  </si>
  <si>
    <t>1722886216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</si>
  <si>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</si>
  <si>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</si>
  <si>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</si>
  <si>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</si>
  <si>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</si>
  <si>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</si>
  <si>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</si>
  <si>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</si>
  <si>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</si>
  <si>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</si>
  <si>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</si>
  <si>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</si>
  <si>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</si>
  <si>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</si>
  <si>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</si>
  <si>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</si>
  <si>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</si>
  <si>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</si>
  <si>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</si>
  <si>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</si>
  <si>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</si>
  <si>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</si>
  <si>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</si>
  <si>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</si>
  <si>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</si>
  <si>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</si>
  <si>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</si>
  <si>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</si>
  <si>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</si>
  <si>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</si>
  <si>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</si>
  <si>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</si>
  <si>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</si>
  <si>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</si>
  <si>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</si>
  <si>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</si>
  <si>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</si>
  <si>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</si>
  <si>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</si>
  <si>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</si>
  <si>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</si>
  <si>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</si>
  <si>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</si>
  <si>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</si>
  <si>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</si>
  <si>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</si>
  <si>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</si>
  <si>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</si>
  <si>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</si>
  <si>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</si>
  <si>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</si>
  <si>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</si>
  <si>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</si>
  <si>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</si>
  <si>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</si>
  <si>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</si>
  <si>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</si>
  <si>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</si>
  <si>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</si>
  <si>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</si>
  <si>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</si>
  <si>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</si>
  <si>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</si>
  <si>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</si>
  <si>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</si>
  <si>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</si>
  <si>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</si>
  <si>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</si>
  <si>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</si>
  <si>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</si>
  <si>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</si>
  <si>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</si>
  <si>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</si>
  <si>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</si>
  <si>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</si>
  <si>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</si>
  <si>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</si>
  <si>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</si>
  <si>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</si>
  <si>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</si>
  <si>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</si>
  <si>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</si>
  <si>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</si>
  <si>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</si>
  <si>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</si>
  <si>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</si>
  <si>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</si>
  <si>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</si>
  <si>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</si>
  <si>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</si>
  <si>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</si>
  <si>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</si>
  <si>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</si>
  <si>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372493781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</si>
  <si>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</si>
  <si>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</si>
  <si>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</si>
  <si>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</si>
  <si>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</si>
  <si>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</si>
  <si>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</si>
  <si>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</si>
  <si>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</si>
  <si>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24,1*28,43*0,3</t>
  </si>
  <si>
    <t>(24,1+28,43+24,1+28,43)*0,5*0,3</t>
  </si>
  <si>
    <t>87</t>
  </si>
  <si>
    <t>1648216416</t>
  </si>
  <si>
    <t>88</t>
  </si>
  <si>
    <t>-1102810191</t>
  </si>
  <si>
    <t>89</t>
  </si>
  <si>
    <t>646562243</t>
  </si>
  <si>
    <t>577,55*15 'Přepočtené koeficientem množství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</si>
  <si>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</si>
  <si>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</si>
  <si>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</si>
  <si>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</si>
  <si>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</si>
  <si>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</si>
  <si>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</si>
  <si>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</si>
  <si>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</si>
  <si>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</si>
  <si>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</si>
  <si>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</si>
  <si>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</si>
  <si>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</si>
  <si>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</si>
  <si>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</si>
  <si>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</si>
  <si>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</si>
  <si>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</si>
  <si>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</si>
  <si>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</si>
  <si>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</si>
  <si>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</si>
  <si>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</si>
  <si>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</si>
  <si>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</si>
  <si>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</si>
  <si>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</si>
  <si>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</si>
  <si>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</si>
  <si>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</si>
  <si>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</si>
  <si>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</si>
  <si>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</si>
  <si>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</si>
  <si>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</si>
  <si>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</si>
  <si>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</si>
  <si>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</si>
  <si>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</si>
  <si>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</si>
  <si>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</si>
  <si>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</si>
  <si>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</si>
  <si>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</si>
  <si>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</si>
  <si>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</si>
  <si>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</si>
  <si>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</si>
  <si>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</si>
  <si>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</si>
  <si>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</si>
  <si>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</si>
  <si>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</si>
  <si>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</si>
  <si>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</si>
  <si>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</si>
  <si>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</si>
  <si>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</si>
  <si>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</si>
  <si>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</si>
  <si>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</si>
  <si>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</si>
  <si>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</si>
  <si>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</si>
  <si>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</si>
  <si>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</si>
  <si>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</si>
  <si>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</si>
  <si>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</si>
  <si>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</si>
  <si>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</si>
  <si>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</si>
  <si>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</si>
  <si>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</si>
  <si>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</si>
  <si>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</si>
  <si>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</si>
  <si>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</si>
  <si>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</si>
  <si>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</si>
  <si>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</si>
  <si>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</si>
  <si>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</si>
  <si>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</si>
  <si>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</si>
  <si>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</si>
  <si>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</si>
  <si>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</si>
  <si>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</si>
  <si>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</si>
  <si>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</si>
  <si>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</si>
  <si>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</si>
  <si>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</si>
  <si>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</si>
  <si>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</si>
  <si>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</si>
  <si>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</si>
  <si>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</si>
  <si>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</si>
  <si>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</si>
  <si>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</si>
  <si>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</si>
  <si>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</si>
  <si>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</si>
  <si>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</si>
  <si>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</si>
  <si>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</si>
  <si>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</si>
  <si>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</si>
  <si>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</si>
  <si>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</si>
  <si>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</si>
  <si>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</si>
  <si>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</si>
  <si>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</si>
  <si>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</si>
  <si>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</si>
  <si>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</si>
  <si>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</si>
  <si>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</si>
  <si>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</si>
  <si>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</si>
  <si>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</si>
  <si>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</si>
  <si>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</si>
  <si>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</si>
  <si>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</si>
  <si>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</si>
  <si>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</si>
  <si>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</si>
  <si>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</si>
  <si>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</si>
  <si>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</si>
  <si>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</si>
  <si>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</si>
  <si>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</si>
  <si>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</si>
  <si>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</si>
  <si>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</si>
  <si>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</si>
  <si>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</si>
  <si>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</si>
  <si>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</si>
  <si>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</si>
  <si>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</si>
  <si>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</si>
  <si>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</si>
  <si>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</si>
  <si>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</si>
  <si>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</si>
  <si>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</si>
  <si>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</si>
  <si>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</si>
  <si>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</si>
  <si>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</si>
  <si>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</si>
  <si>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</si>
  <si>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</si>
  <si>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</si>
  <si>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</si>
  <si>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</si>
  <si>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</si>
  <si>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</si>
  <si>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</si>
  <si>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</si>
  <si>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</si>
  <si>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</si>
  <si>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</si>
  <si>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</si>
  <si>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</si>
  <si>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</si>
  <si>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</si>
  <si>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</si>
  <si>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</si>
  <si>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</si>
  <si>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</si>
  <si>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</si>
  <si>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</si>
  <si>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</si>
  <si>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</si>
  <si>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</si>
  <si>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</si>
  <si>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</si>
  <si>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</si>
  <si>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</si>
  <si>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</si>
  <si>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</si>
  <si>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</si>
  <si>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</si>
  <si>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</si>
  <si>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</si>
  <si>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</si>
  <si>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</si>
  <si>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</si>
  <si>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</si>
  <si>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</si>
  <si>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</si>
  <si>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</si>
  <si>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</si>
  <si>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</si>
  <si>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</si>
  <si>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</si>
  <si>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</si>
  <si>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</si>
  <si>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</si>
  <si>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</si>
  <si>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</si>
  <si>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</si>
  <si>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</si>
  <si>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</si>
  <si>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</si>
  <si>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</si>
  <si>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</si>
  <si>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</si>
  <si>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</si>
  <si>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</si>
  <si>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</si>
  <si>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</si>
  <si>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</si>
  <si>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</si>
  <si>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</si>
  <si>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</si>
  <si>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</si>
  <si>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</si>
  <si>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</si>
  <si>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</si>
  <si>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</si>
  <si>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</si>
  <si>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</si>
  <si>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</si>
  <si>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</si>
  <si>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</si>
  <si>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</si>
  <si>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</si>
  <si>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</si>
  <si>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</si>
  <si>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</si>
  <si>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</si>
  <si>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</si>
  <si>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</si>
  <si>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</si>
  <si>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</si>
  <si>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</si>
  <si>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</si>
  <si>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</si>
  <si>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</si>
  <si>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</si>
  <si>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</si>
  <si>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</si>
  <si>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</si>
  <si>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</si>
  <si>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</si>
  <si>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</si>
  <si>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</si>
  <si>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</si>
  <si>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</si>
  <si>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</si>
  <si>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</si>
  <si>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</si>
  <si>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</si>
  <si>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</si>
  <si>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</si>
  <si>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</si>
  <si>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</si>
  <si>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</si>
  <si>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</si>
  <si>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</si>
  <si>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</si>
  <si>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</si>
  <si>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</si>
  <si>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</si>
  <si>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</si>
  <si>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</si>
  <si>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</si>
  <si>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</si>
  <si>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</si>
  <si>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</si>
  <si>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</si>
  <si>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</si>
  <si>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</si>
  <si>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</si>
  <si>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</si>
  <si>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</si>
  <si>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</si>
  <si>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</si>
  <si>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</si>
  <si>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</si>
  <si>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</si>
  <si>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</si>
  <si>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</si>
  <si>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</si>
  <si>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</si>
  <si>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</si>
  <si>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</si>
  <si>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</si>
  <si>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</si>
  <si>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</si>
  <si>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</si>
  <si>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</si>
  <si>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</si>
  <si>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</si>
  <si>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</si>
  <si>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</si>
  <si>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</si>
  <si>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</si>
  <si>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</si>
  <si>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</si>
  <si>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</si>
  <si>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</si>
  <si>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</si>
  <si>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</si>
  <si>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</si>
  <si>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</si>
  <si>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</si>
  <si>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</si>
  <si>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</si>
  <si>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</si>
  <si>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</si>
  <si>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</si>
  <si>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</si>
  <si>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</si>
  <si>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</si>
  <si>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</si>
  <si>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</si>
  <si>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</si>
  <si>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</si>
  <si>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</si>
  <si>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</si>
  <si>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</si>
  <si>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</si>
  <si>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</si>
  <si>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</si>
  <si>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</si>
  <si>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</si>
  <si>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</si>
  <si>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</si>
  <si>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</si>
  <si>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</si>
  <si>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</si>
  <si>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</si>
  <si>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</si>
  <si>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</si>
  <si>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</si>
  <si>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</si>
  <si>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</si>
  <si>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</si>
  <si>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</si>
  <si>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</si>
  <si>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</si>
  <si>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</si>
  <si>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</si>
  <si>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</si>
  <si>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</si>
  <si>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</si>
  <si>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</si>
  <si>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</si>
  <si>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</si>
  <si>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</si>
  <si>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</si>
  <si>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</si>
  <si>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</si>
  <si>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</si>
  <si>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</si>
  <si>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</si>
  <si>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</si>
  <si>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</si>
  <si>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</si>
  <si>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</si>
  <si>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</si>
  <si>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</si>
  <si>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</si>
  <si>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</si>
  <si>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</si>
  <si>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</si>
  <si>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</si>
  <si>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</si>
  <si>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</si>
  <si>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</si>
  <si>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</si>
  <si>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</si>
  <si>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</si>
  <si>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</si>
  <si>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</si>
  <si>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</si>
  <si>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</si>
  <si>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</si>
  <si>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</si>
  <si>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</si>
  <si>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</si>
  <si>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</si>
  <si>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</si>
  <si>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</si>
  <si>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</si>
  <si>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</si>
  <si>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</si>
  <si>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</si>
  <si>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</si>
  <si>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</si>
  <si>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</si>
  <si>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</si>
  <si>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</si>
  <si>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</si>
  <si>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</si>
  <si>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</si>
  <si>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</si>
  <si>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</si>
  <si>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</si>
  <si>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</si>
  <si>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</si>
  <si>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</si>
  <si>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</si>
  <si>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</si>
  <si>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</si>
  <si>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</si>
  <si>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</si>
  <si>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</si>
  <si>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</si>
  <si>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</si>
  <si>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</si>
  <si>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</si>
  <si>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</si>
  <si>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</si>
  <si>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</si>
  <si>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</si>
  <si>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</si>
  <si>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</si>
  <si>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</si>
  <si>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</si>
  <si>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</si>
  <si>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</si>
  <si>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</si>
  <si>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</si>
  <si>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</si>
  <si>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</si>
  <si>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</si>
  <si>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</si>
  <si>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</si>
  <si>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</si>
  <si>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</si>
  <si>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</si>
  <si>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</si>
  <si>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</si>
  <si>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</si>
  <si>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</si>
  <si>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</si>
  <si>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</si>
  <si>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</si>
  <si>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</si>
  <si>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</si>
  <si>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</si>
  <si>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</si>
  <si>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</si>
  <si>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</si>
  <si>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</si>
  <si>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</si>
  <si>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</si>
  <si>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</si>
  <si>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</si>
  <si>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</si>
  <si>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</si>
  <si>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</si>
  <si>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</si>
  <si>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</si>
  <si>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</si>
  <si>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</si>
  <si>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</si>
  <si>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</si>
  <si>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</si>
  <si>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</si>
  <si>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</si>
  <si>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</si>
  <si>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</si>
  <si>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</si>
  <si>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</si>
  <si>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</si>
  <si>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</si>
  <si>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</si>
  <si>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</si>
  <si>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</si>
  <si>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</si>
  <si>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</si>
  <si>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</si>
  <si>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</si>
  <si>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</si>
  <si>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</si>
  <si>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</si>
  <si>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</si>
  <si>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</si>
  <si>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</si>
  <si>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</si>
  <si>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</si>
  <si>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</si>
  <si>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</si>
  <si>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</si>
  <si>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</si>
  <si>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</si>
  <si>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</si>
  <si>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</si>
  <si>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</si>
  <si>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</si>
  <si>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</si>
  <si>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</si>
  <si>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</si>
  <si>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</si>
  <si>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</si>
  <si>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</si>
  <si>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</si>
  <si>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</si>
  <si>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</si>
  <si>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</si>
  <si>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</si>
  <si>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</si>
  <si>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</si>
  <si>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</si>
  <si>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</si>
  <si>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</si>
  <si>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</si>
  <si>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</si>
  <si>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</si>
  <si>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</si>
  <si>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</si>
  <si>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</si>
  <si>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</si>
  <si>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</si>
  <si>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</si>
  <si>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</si>
  <si>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</si>
  <si>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</si>
  <si>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</si>
  <si>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</si>
  <si>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</si>
  <si>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</si>
  <si>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</si>
  <si>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</si>
  <si>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</si>
  <si>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</si>
  <si>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</si>
  <si>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</si>
  <si>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</si>
  <si>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</si>
  <si>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</si>
  <si>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</si>
  <si>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</si>
  <si>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</si>
  <si>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</si>
  <si>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</si>
  <si>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</si>
  <si>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</si>
  <si>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</si>
  <si>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</si>
  <si>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</si>
  <si>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</si>
  <si>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</si>
  <si>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</si>
  <si>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</si>
  <si>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</si>
  <si>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</si>
  <si>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</si>
  <si>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</si>
  <si>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</si>
  <si>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</si>
  <si>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</si>
  <si>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</si>
  <si>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</si>
  <si>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</si>
  <si>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</si>
  <si>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</si>
  <si>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</si>
  <si>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</si>
  <si>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</si>
  <si>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</si>
  <si>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</si>
  <si>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</si>
  <si>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</si>
  <si>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</si>
  <si>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</si>
  <si>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</si>
  <si>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</si>
  <si>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</si>
  <si>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</si>
  <si>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</si>
  <si>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</si>
  <si>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</si>
  <si>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</si>
  <si>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</si>
  <si>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</si>
  <si>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</si>
  <si>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</si>
  <si>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</si>
  <si>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</si>
  <si>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</si>
  <si>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</si>
  <si>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</si>
  <si>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</si>
  <si>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</si>
  <si>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</si>
  <si>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</si>
  <si>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</si>
  <si>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</si>
  <si>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</si>
  <si>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</si>
  <si>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</si>
  <si>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</si>
  <si>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</si>
  <si>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</si>
  <si>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</si>
  <si>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</si>
  <si>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</si>
  <si>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</si>
  <si>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</si>
  <si>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</si>
  <si>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</si>
  <si>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</si>
  <si>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</si>
  <si>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</si>
  <si>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</si>
  <si>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</si>
  <si>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</si>
  <si>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</si>
  <si>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</si>
  <si>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</si>
  <si>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</si>
  <si>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</si>
  <si>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</si>
  <si>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</si>
  <si>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</si>
  <si>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</si>
  <si>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</si>
  <si>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</si>
  <si>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</si>
  <si>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</si>
  <si>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</si>
  <si>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</si>
  <si>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</si>
  <si>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</si>
  <si>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</si>
  <si>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</si>
  <si>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</si>
  <si>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</si>
  <si>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</si>
  <si>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</si>
  <si>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</si>
  <si>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</si>
  <si>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</si>
  <si>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</si>
  <si>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</si>
  <si>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</si>
  <si>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</si>
  <si>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</si>
  <si>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</si>
  <si>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</si>
  <si>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</si>
  <si>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</si>
  <si>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</si>
  <si>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</si>
  <si>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</si>
  <si>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</si>
  <si>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</si>
  <si>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</si>
  <si>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</si>
  <si>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</si>
  <si>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</si>
  <si>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</si>
  <si>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</si>
  <si>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</si>
  <si>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</si>
  <si>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</si>
  <si>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</si>
  <si>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</si>
  <si>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</si>
  <si>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</si>
  <si>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</si>
  <si>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</si>
  <si>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</si>
  <si>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</si>
  <si>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</si>
  <si>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</si>
  <si>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</si>
  <si>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</si>
  <si>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</si>
  <si>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</si>
  <si>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</si>
  <si>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</si>
  <si>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</si>
  <si>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</si>
  <si>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</si>
  <si>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</si>
  <si>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</si>
  <si>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</si>
  <si>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</si>
  <si>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</si>
  <si>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</si>
  <si>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</si>
  <si>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</si>
  <si>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</si>
  <si>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</si>
  <si>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</si>
  <si>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</si>
  <si>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</si>
  <si>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</si>
  <si>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</si>
  <si>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</si>
  <si>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</si>
  <si>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</si>
  <si>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</si>
  <si>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</si>
  <si>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</si>
  <si>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</si>
  <si>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</si>
  <si>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</si>
  <si>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</si>
  <si>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</si>
  <si>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</si>
  <si>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</si>
  <si>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</si>
  <si>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</si>
  <si>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</si>
  <si>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</si>
  <si>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</si>
  <si>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</si>
  <si>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</si>
  <si>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</si>
  <si>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</si>
  <si>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</si>
  <si>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</si>
  <si>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</si>
  <si>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</si>
  <si>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</si>
  <si>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</si>
  <si>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</si>
  <si>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</si>
  <si>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</si>
  <si>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</si>
  <si>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</si>
  <si>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</si>
  <si>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</si>
  <si>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</si>
  <si>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</si>
  <si>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</si>
  <si>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</si>
  <si>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</si>
  <si>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</si>
  <si>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</si>
  <si>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</si>
  <si>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</si>
  <si>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</si>
  <si>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</si>
  <si>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</si>
  <si>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</si>
  <si>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</si>
  <si>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</si>
  <si>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</si>
  <si>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</si>
  <si>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</si>
  <si>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</si>
  <si>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</si>
  <si>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</si>
  <si>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</si>
  <si>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</si>
  <si>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</si>
  <si>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</si>
  <si>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</si>
  <si>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</si>
  <si>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</si>
  <si>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</si>
  <si>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</si>
  <si>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</si>
  <si>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</si>
  <si>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</si>
  <si>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</si>
  <si>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</si>
  <si>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</si>
  <si>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</si>
  <si>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</si>
  <si>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</si>
  <si>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</si>
  <si>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</si>
  <si>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</si>
  <si>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</si>
  <si>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</si>
  <si>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</si>
  <si>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</si>
  <si>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</si>
  <si>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</si>
  <si>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</si>
  <si>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</si>
  <si>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</si>
  <si>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</si>
  <si>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</si>
  <si>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</si>
  <si>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</si>
  <si>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</si>
  <si>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</si>
  <si>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</si>
  <si>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</si>
  <si>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</si>
  <si>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</si>
  <si>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</si>
  <si>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</si>
  <si>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</si>
  <si>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</si>
  <si>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</si>
  <si>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</si>
  <si>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</si>
  <si>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</si>
  <si>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</si>
  <si>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</si>
  <si>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</si>
  <si>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</si>
  <si>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</si>
  <si>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</si>
  <si>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</si>
  <si>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</si>
  <si>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</si>
  <si>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</si>
  <si>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</si>
  <si>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</si>
  <si>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</si>
  <si>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</si>
  <si>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</si>
  <si>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</si>
  <si>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</si>
  <si>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</si>
  <si>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</si>
  <si>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</si>
  <si>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</si>
  <si>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</si>
  <si>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</si>
  <si>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</si>
  <si>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</si>
  <si>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</si>
  <si>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</si>
  <si>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</si>
  <si>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</si>
  <si>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</si>
  <si>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</si>
  <si>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</si>
  <si>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</si>
  <si>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</si>
  <si>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</si>
  <si>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</si>
  <si>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</si>
  <si>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</si>
  <si>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</si>
  <si>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</si>
  <si>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</si>
  <si>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</si>
  <si>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</si>
  <si>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</si>
  <si>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</si>
  <si>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</si>
  <si>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</si>
  <si>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</si>
  <si>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</si>
  <si>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</si>
  <si>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</si>
  <si>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</si>
  <si>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</si>
  <si>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</si>
  <si>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</si>
  <si>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</si>
  <si>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</si>
  <si>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</si>
  <si>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</si>
  <si>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</si>
  <si>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</si>
  <si>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</si>
  <si>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</si>
  <si>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</si>
  <si>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</si>
  <si>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</si>
  <si>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</si>
  <si>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</si>
  <si>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</si>
  <si>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</si>
  <si>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</si>
  <si>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</si>
  <si>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</si>
  <si>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</si>
  <si>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</si>
  <si>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</si>
  <si>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</si>
  <si>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</si>
  <si>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</si>
  <si>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</si>
  <si>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</si>
  <si>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</si>
  <si>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</si>
  <si>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</si>
  <si>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</si>
  <si>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</si>
  <si>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</si>
  <si>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</si>
  <si>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</si>
  <si>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</si>
  <si>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</si>
  <si>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</si>
  <si>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</si>
  <si>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</si>
  <si>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</si>
  <si>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</si>
  <si>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</si>
  <si>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</si>
  <si>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</si>
  <si>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</si>
  <si>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</si>
  <si>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</si>
  <si>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</si>
  <si>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</si>
  <si>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</si>
  <si>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</si>
  <si>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</si>
  <si>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</si>
  <si>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</si>
  <si>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</si>
  <si>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</si>
  <si>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</si>
  <si>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</si>
  <si>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</si>
  <si>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</si>
  <si>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</si>
  <si>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</si>
  <si>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</si>
  <si>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</si>
  <si>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</si>
  <si>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</si>
  <si>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</si>
  <si>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</si>
  <si>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</si>
  <si>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</si>
  <si>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</si>
  <si>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</si>
  <si>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</si>
  <si>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</si>
  <si>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</si>
  <si>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</si>
  <si>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</si>
  <si>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</si>
  <si>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</si>
  <si>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</si>
  <si>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</si>
  <si>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</si>
  <si>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</si>
  <si>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</si>
  <si>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</si>
  <si>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</si>
  <si>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</si>
  <si>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</si>
  <si>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</si>
  <si>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</si>
  <si>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</si>
  <si>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</si>
  <si>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</si>
  <si>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</si>
  <si>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</si>
  <si>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</si>
  <si>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</si>
  <si>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</si>
  <si>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</si>
  <si>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</si>
  <si>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</si>
  <si>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</si>
  <si>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</si>
  <si>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</si>
  <si>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</si>
  <si>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</si>
  <si>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</si>
  <si>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</si>
  <si>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</si>
  <si>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</si>
  <si>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</si>
  <si>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</si>
  <si>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</si>
  <si>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</si>
  <si>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</si>
  <si>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</si>
  <si>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</si>
  <si>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</si>
  <si>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</si>
  <si>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</si>
  <si>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</si>
  <si>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</si>
  <si>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</si>
  <si>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</si>
  <si>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</si>
  <si>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</si>
  <si>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</si>
  <si>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</si>
  <si>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</si>
  <si>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</si>
  <si>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</si>
  <si>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</si>
  <si>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</si>
  <si>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</si>
  <si>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</si>
  <si>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</si>
  <si>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</si>
  <si>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</si>
  <si>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</si>
  <si>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</si>
  <si>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</si>
  <si>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</si>
  <si>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</si>
  <si>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</si>
  <si>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</si>
  <si>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</si>
  <si>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</si>
  <si>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</si>
  <si>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</si>
  <si>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</si>
  <si>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</si>
  <si>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</si>
  <si>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</si>
  <si>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</si>
  <si>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</si>
  <si>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</si>
  <si>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</si>
  <si>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</si>
  <si>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</si>
  <si>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</si>
  <si>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</si>
  <si>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</si>
  <si>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</si>
  <si>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</si>
  <si>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</si>
  <si>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</si>
  <si>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</si>
  <si>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</si>
  <si>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</si>
  <si>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</si>
  <si>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</si>
  <si>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</si>
  <si>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</si>
  <si>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</si>
  <si>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</si>
  <si>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</si>
  <si>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</si>
  <si>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</si>
  <si>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</si>
  <si>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</si>
  <si>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</si>
  <si>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</si>
  <si>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</si>
  <si>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</si>
  <si>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</si>
  <si>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</si>
  <si>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</si>
  <si>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</si>
  <si>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</si>
  <si>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</si>
  <si>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</si>
  <si>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</si>
  <si>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</si>
  <si>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</si>
  <si>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</si>
  <si>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</si>
  <si>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</si>
  <si>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</si>
  <si>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</si>
  <si>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</si>
  <si>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</si>
  <si>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</si>
  <si>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</si>
  <si>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</si>
  <si>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</si>
  <si>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</si>
  <si>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</si>
  <si>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</si>
  <si>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</si>
  <si>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</si>
  <si>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</si>
  <si>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</si>
  <si>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</si>
  <si>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</si>
  <si>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</si>
  <si>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</si>
  <si>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</si>
  <si>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</si>
  <si>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</si>
  <si>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</si>
  <si>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</si>
  <si>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</si>
  <si>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</si>
  <si>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</si>
  <si>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</si>
  <si>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</si>
  <si>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</si>
  <si>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</si>
  <si>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</si>
  <si>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</si>
  <si>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</si>
  <si>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</si>
  <si>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</si>
  <si>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</si>
  <si>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</si>
  <si>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</si>
  <si>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</si>
  <si>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</si>
  <si>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</si>
  <si>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</si>
  <si>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</si>
  <si>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</si>
  <si>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</si>
  <si>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</si>
  <si>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</si>
  <si>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</si>
  <si>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</si>
  <si>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</si>
  <si>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</si>
  <si>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</si>
  <si>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</si>
  <si>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</si>
  <si>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</si>
  <si>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</si>
  <si>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</si>
  <si>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</si>
  <si>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</si>
  <si>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</si>
  <si>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</si>
  <si>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</si>
  <si>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</si>
  <si>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</si>
  <si>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</si>
  <si>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</si>
  <si>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</si>
  <si>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</si>
  <si>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</si>
  <si>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</si>
  <si>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</si>
  <si>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</si>
  <si>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</si>
  <si>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</si>
  <si>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</si>
  <si>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</si>
  <si>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</si>
  <si>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</si>
  <si>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</si>
  <si>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</si>
  <si>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</si>
  <si>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</si>
  <si>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</si>
  <si>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</si>
  <si>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</si>
  <si>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</si>
  <si>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</si>
  <si>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</si>
  <si>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</si>
  <si>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</si>
  <si>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</si>
  <si>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</si>
  <si>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</si>
  <si>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</si>
  <si>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</si>
  <si>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</si>
  <si>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</si>
  <si>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</si>
  <si>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</si>
  <si>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</si>
  <si>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</si>
  <si>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</si>
  <si>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</si>
  <si>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</si>
  <si>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</si>
  <si>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</si>
  <si>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</si>
  <si>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</si>
  <si>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</si>
  <si>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</si>
  <si>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</si>
  <si>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</si>
  <si>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</si>
  <si>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</si>
  <si>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</si>
  <si>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</si>
  <si>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</si>
  <si>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</si>
  <si>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</si>
  <si>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</si>
  <si>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</si>
  <si>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</si>
  <si>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</si>
  <si>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</si>
  <si>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</si>
  <si>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</si>
  <si>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</si>
  <si>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</si>
  <si>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</si>
  <si>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</si>
  <si>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</si>
  <si>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</si>
  <si>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</si>
  <si>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</si>
  <si>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</si>
  <si>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</si>
  <si>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</si>
  <si>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</si>
  <si>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</si>
  <si>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</si>
  <si>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</si>
  <si>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</si>
  <si>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</si>
  <si>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</si>
  <si>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</si>
  <si>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</si>
  <si>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</si>
  <si>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</si>
  <si>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</si>
  <si>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</si>
  <si>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</si>
  <si>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</si>
  <si>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</si>
  <si>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</si>
  <si>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</si>
  <si>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</si>
  <si>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</si>
  <si>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</si>
  <si>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</si>
  <si>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</si>
  <si>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</si>
  <si>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</si>
  <si>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</si>
  <si>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</si>
  <si>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</si>
  <si>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</si>
  <si>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</si>
  <si>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</si>
  <si>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</si>
  <si>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</si>
  <si>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</si>
  <si>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</si>
  <si>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</si>
  <si>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</si>
  <si>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</si>
  <si>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</si>
  <si>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</si>
  <si>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</si>
  <si>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</si>
  <si>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</si>
  <si>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</si>
  <si>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</si>
  <si>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</si>
  <si>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</si>
  <si>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</si>
  <si>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</si>
  <si>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</si>
  <si>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</si>
  <si>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</si>
  <si>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</si>
  <si>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</si>
  <si>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</si>
  <si>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</si>
  <si>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</si>
  <si>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</si>
  <si>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</si>
  <si>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</si>
  <si>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</si>
  <si>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</si>
  <si>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</si>
  <si>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</si>
  <si>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</si>
  <si>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</si>
  <si>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</si>
  <si>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</si>
  <si>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</si>
  <si>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</si>
  <si>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</si>
  <si>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</si>
  <si>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</si>
  <si>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</si>
  <si>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</si>
  <si>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</si>
  <si>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</si>
  <si>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</si>
  <si>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</si>
  <si>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</si>
  <si>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</si>
  <si>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</si>
  <si>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</si>
  <si>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</si>
  <si>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</si>
  <si>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</si>
  <si>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</si>
  <si>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</si>
  <si>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</si>
  <si>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</si>
  <si>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</si>
  <si>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</si>
  <si>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</si>
  <si>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</si>
  <si>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</si>
  <si>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</si>
  <si>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</si>
  <si>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</si>
  <si>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</si>
  <si>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</si>
  <si>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</si>
  <si>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</si>
  <si>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</si>
  <si>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</si>
  <si>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</si>
  <si>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</si>
  <si>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</si>
  <si>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</si>
  <si>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</si>
  <si>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</si>
  <si>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</si>
  <si>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</si>
  <si>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</si>
  <si>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</si>
  <si>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</si>
  <si>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</si>
  <si>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</si>
  <si>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</si>
  <si>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</si>
  <si>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</si>
  <si>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</si>
  <si>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</si>
  <si>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</si>
  <si>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</si>
  <si>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</si>
  <si>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</si>
  <si>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</si>
  <si>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</si>
  <si>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</si>
  <si>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</si>
  <si>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</si>
  <si>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</si>
  <si>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</si>
  <si>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</si>
  <si>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</si>
  <si>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</si>
  <si>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</si>
  <si>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</si>
  <si>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</si>
  <si>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</si>
  <si>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</si>
  <si>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</si>
  <si>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</si>
  <si>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</si>
  <si>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</si>
  <si>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</si>
  <si>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</si>
  <si>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</si>
  <si>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</si>
  <si>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</si>
  <si>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</si>
  <si>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</si>
  <si>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</si>
  <si>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</si>
  <si>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</si>
  <si>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</si>
  <si>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</si>
  <si>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</si>
  <si>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</si>
  <si>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</si>
  <si>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</si>
  <si>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</si>
  <si>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</si>
  <si>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</si>
  <si>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</si>
  <si>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</si>
  <si>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</si>
  <si>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</si>
  <si>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</si>
  <si>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</si>
  <si>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</si>
  <si>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</si>
  <si>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</si>
  <si>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</si>
  <si>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</si>
  <si>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</si>
  <si>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</si>
  <si>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</si>
  <si>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</si>
  <si>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</si>
  <si>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</si>
  <si>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</si>
  <si>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</si>
  <si>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</si>
  <si>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</si>
  <si>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</si>
  <si>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</si>
  <si>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</si>
  <si>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</si>
  <si>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</si>
  <si>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</si>
  <si>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</si>
  <si>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</si>
  <si>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</si>
  <si>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</si>
  <si>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</si>
  <si>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</si>
  <si>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</si>
  <si>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</si>
  <si>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</si>
  <si>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</si>
  <si>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</si>
  <si>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</si>
  <si>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</si>
  <si>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</si>
  <si>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</si>
  <si>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</si>
  <si>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</si>
  <si>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</si>
  <si>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</si>
  <si>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</si>
  <si>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</si>
  <si>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</si>
  <si>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</si>
  <si>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</si>
  <si>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</si>
  <si>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</si>
  <si>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</si>
  <si>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</si>
  <si>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</si>
  <si>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</si>
  <si>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</si>
  <si>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</si>
  <si>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</si>
  <si>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</si>
  <si>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</si>
  <si>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</si>
  <si>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</si>
  <si>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</si>
  <si>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</si>
  <si>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</si>
  <si>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</si>
  <si>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</si>
  <si>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</si>
  <si>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</si>
  <si>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</si>
  <si>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</si>
  <si>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</si>
  <si>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</si>
  <si>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</si>
  <si>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</si>
  <si>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</si>
  <si>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</si>
  <si>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</si>
  <si>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</si>
  <si>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</si>
  <si>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</si>
  <si>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</si>
  <si>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</si>
  <si>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</si>
  <si>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</si>
  <si>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</si>
  <si>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</si>
  <si>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</si>
  <si>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</si>
  <si>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</si>
  <si>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</si>
  <si>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</si>
  <si>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</si>
  <si>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</si>
  <si>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</si>
  <si>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</si>
  <si>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</si>
  <si>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</si>
  <si>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</si>
  <si>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</si>
  <si>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</si>
  <si>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</si>
  <si>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</si>
  <si>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</si>
  <si>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</si>
  <si>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</si>
  <si>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</si>
  <si>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</si>
  <si>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</si>
  <si>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</si>
  <si>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</si>
  <si>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</si>
  <si>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</si>
  <si>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</si>
  <si>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</si>
  <si>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</si>
  <si>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</si>
  <si>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</si>
  <si>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</si>
  <si>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</si>
  <si>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</si>
  <si>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</si>
  <si>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</si>
  <si>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</si>
  <si>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</si>
  <si>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</si>
  <si>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</si>
  <si>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</si>
  <si>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</si>
  <si>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</si>
  <si>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</si>
  <si>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</si>
  <si>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</si>
  <si>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</si>
  <si>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</si>
  <si>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</si>
  <si>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</si>
  <si>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</si>
  <si>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</si>
  <si>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</si>
  <si>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</si>
  <si>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</si>
  <si>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</si>
  <si>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</si>
  <si>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</si>
  <si>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</si>
  <si>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</si>
  <si>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</si>
  <si>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</si>
  <si>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</si>
  <si>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</si>
  <si>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</si>
  <si>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</si>
  <si>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</si>
  <si>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</si>
  <si>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</si>
  <si>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</si>
  <si>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</si>
  <si>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</si>
  <si>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</si>
  <si>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</si>
  <si>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</si>
  <si>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</si>
  <si>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</si>
  <si>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</si>
  <si>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</si>
  <si>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</si>
  <si>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</si>
  <si>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</si>
  <si>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</si>
  <si>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</si>
  <si>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</si>
  <si>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</si>
  <si>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</si>
  <si>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</si>
  <si>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</si>
  <si>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</si>
  <si>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</si>
  <si>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</si>
  <si>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</si>
  <si>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</si>
  <si>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</si>
  <si>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</si>
  <si>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</si>
  <si>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</si>
  <si>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</si>
  <si>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</si>
  <si>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</si>
  <si>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</si>
  <si>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</si>
  <si>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</si>
  <si>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</si>
  <si>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</si>
  <si>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</si>
  <si>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</si>
  <si>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</si>
  <si>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</si>
  <si>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</si>
  <si>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</si>
  <si>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</si>
  <si>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</si>
  <si>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</si>
  <si>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</si>
  <si>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</si>
  <si>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</si>
  <si>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</si>
  <si>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</si>
  <si>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</si>
  <si>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</si>
  <si>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</si>
  <si>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</si>
  <si>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</si>
  <si>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</si>
  <si>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</si>
  <si>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</si>
  <si>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</si>
  <si>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</si>
  <si>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</si>
  <si>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</si>
  <si>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</si>
  <si>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</si>
  <si>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</si>
  <si>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</si>
  <si>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</si>
  <si>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</si>
  <si>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</si>
  <si>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</si>
  <si>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</si>
  <si>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</si>
  <si>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</si>
  <si>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</si>
  <si>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</si>
  <si>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</si>
  <si>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</si>
  <si>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</si>
  <si>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</si>
  <si>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</si>
  <si>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</si>
  <si>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</si>
  <si>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</si>
  <si>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</si>
  <si>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</si>
  <si>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</si>
  <si>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</si>
  <si>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</si>
  <si>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</si>
  <si>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</si>
  <si>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</si>
  <si>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</si>
  <si>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</si>
  <si>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</si>
  <si>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</si>
  <si>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</si>
  <si>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</si>
  <si>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</si>
  <si>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</si>
  <si>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</si>
  <si>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</si>
  <si>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</si>
  <si>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</si>
  <si>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</si>
  <si>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</si>
  <si>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</si>
  <si>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</si>
  <si>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</si>
  <si>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</si>
  <si>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</si>
  <si>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</si>
  <si>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</si>
  <si>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</si>
  <si>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</si>
  <si>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</si>
  <si>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</si>
  <si>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</si>
  <si>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</si>
  <si>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</si>
  <si>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</si>
  <si>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</si>
  <si>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</si>
  <si>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</si>
  <si>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</si>
  <si>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</si>
  <si>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</si>
  <si>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</si>
  <si>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</si>
  <si>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</si>
  <si>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</si>
  <si>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</si>
  <si>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</si>
  <si>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</si>
  <si>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</si>
  <si>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</si>
  <si>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</si>
  <si>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</si>
  <si>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</si>
  <si>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</si>
  <si>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</si>
  <si>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</si>
  <si>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</si>
  <si>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</si>
  <si>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</si>
  <si>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</si>
  <si>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</si>
  <si>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</si>
  <si>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</si>
  <si>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</si>
  <si>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</si>
  <si>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</si>
  <si>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</si>
  <si>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</si>
  <si>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</si>
  <si>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</si>
  <si>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</si>
  <si>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</si>
  <si>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</si>
  <si>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</si>
  <si>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</si>
  <si>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</si>
  <si>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</si>
  <si>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</si>
  <si>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</si>
  <si>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</si>
  <si>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</si>
  <si>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</si>
  <si>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</si>
  <si>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</si>
  <si>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</si>
  <si>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%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</si>
  <si>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</si>
  <si>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</si>
  <si>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</si>
  <si>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</si>
  <si>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</si>
  <si>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</si>
  <si>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</si>
  <si>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</si>
  <si>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</si>
  <si>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</si>
  <si>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</si>
  <si>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</si>
  <si>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</si>
  <si>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</si>
  <si>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</si>
  <si>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</si>
  <si>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</si>
  <si>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</si>
  <si>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</si>
  <si>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</si>
  <si>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</si>
  <si>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</si>
  <si>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</si>
  <si>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</si>
  <si>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</si>
  <si>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</si>
  <si>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</si>
  <si>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</si>
  <si>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</si>
  <si>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</si>
  <si>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</si>
  <si>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</si>
  <si>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</si>
  <si>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</si>
  <si>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</si>
  <si>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</si>
  <si>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</si>
  <si>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</si>
  <si>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</si>
  <si>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</si>
  <si>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</si>
  <si>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</si>
  <si>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</si>
  <si>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</si>
  <si>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</si>
  <si>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</si>
  <si>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</si>
  <si>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</si>
  <si>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</si>
  <si>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</si>
  <si>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</si>
  <si>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</si>
  <si>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</si>
  <si>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Pol80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</si>
  <si>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</si>
  <si>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</si>
  <si>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</si>
  <si>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</si>
  <si>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</si>
  <si>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</si>
  <si>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</si>
  <si>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</si>
  <si>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</si>
  <si>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</si>
  <si>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</si>
  <si>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</si>
  <si>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</si>
  <si>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</si>
  <si>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</si>
  <si>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</si>
  <si>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</si>
  <si>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</si>
  <si>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</si>
  <si>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</si>
  <si>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</si>
  <si>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</si>
  <si>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</si>
  <si>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</si>
  <si>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</si>
  <si>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</si>
  <si>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</si>
  <si>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</si>
  <si>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</si>
  <si>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</si>
  <si>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</si>
  <si>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</si>
  <si>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</si>
  <si>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</si>
  <si>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</si>
  <si>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</si>
  <si>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</si>
  <si>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</si>
  <si>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</si>
  <si>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</si>
  <si>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</si>
  <si>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</si>
  <si>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</si>
  <si>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</si>
  <si>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</si>
  <si>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</si>
  <si>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</si>
  <si>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</si>
  <si>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1,004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</si>
  <si>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</si>
  <si>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</si>
  <si>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</si>
  <si>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</si>
  <si>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</si>
  <si>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</si>
  <si>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</si>
  <si>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</si>
  <si>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</si>
  <si>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</si>
  <si>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</si>
  <si>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</si>
  <si>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</si>
  <si>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</si>
  <si>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</si>
  <si>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</si>
  <si>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</si>
  <si>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</si>
  <si>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</si>
  <si>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</si>
  <si>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</si>
  <si>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</si>
  <si>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</si>
  <si>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</si>
  <si>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</si>
  <si>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</si>
  <si>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</si>
  <si>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</si>
  <si>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</si>
  <si>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</si>
  <si>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</si>
  <si>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</si>
  <si>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</si>
  <si>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</si>
  <si>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</si>
  <si>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</si>
  <si>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</si>
  <si>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</si>
  <si>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</si>
  <si>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</si>
  <si>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</si>
  <si>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</si>
  <si>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</si>
  <si>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</si>
  <si>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</si>
  <si>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</si>
  <si>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</si>
  <si>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</si>
  <si>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</si>
  <si>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</si>
  <si>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</si>
  <si>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</si>
  <si>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</si>
  <si>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</si>
  <si>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</si>
  <si>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</si>
  <si>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</si>
  <si>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</si>
  <si>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</si>
  <si>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</si>
  <si>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</si>
  <si>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</si>
  <si>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</si>
  <si>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</si>
  <si>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</si>
  <si>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</si>
  <si>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</si>
  <si>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</si>
  <si>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</si>
  <si>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</si>
  <si>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</si>
  <si>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</si>
  <si>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</si>
  <si>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</si>
  <si>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</si>
  <si>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</si>
  <si>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</si>
  <si>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</si>
  <si>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</si>
  <si>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</si>
  <si>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</si>
  <si>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</si>
  <si>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</si>
  <si>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</si>
  <si>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</si>
  <si>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</si>
  <si>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</si>
  <si>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</si>
  <si>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</si>
  <si>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</si>
  <si>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</si>
  <si>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</si>
  <si>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</si>
  <si>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</si>
  <si>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</si>
  <si>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</si>
  <si>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</si>
  <si>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</si>
  <si>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</si>
  <si>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</si>
  <si>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</si>
  <si>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</si>
  <si>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</si>
  <si>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</si>
  <si>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</si>
  <si>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</si>
  <si>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</si>
  <si>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</si>
  <si>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</si>
  <si>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</si>
  <si>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</si>
  <si>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</si>
  <si>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</si>
  <si>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</si>
  <si>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</si>
  <si>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</si>
  <si>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</si>
  <si>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</si>
  <si>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</si>
  <si>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</si>
  <si>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</si>
  <si>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</si>
  <si>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</si>
  <si>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</si>
  <si>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</si>
  <si>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</si>
  <si>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</si>
  <si>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</si>
  <si>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</si>
  <si>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</si>
  <si>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</si>
  <si>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</si>
  <si>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</si>
  <si>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</si>
  <si>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</si>
  <si>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</si>
  <si>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</si>
  <si>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</si>
  <si>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</si>
  <si>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</si>
  <si>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</si>
  <si>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</si>
  <si>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</si>
  <si>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</si>
  <si>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</si>
  <si>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</si>
  <si>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</si>
  <si>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</si>
  <si>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</si>
  <si>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</si>
  <si>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</si>
  <si>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</si>
  <si>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</si>
  <si>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</si>
  <si>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</si>
  <si>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</si>
  <si>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</si>
  <si>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</si>
  <si>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</si>
  <si>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</si>
  <si>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</si>
  <si>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</si>
  <si>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</si>
  <si>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</si>
  <si>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</si>
  <si>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</si>
  <si>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</si>
  <si>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</si>
  <si>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</si>
  <si>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</si>
  <si>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</si>
  <si>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</si>
  <si>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</si>
  <si>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</si>
  <si>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</si>
  <si>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</si>
  <si>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</si>
  <si>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</si>
  <si>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</si>
  <si>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</si>
  <si>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</si>
  <si>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</si>
  <si>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</si>
  <si>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</si>
  <si>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</si>
  <si>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</si>
  <si>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</si>
  <si>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</si>
  <si>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</si>
  <si>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</si>
  <si>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</si>
  <si>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</si>
  <si>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</si>
  <si>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</si>
  <si>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</si>
  <si>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</si>
  <si>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</si>
  <si>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</si>
  <si>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</si>
  <si>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</si>
  <si>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</si>
  <si>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</si>
  <si>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</si>
  <si>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</si>
  <si>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</si>
  <si>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</si>
  <si>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</si>
  <si>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</si>
  <si>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</si>
  <si>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</si>
  <si>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</si>
  <si>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</si>
  <si>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</si>
  <si>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</si>
  <si>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</si>
  <si>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</si>
  <si>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</si>
  <si>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</si>
  <si>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</si>
  <si>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</si>
  <si>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</si>
  <si>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</si>
  <si>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</si>
  <si>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</si>
  <si>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</si>
  <si>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</si>
  <si>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</si>
  <si>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</si>
  <si>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</si>
  <si>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</si>
  <si>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</si>
  <si>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</si>
  <si>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</si>
  <si>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</si>
  <si>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</si>
  <si>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</si>
  <si>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</si>
  <si>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</si>
  <si>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</si>
  <si>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</si>
  <si>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</si>
  <si>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</si>
  <si>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</si>
  <si>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</si>
  <si>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</si>
  <si>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</si>
  <si>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</si>
  <si>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</si>
  <si>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</si>
  <si>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</si>
  <si>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</si>
  <si>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</si>
  <si>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</si>
  <si>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</si>
  <si>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</si>
  <si>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</si>
  <si>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</si>
  <si>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</si>
  <si>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</si>
  <si>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</si>
  <si>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</si>
  <si>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</si>
  <si>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</si>
  <si>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</si>
  <si>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</si>
  <si>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</si>
  <si>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</si>
  <si>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</si>
  <si>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</si>
  <si>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</si>
  <si>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</si>
  <si>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</si>
  <si>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</si>
  <si>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</si>
  <si>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</si>
  <si>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</si>
  <si>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</si>
  <si>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</si>
  <si>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</si>
  <si>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</si>
  <si>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</si>
  <si>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</si>
  <si>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</si>
  <si>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</si>
  <si>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</si>
  <si>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</si>
  <si>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</si>
  <si>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</si>
  <si>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</si>
  <si>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</si>
  <si>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</si>
  <si>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</si>
  <si>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</si>
  <si>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</si>
  <si>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</si>
  <si>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</si>
  <si>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</si>
  <si>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</si>
  <si>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</si>
  <si>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</si>
  <si>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</si>
  <si>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</si>
  <si>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</si>
  <si>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</si>
  <si>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</si>
  <si>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</si>
  <si>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</si>
  <si>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</si>
  <si>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</si>
  <si>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</si>
  <si>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</si>
  <si>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</si>
  <si>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</si>
  <si>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</si>
  <si>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</si>
  <si>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</si>
  <si>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</si>
  <si>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</si>
  <si>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</si>
  <si>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</si>
  <si>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</si>
  <si>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</si>
  <si>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</si>
  <si>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</si>
  <si>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</si>
  <si>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</si>
  <si>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</si>
  <si>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</si>
  <si>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</si>
  <si>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</si>
  <si>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</si>
  <si>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</si>
  <si>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</si>
  <si>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</si>
  <si>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</si>
  <si>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</si>
  <si>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</si>
  <si>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</si>
  <si>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</si>
  <si>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</si>
  <si>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</si>
  <si>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</si>
  <si>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</si>
  <si>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</si>
  <si>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</si>
  <si>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</si>
  <si>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</si>
  <si>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</si>
  <si>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</si>
  <si>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</si>
  <si>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</si>
  <si>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</si>
  <si>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</si>
  <si>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</si>
  <si>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</si>
  <si>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</si>
  <si>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</si>
  <si>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</si>
  <si>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</si>
  <si>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</si>
  <si>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</si>
  <si>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</si>
  <si>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</si>
  <si>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</si>
  <si>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</si>
  <si>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</si>
  <si>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</si>
  <si>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</si>
  <si>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</si>
  <si>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</si>
  <si>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</si>
  <si>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</si>
  <si>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</si>
  <si>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</si>
  <si>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</si>
  <si>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</si>
  <si>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</si>
  <si>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</si>
  <si>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</si>
  <si>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</si>
  <si>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</si>
  <si>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</si>
  <si>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</si>
  <si>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</si>
  <si>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</si>
  <si>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</si>
  <si>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</si>
  <si>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</si>
  <si>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</si>
  <si>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</si>
  <si>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</si>
  <si>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</si>
  <si>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</si>
  <si>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</si>
  <si>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</si>
  <si>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</si>
  <si>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</si>
  <si>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</si>
  <si>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</si>
  <si>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</si>
  <si>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</si>
  <si>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</si>
  <si>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</si>
  <si>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</si>
  <si>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</si>
  <si>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</si>
  <si>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</si>
  <si>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</si>
  <si>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</si>
  <si>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</si>
  <si>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</si>
  <si>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</si>
  <si>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</si>
  <si>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</si>
  <si>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</si>
  <si>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</si>
  <si>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</si>
  <si>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</si>
  <si>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</si>
  <si>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</si>
  <si>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</si>
  <si>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</si>
  <si>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</si>
  <si>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</si>
  <si>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</si>
  <si>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</si>
  <si>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</si>
  <si>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</si>
  <si>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</si>
  <si>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</si>
  <si>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</si>
  <si>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</si>
  <si>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</si>
  <si>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</si>
  <si>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</si>
  <si>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</si>
  <si>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</si>
  <si>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</si>
  <si>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</si>
  <si>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</si>
  <si>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</si>
  <si>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</si>
  <si>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</si>
  <si>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</si>
  <si>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</si>
  <si>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</si>
  <si>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</si>
  <si>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</si>
  <si>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</si>
  <si>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</si>
  <si>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</si>
  <si>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</si>
  <si>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</si>
  <si>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</si>
  <si>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</si>
  <si>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</si>
  <si>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</si>
  <si>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</si>
  <si>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</si>
  <si>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</si>
  <si>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</si>
  <si>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</si>
  <si>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</si>
  <si>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</si>
  <si>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</si>
  <si>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</si>
  <si>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</si>
  <si>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</si>
  <si>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</si>
  <si>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</si>
  <si>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</si>
  <si>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</si>
  <si>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</si>
  <si>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</si>
  <si>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</si>
  <si>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</si>
  <si>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</si>
  <si>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</si>
  <si>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</si>
  <si>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</si>
  <si>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</si>
  <si>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</si>
  <si>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</si>
  <si>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</si>
  <si>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</si>
  <si>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</si>
  <si>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</si>
  <si>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</si>
  <si>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</si>
  <si>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</si>
  <si>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</si>
  <si>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</si>
  <si>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</si>
  <si>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</si>
  <si>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</si>
  <si>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</si>
  <si>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</si>
  <si>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</si>
  <si>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</si>
  <si>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</si>
  <si>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</si>
  <si>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</si>
  <si>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</si>
  <si>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</si>
  <si>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</si>
  <si>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</si>
  <si>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</si>
  <si>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</si>
  <si>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</si>
  <si>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</si>
  <si>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</si>
  <si>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</si>
  <si>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</si>
  <si>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</si>
  <si>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</si>
  <si>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</si>
  <si>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</si>
  <si>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</si>
  <si>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</si>
  <si>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</si>
  <si>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</si>
  <si>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</si>
  <si>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</si>
  <si>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</si>
  <si>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</si>
  <si>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</si>
  <si>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</si>
  <si>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</si>
  <si>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</si>
  <si>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</si>
  <si>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</si>
  <si>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</si>
  <si>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</si>
  <si>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</si>
  <si>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</si>
  <si>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</si>
  <si>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</si>
  <si>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</si>
  <si>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</si>
  <si>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</si>
  <si>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</si>
  <si>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</si>
  <si>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</si>
  <si>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</si>
  <si>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</si>
  <si>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</si>
  <si>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</si>
  <si>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</si>
  <si>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</si>
  <si>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</si>
  <si>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</si>
  <si>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</si>
  <si>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</si>
  <si>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</si>
  <si>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</si>
  <si>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</si>
  <si>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</si>
  <si>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</si>
  <si>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</si>
  <si>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</si>
  <si>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</si>
  <si>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</si>
  <si>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</si>
  <si>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</si>
  <si>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</si>
  <si>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</si>
  <si>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</si>
  <si>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</si>
  <si>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</si>
  <si>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</si>
  <si>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</si>
  <si>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</si>
  <si>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</si>
  <si>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</si>
  <si>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</si>
  <si>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</si>
  <si>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</si>
  <si>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</si>
  <si>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</si>
  <si>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</si>
  <si>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</si>
  <si>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</si>
  <si>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</si>
  <si>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</si>
  <si>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</si>
  <si>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</si>
  <si>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</si>
  <si>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</si>
  <si>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</si>
  <si>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</si>
  <si>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</si>
  <si>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</si>
  <si>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</si>
  <si>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</si>
  <si>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</si>
  <si>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</si>
  <si>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</si>
  <si>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</si>
  <si>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</si>
  <si>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</si>
  <si>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</si>
  <si>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</si>
  <si>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</si>
  <si>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</si>
  <si>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</si>
  <si>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</si>
  <si>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</si>
  <si>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</si>
  <si>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</si>
  <si>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</si>
  <si>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</si>
  <si>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</si>
  <si>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</si>
  <si>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</si>
  <si>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</si>
  <si>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</si>
  <si>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</si>
  <si>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</si>
  <si>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</si>
  <si>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</si>
  <si>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</si>
  <si>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</si>
  <si>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</si>
  <si>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</si>
  <si>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</si>
  <si>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</si>
  <si>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</si>
  <si>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</si>
  <si>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</si>
  <si>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</si>
  <si>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</si>
  <si>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</si>
  <si>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</si>
  <si>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</si>
  <si>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</si>
  <si>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</si>
  <si>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</si>
  <si>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</si>
  <si>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</si>
  <si>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</si>
  <si>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</si>
  <si>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</si>
  <si>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</si>
  <si>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</si>
  <si>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</si>
  <si>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</si>
  <si>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</si>
  <si>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</si>
  <si>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</si>
  <si>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</si>
  <si>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</si>
  <si>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</si>
  <si>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</si>
  <si>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</si>
  <si>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</si>
  <si>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</si>
  <si>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</si>
  <si>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</si>
  <si>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</si>
  <si>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</si>
  <si>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</si>
  <si>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</si>
  <si>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</si>
  <si>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</si>
  <si>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</si>
  <si>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</si>
  <si>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</si>
  <si>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</si>
  <si>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</si>
  <si>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</si>
  <si>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</si>
  <si>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</si>
  <si>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</si>
  <si>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</si>
  <si>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</si>
  <si>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</si>
  <si>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</si>
  <si>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</si>
  <si>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</si>
  <si>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</si>
  <si>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</si>
  <si>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</si>
  <si>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</si>
  <si>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</si>
  <si>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</si>
  <si>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</si>
  <si>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</si>
  <si>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</si>
  <si>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</si>
  <si>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</si>
  <si>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</si>
  <si>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</si>
  <si>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</si>
  <si>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</si>
  <si>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</si>
  <si>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</si>
  <si>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</si>
  <si>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</si>
  <si>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</si>
  <si>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</si>
  <si>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</si>
  <si>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</si>
  <si>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</si>
  <si>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</si>
  <si>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</si>
  <si>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</si>
  <si>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</si>
  <si>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</si>
  <si>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</si>
  <si>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</si>
  <si>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</si>
  <si>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</si>
  <si>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</si>
  <si>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</si>
  <si>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</si>
  <si>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</si>
  <si>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</si>
  <si>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</si>
  <si>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</si>
  <si>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</si>
  <si>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</si>
  <si>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</si>
  <si>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</si>
  <si>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</si>
  <si>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</si>
  <si>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</si>
  <si>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</si>
  <si>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</si>
  <si>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</si>
  <si>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</si>
  <si>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</si>
  <si>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</si>
  <si>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</si>
  <si>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</si>
  <si>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</si>
  <si>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</si>
  <si>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</si>
  <si>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</si>
  <si>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</si>
  <si>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</si>
  <si>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</si>
  <si>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</si>
  <si>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</si>
  <si>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</si>
  <si>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</si>
  <si>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</si>
  <si>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</si>
  <si>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</si>
  <si>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</si>
  <si>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</si>
  <si>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</si>
  <si>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</si>
  <si>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</si>
  <si>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</si>
  <si>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</si>
  <si>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</si>
  <si>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</si>
  <si>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</si>
  <si>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</si>
  <si>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</si>
  <si>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</si>
  <si>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</si>
  <si>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</si>
  <si>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</si>
  <si>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</si>
  <si>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</si>
  <si>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</si>
  <si>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</si>
  <si>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</si>
  <si>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</si>
  <si>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</si>
  <si>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</si>
  <si>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</si>
  <si>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</si>
  <si>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</si>
  <si>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</si>
  <si>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</si>
  <si>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</si>
  <si>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</si>
  <si>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</si>
  <si>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</si>
  <si>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</si>
  <si>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</si>
  <si>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</si>
  <si>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</si>
  <si>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</si>
  <si>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</si>
  <si>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</si>
  <si>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</si>
  <si>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</si>
  <si>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</si>
  <si>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</si>
  <si>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</si>
  <si>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</si>
  <si>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</si>
  <si>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</si>
  <si>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</si>
  <si>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</si>
  <si>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</si>
  <si>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</si>
  <si>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</si>
  <si>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</si>
  <si>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</si>
  <si>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</si>
  <si>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</si>
  <si>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</si>
  <si>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</si>
  <si>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</si>
  <si>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</si>
  <si>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</si>
  <si>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</si>
  <si>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</si>
  <si>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</si>
  <si>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</si>
  <si>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</si>
  <si>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</si>
  <si>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</si>
  <si>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</si>
  <si>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</si>
  <si>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</si>
  <si>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</si>
  <si>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</si>
  <si>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</si>
  <si>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</si>
  <si>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</si>
  <si>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</si>
  <si>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</si>
  <si>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</si>
  <si>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</si>
  <si>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</si>
  <si>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</si>
  <si>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</si>
  <si>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</si>
  <si>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</si>
  <si>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</si>
  <si>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</si>
  <si>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</si>
  <si>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</si>
  <si>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</si>
  <si>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</si>
  <si>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</si>
  <si>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</si>
  <si>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</si>
  <si>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</si>
  <si>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</si>
  <si>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</si>
  <si>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</si>
  <si>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</si>
  <si>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</si>
  <si>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</si>
  <si>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</si>
  <si>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</si>
  <si>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</si>
  <si>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</si>
  <si>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</si>
  <si>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</si>
  <si>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</si>
  <si>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</si>
  <si>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</si>
  <si>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</si>
  <si>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</si>
  <si>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</si>
  <si>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</si>
  <si>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</si>
  <si>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</si>
  <si>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</si>
  <si>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</si>
  <si>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</si>
  <si>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</si>
  <si>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</si>
  <si>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</si>
  <si>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</si>
  <si>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</si>
  <si>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</si>
  <si>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</si>
  <si>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</si>
  <si>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</si>
  <si>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</si>
  <si>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</si>
  <si>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</si>
  <si>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</si>
  <si>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</si>
  <si>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</si>
  <si>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</si>
  <si>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</si>
  <si>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</si>
  <si>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</si>
  <si>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</si>
  <si>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</si>
  <si>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</si>
  <si>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</si>
  <si>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</si>
  <si>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</si>
  <si>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</si>
  <si>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</si>
  <si>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</si>
  <si>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</si>
  <si>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</si>
  <si>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</si>
  <si>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</si>
  <si>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</si>
  <si>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</si>
  <si>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</si>
  <si>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</si>
  <si>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</si>
  <si>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</si>
  <si>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</si>
  <si>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</si>
  <si>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</si>
  <si>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</si>
  <si>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</si>
  <si>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</si>
  <si>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</si>
  <si>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</si>
  <si>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</si>
  <si>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</si>
  <si>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</si>
  <si>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</si>
  <si>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</si>
  <si>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</si>
  <si>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</si>
  <si>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</si>
  <si>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</si>
  <si>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</si>
  <si>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</si>
  <si>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7,2*4,68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</si>
  <si>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</si>
  <si>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</si>
  <si>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</si>
  <si>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</si>
  <si>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</si>
  <si>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</si>
  <si>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11,25*2,5*0,3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</si>
  <si>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</si>
  <si>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</si>
  <si>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</si>
  <si>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</si>
  <si>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</si>
  <si>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</si>
  <si>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11,25*2,5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</si>
  <si>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</si>
  <si>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</si>
  <si>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</si>
  <si>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</si>
  <si>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</si>
  <si>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</si>
  <si>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</si>
  <si>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</si>
  <si>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</si>
  <si>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</si>
  <si>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</si>
  <si>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</si>
  <si>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</si>
  <si>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</si>
  <si>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</si>
  <si>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</si>
  <si>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</si>
  <si>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</si>
  <si>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</si>
  <si>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</si>
  <si>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</si>
  <si>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</si>
  <si>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3,53*0,25*0,3*0,075</t>
  </si>
  <si>
    <t>11,25*2,5*0,3*0,075</t>
  </si>
  <si>
    <t>1,8*0,16*0,3*-4*0,075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</si>
  <si>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</si>
  <si>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</si>
  <si>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</si>
  <si>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</si>
  <si>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</si>
  <si>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</si>
  <si>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</si>
  <si>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</si>
  <si>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</si>
  <si>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</si>
  <si>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</si>
  <si>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</si>
  <si>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</si>
  <si>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</si>
  <si>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</si>
  <si>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</si>
  <si>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</si>
  <si>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</si>
  <si>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</si>
  <si>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</si>
  <si>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</si>
  <si>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</si>
  <si>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</si>
  <si>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</si>
  <si>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</si>
  <si>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</si>
  <si>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</si>
  <si>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</si>
  <si>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</si>
  <si>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</si>
  <si>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</si>
  <si>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</si>
  <si>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</si>
  <si>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</si>
  <si>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</si>
  <si>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</si>
  <si>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</si>
  <si>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</si>
  <si>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</si>
  <si>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</si>
  <si>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</si>
  <si>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</si>
  <si>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</si>
  <si>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</si>
  <si>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</si>
  <si>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</si>
  <si>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</si>
  <si>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</si>
  <si>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</si>
  <si>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</si>
  <si>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</si>
  <si>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</si>
  <si>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</si>
  <si>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</si>
  <si>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</si>
  <si>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</si>
  <si>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</si>
  <si>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</si>
  <si>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</si>
  <si>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</si>
  <si>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</si>
  <si>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</si>
  <si>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</si>
  <si>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</si>
  <si>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</si>
  <si>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</si>
  <si>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</si>
  <si>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</si>
  <si>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</si>
  <si>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</si>
  <si>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</si>
  <si>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</si>
  <si>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</si>
  <si>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</si>
  <si>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</si>
  <si>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</si>
  <si>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</si>
  <si>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</si>
  <si>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</si>
  <si>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deska izolační minerální kontaktních fasád podélné vlákno λ=0,027 tl 150mm</t>
  </si>
  <si>
    <t>-583856306</t>
  </si>
  <si>
    <t>53,922*1,1</t>
  </si>
  <si>
    <t>283135921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</si>
  <si>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</si>
  <si>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</si>
  <si>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</si>
  <si>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</si>
  <si>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</si>
  <si>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</si>
  <si>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</si>
  <si>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</si>
  <si>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</si>
  <si>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</si>
  <si>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</si>
  <si>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</si>
  <si>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</si>
  <si>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</si>
  <si>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</si>
  <si>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</si>
  <si>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</si>
  <si>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</si>
  <si>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</si>
  <si>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</si>
  <si>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</si>
  <si>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</si>
  <si>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</si>
  <si>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</si>
  <si>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</si>
  <si>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</si>
  <si>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</si>
  <si>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</si>
  <si>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</si>
  <si>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</si>
  <si>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</si>
  <si>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</si>
  <si>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</si>
  <si>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</si>
  <si>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</si>
  <si>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</si>
  <si>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</si>
  <si>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</si>
  <si>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</si>
  <si>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</si>
  <si>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</si>
  <si>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</si>
  <si>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</si>
  <si>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</si>
  <si>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</si>
  <si>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</si>
  <si>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</si>
  <si>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</si>
  <si>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</si>
  <si>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</si>
  <si>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</si>
  <si>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</si>
  <si>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</si>
  <si>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</si>
  <si>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</si>
  <si>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</si>
  <si>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</si>
  <si>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</si>
  <si>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</si>
  <si>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</si>
  <si>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</si>
  <si>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</si>
  <si>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</si>
  <si>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</si>
  <si>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</si>
  <si>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</si>
  <si>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</si>
  <si>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</si>
  <si>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</si>
  <si>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</si>
  <si>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</si>
  <si>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</si>
  <si>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</si>
  <si>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</si>
  <si>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</si>
  <si>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</si>
  <si>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</si>
  <si>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</si>
  <si>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</si>
  <si>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</si>
  <si>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</si>
  <si>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</si>
  <si>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</si>
  <si>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</si>
  <si>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</si>
  <si>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</si>
  <si>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</si>
  <si>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</si>
  <si>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</si>
  <si>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</si>
  <si>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</si>
  <si>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</si>
  <si>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</si>
  <si>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</si>
  <si>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</si>
  <si>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</si>
  <si>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</si>
  <si>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</si>
  <si>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</si>
  <si>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</si>
  <si>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</si>
  <si>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</si>
  <si>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</si>
  <si>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</si>
  <si>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</si>
  <si>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</si>
  <si>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</si>
  <si>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</si>
  <si>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</si>
  <si>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</si>
  <si>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</si>
  <si>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</si>
  <si>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</si>
  <si>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</si>
  <si>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</si>
  <si>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</si>
  <si>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</si>
  <si>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</si>
  <si>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</si>
  <si>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</si>
  <si>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</si>
  <si>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</si>
  <si>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</si>
  <si>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</si>
  <si>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</si>
  <si>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</si>
  <si>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</si>
  <si>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</si>
  <si>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</si>
  <si>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</si>
  <si>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</si>
  <si>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</si>
  <si>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</si>
  <si>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</si>
  <si>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</si>
  <si>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</si>
  <si>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</si>
  <si>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</si>
  <si>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</si>
  <si>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</si>
  <si>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</si>
  <si>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</si>
  <si>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</si>
  <si>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</si>
  <si>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</si>
  <si>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</si>
  <si>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</si>
  <si>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</si>
  <si>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</si>
  <si>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</si>
  <si>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</si>
  <si>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</si>
  <si>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</si>
  <si>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</si>
  <si>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</si>
  <si>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</si>
  <si>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</si>
  <si>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</si>
  <si>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</si>
  <si>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</si>
  <si>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</si>
  <si>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</si>
  <si>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</si>
  <si>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</si>
  <si>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</si>
  <si>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</si>
  <si>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</si>
  <si>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</si>
  <si>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</si>
  <si>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</si>
  <si>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</si>
  <si>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</si>
  <si>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</si>
  <si>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</si>
  <si>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</si>
  <si>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</si>
  <si>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</si>
  <si>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</si>
  <si>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</si>
  <si>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</si>
  <si>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</si>
  <si>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</si>
  <si>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</si>
  <si>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</si>
  <si>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</si>
  <si>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</si>
  <si>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</si>
  <si>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</si>
  <si>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</si>
  <si>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</si>
  <si>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</si>
  <si>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</si>
  <si>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</si>
  <si>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</si>
  <si>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</si>
  <si>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</si>
  <si>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</si>
  <si>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</si>
  <si>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</si>
  <si>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</si>
  <si>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</si>
  <si>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</si>
  <si>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</si>
  <si>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</si>
  <si>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</si>
  <si>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</si>
  <si>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</si>
  <si>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</si>
  <si>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</si>
  <si>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</si>
  <si>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</si>
  <si>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</si>
  <si>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</si>
  <si>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</si>
  <si>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</si>
  <si>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</si>
  <si>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</si>
  <si>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</si>
  <si>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</si>
  <si>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</si>
  <si>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</si>
  <si>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</si>
  <si>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</si>
  <si>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</si>
  <si>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</si>
  <si>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</si>
  <si>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</si>
  <si>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</si>
  <si>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</si>
  <si>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</si>
  <si>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</si>
  <si>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</si>
  <si>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</si>
  <si>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</si>
  <si>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</si>
  <si>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</si>
  <si>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</si>
  <si>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</si>
  <si>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</si>
  <si>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</si>
  <si>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</si>
  <si>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</si>
  <si>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</si>
  <si>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</si>
  <si>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</si>
  <si>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</si>
  <si>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</si>
  <si>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</si>
  <si>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</si>
  <si>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</si>
  <si>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</si>
  <si>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</si>
  <si>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</si>
  <si>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</si>
  <si>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</si>
  <si>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</si>
  <si>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</si>
  <si>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</si>
  <si>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</si>
  <si>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</si>
  <si>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</si>
  <si>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</si>
  <si>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</si>
  <si>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</si>
  <si>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</si>
  <si>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</si>
  <si>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</si>
  <si>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</si>
  <si>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</si>
  <si>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</si>
  <si>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</si>
  <si>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</si>
  <si>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</si>
  <si>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</si>
  <si>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</si>
  <si>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</si>
  <si>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</si>
  <si>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</si>
  <si>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</si>
  <si>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</si>
  <si>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</si>
  <si>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</si>
  <si>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</si>
  <si>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</si>
  <si>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</si>
  <si>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</si>
  <si>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</si>
  <si>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</si>
  <si>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</si>
  <si>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</si>
  <si>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</si>
  <si>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</si>
  <si>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</si>
  <si>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</si>
  <si>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</si>
  <si>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</si>
  <si>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</si>
  <si>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</si>
  <si>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</si>
  <si>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</si>
  <si>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</si>
  <si>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</si>
  <si>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</si>
  <si>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</si>
  <si>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</si>
  <si>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</si>
  <si>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</si>
  <si>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</si>
  <si>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</si>
  <si>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</si>
  <si>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</si>
  <si>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</si>
  <si>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</si>
  <si>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</si>
  <si>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</si>
  <si>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</si>
  <si>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K08- SO 02, So 04</t>
  </si>
  <si>
    <t>12,85+4,5+8</t>
  </si>
  <si>
    <t>764212663</t>
  </si>
  <si>
    <t>Oplechování rovné okapové hrany z Pz s povrchovou úpravou rš 250 mm</t>
  </si>
  <si>
    <t>49261099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</si>
  <si>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</si>
  <si>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</si>
  <si>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</si>
  <si>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</si>
  <si>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</si>
  <si>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</si>
  <si>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</si>
  <si>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</si>
  <si>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</si>
  <si>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</si>
  <si>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</si>
  <si>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</si>
  <si>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</si>
  <si>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</si>
  <si>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</si>
  <si>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</si>
  <si>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</si>
  <si>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</si>
  <si>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</si>
  <si>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</si>
  <si>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</si>
  <si>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</si>
  <si>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</si>
  <si>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</si>
  <si>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</si>
  <si>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</si>
  <si>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K09- SO 02, So 04</t>
  </si>
  <si>
    <t>3,5</t>
  </si>
  <si>
    <t>949305040</t>
  </si>
  <si>
    <t>-1412721196</t>
  </si>
  <si>
    <t>SO10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</si>
  <si>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</si>
  <si>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</si>
  <si>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</si>
  <si>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</si>
  <si>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</si>
  <si>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</si>
  <si>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</si>
  <si>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</si>
  <si>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</si>
  <si>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</si>
  <si>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</si>
  <si>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</si>
  <si>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</si>
  <si>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</si>
  <si>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</si>
  <si>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</si>
  <si>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</si>
  <si>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</si>
  <si>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</si>
  <si>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</si>
  <si>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</si>
  <si>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</si>
  <si>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</si>
  <si>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</si>
  <si>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</si>
  <si>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</si>
  <si>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</si>
  <si>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</si>
  <si>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</si>
  <si>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D+M okno plastové 750/650 mm, zasklení izolačním trojsklem ozn. P03 - SO 01</t>
  </si>
  <si>
    <t>-2025641252</t>
  </si>
  <si>
    <t>ozn. P03</t>
  </si>
  <si>
    <t>R-766-104</t>
  </si>
  <si>
    <t>D+M okno plastové 3750/600 mm, zasklení izolačním dvojsklem ozn. P04- SO 03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</si>
  <si>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</si>
  <si>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</si>
  <si>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</si>
  <si>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</si>
  <si>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</si>
  <si>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IPE100</t>
  </si>
  <si>
    <t>2,5*8*8,1</t>
  </si>
  <si>
    <t>2,9*16*8,1</t>
  </si>
  <si>
    <t>13010742</t>
  </si>
  <si>
    <t>ocel profilová IPE 100 jakost 11 375</t>
  </si>
  <si>
    <t>-1838514318</t>
  </si>
  <si>
    <t>2,5*8*8,1/1000</t>
  </si>
  <si>
    <t>2,9*16*8,1/1000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</si>
  <si>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</si>
  <si>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</si>
  <si>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</si>
  <si>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</si>
  <si>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</si>
  <si>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</si>
  <si>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</si>
  <si>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</si>
  <si>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</si>
  <si>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</si>
  <si>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</si>
  <si>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</si>
  <si>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</si>
  <si>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</si>
  <si>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</si>
  <si>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</si>
  <si>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</si>
  <si>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</si>
  <si>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</si>
  <si>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</si>
  <si>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</si>
  <si>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</si>
  <si>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</si>
  <si>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</si>
  <si>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</si>
  <si>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</si>
  <si>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</si>
  <si>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</si>
  <si>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</si>
  <si>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</si>
  <si>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</si>
  <si>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</si>
  <si>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</si>
  <si>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</si>
  <si>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</si>
  <si>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</si>
  <si>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</si>
  <si>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</si>
  <si>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</si>
  <si>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</si>
  <si>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</si>
  <si>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</si>
  <si>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</si>
  <si>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</si>
  <si>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</si>
  <si>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</si>
  <si>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</si>
  <si>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Oprava stávajících kovových vrat 2300/2200 mm, nový nátěr - Z01 - SO04</t>
  </si>
  <si>
    <t>-1480057146</t>
  </si>
  <si>
    <t>Oprava stávajících kovových vrat 2300/2200 mm</t>
  </si>
  <si>
    <t>Z01 - SO04</t>
  </si>
  <si>
    <t>R-767-114</t>
  </si>
  <si>
    <t>D+M  kovových vrat 1850/2200 mm - Z02 - SO03</t>
  </si>
  <si>
    <t>-953124389</t>
  </si>
  <si>
    <t>Z02 - SO03</t>
  </si>
  <si>
    <t>R-767-115</t>
  </si>
  <si>
    <t>D+M  kovových vrat 1900/2200 mm - Z03 - SO02</t>
  </si>
  <si>
    <t>-7049319</t>
  </si>
  <si>
    <t>R-767-116</t>
  </si>
  <si>
    <t>D+M  kovových vrat 2350/2200 mm, EW 30 DP3 - Z04 - SO04</t>
  </si>
  <si>
    <t>1708909377</t>
  </si>
  <si>
    <t>D+M  kovových vrat 2350/2200 mm - Z04 - SO4</t>
  </si>
  <si>
    <t>Z04 - SO04</t>
  </si>
  <si>
    <t>R-767-117</t>
  </si>
  <si>
    <t>D+M  kovových vrat 2350/2200 mm, větrací mříž - Z05 - SO04</t>
  </si>
  <si>
    <t>-1680883078</t>
  </si>
  <si>
    <t>Z05 - SO04</t>
  </si>
  <si>
    <t>R-767-118</t>
  </si>
  <si>
    <t>Úprava protidešťové žaluzie - Z06 - SO04</t>
  </si>
  <si>
    <t>987582403</t>
  </si>
  <si>
    <t>Z06 - SO04</t>
  </si>
  <si>
    <t>R-767-119</t>
  </si>
  <si>
    <t>D+M protidešťové žaluzie - Z07 - SO03</t>
  </si>
  <si>
    <t>-2138734049</t>
  </si>
  <si>
    <t>Z07 - SO03</t>
  </si>
  <si>
    <t>R-767-120</t>
  </si>
  <si>
    <t>D+M kovových posuvných vrat- Z08 - SO03</t>
  </si>
  <si>
    <t>-1641580175</t>
  </si>
  <si>
    <t>Z08 - SO03</t>
  </si>
  <si>
    <t>R-767-121</t>
  </si>
  <si>
    <t>D+M kovových poklop vč. osazovacího rámu - Z09 - SO03, SO 04</t>
  </si>
  <si>
    <t>-1217051289</t>
  </si>
  <si>
    <t>Z09 - SO03, So 04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</si>
  <si>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</si>
  <si>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</si>
  <si>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</si>
  <si>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</si>
  <si>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</si>
  <si>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</si>
  <si>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</si>
  <si>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</si>
  <si>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</si>
  <si>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</si>
  <si>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</si>
  <si>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</si>
  <si>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R-767-125</t>
  </si>
  <si>
    <t>D+M ocelového sloupku nesoucího přesah střechy dl. 3300 mm - SO 01</t>
  </si>
  <si>
    <t>-169801976</t>
  </si>
  <si>
    <t>D+M ocelového sloupku nesoucího přesah střechy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</si>
  <si>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</si>
  <si>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</si>
  <si>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</si>
  <si>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</si>
  <si>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</si>
  <si>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</si>
  <si>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</si>
  <si>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</si>
  <si>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</si>
  <si>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</si>
  <si>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</si>
  <si>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</si>
  <si>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</si>
  <si>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</si>
  <si>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</si>
  <si>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</si>
  <si>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</si>
  <si>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</si>
  <si>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</si>
  <si>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</si>
  <si>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</si>
  <si>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</si>
  <si>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</si>
  <si>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</si>
  <si>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</si>
  <si>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</si>
  <si>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</si>
  <si>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</si>
  <si>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</si>
  <si>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</si>
  <si>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</si>
  <si>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</si>
  <si>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</si>
  <si>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</si>
  <si>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</si>
  <si>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</si>
  <si>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</si>
  <si>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</si>
  <si>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</si>
  <si>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</si>
  <si>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</si>
  <si>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</si>
  <si>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</si>
  <si>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</si>
  <si>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</si>
  <si>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</si>
  <si>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</si>
  <si>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</si>
  <si>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</si>
  <si>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</si>
  <si>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</si>
  <si>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</si>
  <si>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</si>
  <si>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</si>
  <si>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</si>
  <si>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</si>
  <si>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</si>
  <si>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</si>
  <si>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</si>
  <si>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</si>
  <si>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</si>
  <si>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</si>
  <si>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</si>
  <si>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</si>
  <si>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</si>
  <si>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</si>
  <si>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</si>
  <si>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</si>
  <si>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</si>
  <si>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</si>
  <si>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</si>
  <si>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</si>
  <si>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</si>
  <si>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</si>
  <si>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</si>
  <si>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</si>
  <si>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</si>
  <si>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</si>
  <si>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</si>
  <si>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</si>
  <si>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</si>
  <si>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</si>
  <si>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</si>
  <si>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</si>
  <si>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</si>
  <si>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</si>
  <si>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</si>
  <si>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</si>
  <si>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</si>
  <si>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</si>
  <si>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</si>
  <si>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</si>
  <si>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</si>
  <si>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</si>
  <si>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</si>
  <si>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</si>
  <si>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</si>
  <si>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</si>
  <si>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</si>
  <si>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</si>
  <si>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</si>
  <si>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</si>
  <si>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</si>
  <si>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</si>
  <si>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</si>
  <si>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</si>
  <si>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</si>
  <si>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</si>
  <si>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</si>
  <si>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</si>
  <si>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</si>
  <si>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</si>
  <si>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</si>
  <si>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</si>
  <si>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</si>
  <si>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</si>
  <si>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</si>
  <si>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</si>
  <si>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</si>
  <si>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</si>
  <si>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</si>
  <si>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</si>
  <si>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</si>
  <si>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</si>
  <si>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</si>
  <si>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</si>
  <si>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</si>
  <si>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</si>
  <si>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</si>
  <si>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</si>
  <si>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</si>
  <si>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</si>
  <si>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</si>
  <si>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</si>
  <si>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</si>
  <si>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</si>
  <si>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</si>
  <si>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</si>
  <si>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</si>
  <si>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</si>
  <si>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</si>
  <si>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</si>
  <si>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</si>
  <si>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</si>
  <si>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</si>
  <si>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</si>
  <si>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</si>
  <si>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</si>
  <si>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</si>
  <si>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</si>
  <si>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</si>
  <si>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</si>
  <si>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</si>
  <si>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</si>
  <si>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</si>
  <si>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</si>
  <si>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</si>
  <si>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</si>
  <si>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</si>
  <si>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</si>
  <si>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</si>
  <si>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</si>
  <si>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</si>
  <si>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</si>
  <si>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</si>
  <si>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</si>
  <si>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</si>
  <si>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</si>
  <si>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</si>
  <si>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</si>
  <si>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</si>
  <si>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</si>
  <si>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</si>
  <si>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</si>
  <si>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</si>
  <si>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</si>
  <si>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</si>
  <si>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</si>
  <si>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</si>
  <si>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</si>
  <si>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</si>
  <si>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</si>
  <si>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</si>
  <si>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</si>
  <si>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</si>
  <si>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</si>
  <si>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</si>
  <si>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</si>
  <si>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</si>
  <si>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</si>
  <si>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</si>
  <si>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</si>
  <si>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</si>
  <si>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</si>
  <si>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</si>
  <si>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</si>
  <si>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</si>
  <si>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</si>
  <si>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</si>
  <si>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</si>
  <si>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</si>
  <si>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</si>
  <si>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</si>
  <si>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</si>
  <si>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</si>
  <si>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</si>
  <si>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</si>
  <si>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</si>
  <si>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</si>
  <si>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</si>
  <si>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</si>
  <si>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</si>
  <si>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</si>
  <si>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</si>
  <si>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</si>
  <si>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</si>
  <si>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</si>
  <si>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</si>
  <si>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</si>
  <si>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</si>
  <si>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</si>
  <si>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</si>
  <si>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</si>
  <si>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</si>
  <si>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</si>
  <si>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</si>
  <si>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</si>
  <si>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</si>
  <si>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</si>
  <si>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</si>
  <si>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</si>
  <si>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</si>
  <si>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</si>
  <si>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</si>
  <si>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</si>
  <si>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</si>
  <si>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</si>
  <si>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</si>
  <si>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</si>
  <si>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</si>
  <si>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</si>
  <si>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</si>
  <si>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</si>
  <si>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</si>
  <si>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</si>
  <si>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</si>
  <si>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</si>
  <si>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</si>
  <si>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</si>
  <si>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</si>
  <si>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</si>
  <si>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</si>
  <si>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</si>
  <si>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</si>
  <si>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</si>
  <si>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</si>
  <si>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</si>
  <si>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</si>
  <si>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</si>
  <si>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</si>
  <si>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</si>
  <si>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</si>
  <si>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</si>
  <si>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</si>
  <si>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</si>
  <si>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</si>
  <si>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</si>
  <si>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</si>
  <si>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</si>
  <si>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</si>
  <si>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</si>
  <si>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</si>
  <si>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</si>
  <si>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</si>
  <si>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</si>
  <si>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</si>
  <si>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</si>
  <si>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</si>
  <si>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</si>
  <si>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</si>
  <si>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</si>
  <si>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</si>
  <si>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</si>
  <si>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</si>
  <si>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</si>
  <si>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</si>
  <si>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</si>
  <si>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</si>
  <si>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</si>
  <si>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</si>
  <si>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</si>
  <si>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</si>
  <si>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</si>
  <si>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</si>
  <si>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</si>
  <si>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</si>
  <si>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</si>
  <si>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</si>
  <si>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</si>
  <si>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</si>
  <si>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</si>
  <si>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</si>
  <si>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</si>
  <si>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</si>
  <si>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</si>
  <si>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</si>
  <si>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</si>
  <si>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</si>
  <si>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</si>
  <si>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</si>
  <si>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</si>
  <si>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</si>
  <si>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</si>
  <si>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</si>
  <si>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</si>
  <si>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</si>
  <si>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</si>
  <si>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</si>
  <si>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</si>
  <si>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</si>
  <si>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</si>
  <si>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</si>
  <si>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</si>
  <si>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</si>
  <si>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</si>
  <si>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</si>
  <si>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</si>
  <si>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</si>
  <si>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</si>
  <si>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</si>
  <si>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</si>
  <si>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</si>
  <si>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</si>
  <si>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</si>
  <si>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</si>
  <si>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</si>
  <si>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</si>
  <si>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</si>
  <si>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</si>
  <si>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</si>
  <si>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</si>
  <si>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</si>
  <si>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</si>
  <si>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</si>
  <si>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</si>
  <si>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</si>
  <si>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</si>
  <si>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</si>
  <si>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</si>
  <si>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</si>
  <si>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</si>
  <si>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</si>
  <si>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</si>
  <si>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</si>
  <si>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</si>
  <si>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</si>
  <si>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</si>
  <si>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</si>
  <si>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</si>
  <si>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</si>
  <si>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</si>
  <si>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</si>
  <si>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</si>
  <si>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</si>
  <si>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</si>
  <si>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</si>
  <si>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</si>
  <si>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</si>
  <si>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</si>
  <si>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</si>
  <si>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</si>
  <si>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</si>
  <si>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</si>
  <si>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</si>
  <si>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</si>
  <si>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</si>
  <si>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</si>
  <si>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</si>
  <si>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</si>
  <si>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</si>
  <si>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</si>
  <si>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</si>
  <si>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</si>
  <si>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</si>
  <si>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</si>
  <si>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</si>
  <si>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</si>
  <si>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</si>
  <si>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</si>
  <si>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</si>
  <si>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</si>
  <si>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</si>
  <si>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</si>
  <si>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</si>
  <si>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</si>
  <si>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</si>
  <si>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</si>
  <si>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</si>
  <si>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</si>
  <si>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</si>
  <si>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</si>
  <si>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</si>
  <si>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</si>
  <si>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</si>
  <si>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</si>
  <si>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</si>
  <si>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</si>
  <si>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</si>
  <si>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</si>
  <si>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</si>
  <si>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</si>
  <si>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</si>
  <si>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</si>
  <si>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</si>
  <si>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</si>
  <si>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</si>
  <si>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</si>
  <si>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</si>
  <si>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</si>
  <si>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</si>
  <si>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</si>
  <si>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</si>
  <si>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</si>
  <si>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</si>
  <si>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</si>
  <si>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</si>
  <si>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</si>
  <si>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</si>
  <si>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</si>
  <si>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</si>
  <si>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</si>
  <si>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</si>
  <si>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</si>
  <si>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</si>
  <si>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</si>
  <si>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</si>
  <si>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</si>
  <si>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</si>
  <si>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</si>
  <si>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</si>
  <si>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</si>
  <si>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</si>
  <si>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</si>
  <si>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</si>
  <si>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</si>
  <si>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</si>
  <si>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</si>
  <si>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</si>
  <si>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</si>
  <si>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</si>
  <si>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</si>
  <si>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</si>
  <si>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</si>
  <si>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</si>
  <si>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</si>
  <si>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</si>
  <si>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</si>
  <si>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</si>
  <si>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</si>
  <si>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</si>
  <si>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</si>
  <si>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</si>
  <si>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</si>
  <si>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</si>
  <si>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</si>
  <si>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</si>
  <si>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</si>
  <si>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</si>
  <si>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</si>
  <si>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</si>
  <si>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</si>
  <si>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</si>
  <si>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</si>
  <si>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</si>
  <si>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</si>
  <si>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</si>
  <si>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</si>
  <si>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</si>
  <si>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</si>
  <si>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</si>
  <si>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</si>
  <si>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</si>
  <si>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</si>
  <si>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</si>
  <si>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</si>
  <si>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</si>
  <si>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</si>
  <si>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</si>
  <si>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</si>
  <si>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</si>
  <si>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</si>
  <si>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</si>
  <si>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</si>
  <si>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</si>
  <si>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</si>
  <si>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</si>
  <si>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</si>
  <si>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</si>
  <si>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</si>
  <si>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</si>
  <si>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</si>
  <si>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</si>
  <si>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</si>
  <si>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</si>
  <si>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</si>
  <si>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</si>
  <si>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</si>
  <si>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</si>
  <si>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</si>
  <si>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</si>
  <si>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</si>
  <si>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</si>
  <si>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</si>
  <si>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</si>
  <si>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</si>
  <si>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</si>
  <si>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</si>
  <si>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</si>
  <si>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</si>
  <si>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</si>
  <si>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</si>
  <si>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</si>
  <si>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</si>
  <si>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</si>
  <si>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</si>
  <si>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</si>
  <si>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</si>
  <si>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</si>
  <si>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</si>
  <si>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</si>
  <si>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</si>
  <si>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</si>
  <si>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</si>
  <si>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</si>
  <si>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</si>
  <si>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</si>
  <si>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</si>
  <si>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</si>
  <si>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</si>
  <si>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</si>
  <si>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</si>
  <si>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</si>
  <si>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</si>
  <si>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</si>
  <si>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</si>
  <si>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</si>
  <si>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</si>
  <si>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</si>
  <si>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</si>
  <si>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</si>
  <si>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</si>
  <si>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</si>
  <si>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</si>
  <si>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</si>
  <si>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</si>
  <si>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</si>
  <si>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</si>
  <si>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</si>
  <si>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</si>
  <si>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</si>
  <si>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</si>
  <si>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</si>
  <si>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</si>
  <si>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</si>
  <si>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</si>
  <si>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</si>
  <si>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</si>
  <si>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</si>
  <si>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</si>
  <si>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</si>
  <si>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</si>
  <si>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</si>
  <si>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</si>
  <si>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</si>
  <si>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</si>
  <si>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</si>
  <si>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</si>
  <si>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</si>
  <si>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</si>
  <si>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</si>
  <si>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</si>
  <si>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</si>
  <si>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</si>
  <si>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</si>
  <si>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</si>
  <si>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</si>
  <si>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</si>
  <si>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</si>
  <si>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</si>
  <si>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</si>
  <si>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</si>
  <si>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</si>
  <si>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</si>
  <si>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</si>
  <si>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</si>
  <si>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</si>
  <si>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</si>
  <si>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</si>
  <si>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</si>
  <si>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</si>
  <si>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</si>
  <si>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</si>
  <si>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</si>
  <si>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</si>
  <si>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</si>
  <si>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</si>
  <si>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</si>
  <si>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</si>
  <si>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</si>
  <si>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</si>
  <si>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</si>
  <si>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</si>
  <si>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</si>
  <si>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</si>
  <si>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</si>
  <si>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</si>
  <si>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</si>
  <si>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</si>
  <si>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</si>
  <si>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</si>
  <si>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</si>
  <si>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</si>
  <si>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</si>
  <si>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</si>
  <si>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</si>
  <si>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</si>
  <si>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</si>
  <si>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</si>
  <si>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</si>
  <si>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</si>
  <si>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</si>
  <si>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</si>
  <si>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</si>
  <si>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</si>
  <si>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</si>
  <si>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</si>
  <si>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</si>
  <si>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</si>
  <si>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</si>
  <si>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</si>
  <si>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</si>
  <si>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</si>
  <si>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</si>
  <si>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</si>
  <si>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</si>
  <si>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</si>
  <si>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</si>
  <si>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</si>
  <si>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</si>
  <si>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</si>
  <si>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</si>
  <si>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</si>
  <si>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</si>
  <si>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</si>
  <si>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</si>
  <si>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</si>
  <si>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</si>
  <si>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</si>
  <si>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</si>
  <si>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</si>
  <si>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</si>
  <si>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</si>
  <si>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</si>
  <si>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</si>
  <si>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</si>
  <si>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</si>
  <si>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</si>
  <si>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</si>
  <si>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</si>
  <si>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</si>
  <si>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</si>
  <si>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</si>
  <si>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</si>
  <si>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</si>
  <si>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</si>
  <si>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</si>
  <si>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</si>
  <si>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</si>
  <si>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</si>
  <si>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</si>
  <si>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</si>
  <si>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</si>
  <si>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</si>
  <si>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</si>
  <si>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</si>
  <si>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</si>
  <si>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</si>
  <si>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</si>
  <si>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</si>
  <si>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</si>
  <si>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</si>
  <si>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</si>
  <si>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</si>
  <si>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</si>
  <si>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</si>
  <si>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</si>
  <si>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</si>
  <si>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</si>
  <si>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</si>
  <si>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</si>
  <si>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</si>
  <si>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</si>
  <si>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</si>
  <si>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</si>
  <si>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</si>
  <si>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</si>
  <si>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</si>
  <si>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</si>
  <si>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</si>
  <si>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</si>
  <si>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</si>
  <si>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</si>
  <si>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</si>
  <si>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</si>
  <si>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</si>
  <si>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</si>
  <si>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</si>
  <si>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</si>
  <si>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</si>
  <si>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</si>
  <si>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</si>
  <si>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</si>
  <si>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</si>
  <si>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</si>
  <si>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</si>
  <si>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</si>
  <si>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</si>
  <si>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</si>
  <si>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</si>
  <si>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</si>
  <si>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</si>
  <si>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</si>
  <si>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</si>
  <si>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</si>
  <si>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</si>
  <si>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</si>
  <si>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</si>
  <si>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</si>
  <si>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</si>
  <si>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</si>
  <si>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</si>
  <si>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</si>
  <si>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</si>
  <si>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</si>
  <si>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</si>
  <si>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</si>
  <si>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</si>
  <si>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</si>
  <si>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</si>
  <si>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</si>
  <si>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</si>
  <si>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</si>
  <si>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</si>
  <si>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</si>
  <si>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</si>
  <si>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</si>
  <si>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</si>
  <si>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</si>
  <si>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</si>
  <si>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</si>
  <si>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</si>
  <si>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</si>
  <si>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</si>
  <si>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</si>
  <si>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</si>
  <si>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</si>
  <si>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</si>
  <si>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</si>
  <si>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</si>
  <si>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</si>
  <si>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</si>
  <si>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</si>
  <si>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</si>
  <si>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</si>
  <si>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</si>
  <si>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</si>
  <si>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</si>
  <si>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</si>
  <si>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</si>
  <si>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</si>
  <si>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</si>
  <si>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</si>
  <si>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</si>
  <si>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</si>
  <si>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</si>
  <si>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</si>
  <si>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</si>
  <si>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</si>
  <si>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</si>
  <si>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</si>
  <si>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</si>
  <si>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</si>
  <si>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</si>
  <si>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</si>
  <si>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</si>
  <si>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</si>
  <si>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</si>
  <si>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</si>
  <si>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</si>
  <si>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</si>
  <si>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</si>
  <si>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</si>
  <si>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</si>
  <si>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</si>
  <si>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</si>
  <si>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</si>
  <si>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</si>
  <si>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</si>
  <si>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</si>
  <si>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</si>
  <si>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</si>
  <si>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</si>
  <si>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</si>
  <si>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</si>
  <si>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</si>
  <si>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</si>
  <si>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</si>
  <si>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</si>
  <si>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</si>
  <si>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</si>
  <si>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</si>
  <si>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</si>
  <si>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</si>
  <si>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</si>
  <si>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</si>
  <si>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</si>
  <si>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</si>
  <si>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</si>
  <si>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</si>
  <si>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</si>
  <si>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</si>
  <si>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</si>
  <si>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</si>
  <si>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</si>
  <si>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</si>
  <si>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</si>
  <si>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</si>
  <si>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</si>
  <si>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</si>
  <si>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</si>
  <si>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</si>
  <si>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</si>
  <si>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</si>
  <si>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</si>
  <si>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</si>
  <si>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</si>
  <si>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</si>
  <si>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</si>
  <si>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</si>
  <si>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</si>
  <si>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</si>
  <si>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</si>
  <si>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</si>
  <si>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</si>
  <si>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</si>
  <si>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</si>
  <si>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</si>
  <si>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</si>
  <si>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</si>
  <si>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</si>
  <si>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</si>
  <si>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</si>
  <si>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</si>
  <si>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</si>
  <si>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</si>
  <si>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</si>
  <si>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</si>
  <si>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</si>
  <si>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</si>
  <si>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</si>
  <si>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</si>
  <si>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</si>
  <si>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</si>
  <si>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</si>
  <si>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</si>
  <si>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</si>
  <si>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</si>
  <si>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</si>
  <si>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</si>
  <si>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</si>
  <si>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</si>
  <si>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</si>
  <si>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</si>
  <si>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</si>
  <si>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</si>
  <si>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</si>
  <si>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</si>
  <si>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</si>
  <si>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</si>
  <si>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</si>
  <si>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</si>
  <si>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</si>
  <si>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</si>
  <si>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</si>
  <si>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</si>
  <si>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</si>
  <si>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</si>
  <si>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</si>
  <si>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</si>
  <si>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</si>
  <si>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</si>
  <si>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</si>
  <si>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</si>
  <si>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</si>
  <si>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</si>
  <si>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</si>
  <si>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</si>
  <si>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</si>
  <si>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</si>
  <si>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</si>
  <si>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</si>
  <si>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</si>
  <si>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</si>
  <si>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</si>
  <si>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</si>
  <si>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</si>
  <si>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-212011834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</si>
  <si>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</si>
  <si>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</si>
  <si>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</si>
  <si>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</si>
  <si>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</si>
  <si>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</si>
  <si>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</si>
  <si>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</si>
  <si>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</si>
  <si>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</si>
  <si>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</si>
  <si>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</si>
  <si>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</si>
  <si>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</si>
  <si>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</si>
  <si>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</si>
  <si>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</si>
  <si>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</si>
  <si>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</si>
  <si>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</si>
  <si>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</si>
  <si>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</si>
  <si>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</si>
  <si>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</si>
  <si>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</si>
  <si>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</si>
  <si>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</si>
  <si>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</si>
  <si>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</si>
  <si>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</si>
  <si>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</si>
  <si>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</si>
  <si>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</si>
  <si>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</si>
  <si>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</si>
  <si>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</si>
  <si>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</si>
  <si>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</si>
  <si>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</si>
  <si>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</si>
  <si>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</si>
  <si>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</si>
  <si>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</si>
  <si>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</si>
  <si>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</si>
  <si>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</si>
  <si>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</si>
  <si>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</si>
  <si>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</si>
  <si>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</si>
  <si>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</si>
  <si>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</si>
  <si>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</si>
  <si>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</si>
  <si>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</si>
  <si>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</si>
  <si>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</si>
  <si>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</si>
  <si>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</si>
  <si>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</si>
  <si>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</si>
  <si>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</si>
  <si>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</si>
  <si>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</si>
  <si>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</si>
  <si>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</si>
  <si>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</si>
  <si>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</si>
  <si>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</si>
  <si>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</si>
  <si>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</si>
  <si>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</si>
  <si>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</si>
  <si>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</si>
  <si>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</si>
  <si>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</si>
  <si>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</si>
  <si>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</si>
  <si>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</si>
  <si>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</si>
  <si>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</si>
  <si>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</si>
  <si>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</si>
  <si>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</si>
  <si>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</si>
  <si>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</si>
  <si>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</si>
  <si>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</si>
  <si>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</si>
  <si>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</si>
  <si>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</si>
  <si>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</si>
  <si>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</si>
  <si>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</si>
  <si>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</si>
  <si>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</si>
  <si>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</si>
  <si>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</si>
  <si>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</si>
  <si>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</si>
  <si>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</si>
  <si>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</si>
  <si>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</si>
  <si>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</si>
  <si>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</si>
  <si>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</si>
  <si>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</si>
  <si>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</si>
  <si>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</si>
  <si>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</si>
  <si>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</si>
  <si>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</si>
  <si>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</si>
  <si>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</si>
  <si>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</si>
  <si>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</si>
  <si>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</si>
  <si>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</si>
  <si>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</si>
  <si>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</si>
  <si>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</si>
  <si>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</si>
  <si>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</si>
  <si>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</si>
  <si>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</si>
  <si>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</si>
  <si>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</si>
  <si>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</si>
  <si>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</si>
  <si>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</si>
  <si>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</si>
  <si>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</si>
  <si>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</si>
  <si>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</si>
  <si>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</si>
  <si>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</si>
  <si>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</si>
  <si>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</si>
  <si>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</si>
  <si>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</si>
  <si>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</si>
  <si>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</si>
  <si>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</si>
  <si>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</si>
  <si>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</si>
  <si>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</si>
  <si>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</si>
  <si>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</si>
  <si>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</si>
  <si>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</si>
  <si>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</si>
  <si>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</si>
  <si>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</si>
  <si>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</si>
  <si>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</si>
  <si>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</si>
  <si>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</si>
  <si>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</si>
  <si>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</si>
  <si>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</si>
  <si>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</si>
  <si>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</si>
  <si>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</si>
  <si>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</si>
  <si>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</si>
  <si>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</si>
  <si>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</si>
  <si>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</si>
  <si>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</si>
  <si>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</si>
  <si>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</si>
  <si>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</si>
  <si>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</si>
  <si>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</si>
  <si>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</si>
  <si>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</si>
  <si>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</si>
  <si>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</si>
  <si>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</si>
  <si>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</si>
  <si>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</si>
  <si>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</si>
  <si>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</si>
  <si>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</si>
  <si>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</si>
  <si>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</si>
  <si>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</si>
  <si>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</si>
  <si>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</si>
  <si>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</si>
  <si>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</si>
  <si>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</si>
  <si>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</si>
  <si>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</si>
  <si>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</si>
  <si>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</si>
  <si>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</si>
  <si>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</si>
  <si>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</si>
  <si>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</si>
  <si>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</si>
  <si>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</si>
  <si>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</si>
  <si>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</si>
  <si>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</si>
  <si>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</si>
  <si>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</si>
  <si>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</si>
  <si>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</si>
  <si>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</si>
  <si>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</si>
  <si>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</si>
  <si>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</si>
  <si>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</si>
  <si>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</si>
  <si>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</si>
  <si>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</si>
  <si>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</si>
  <si>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</si>
  <si>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</si>
  <si>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</si>
  <si>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</si>
  <si>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</si>
  <si>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</si>
  <si>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</si>
  <si>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</si>
  <si>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</si>
  <si>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</si>
  <si>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</si>
  <si>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</si>
  <si>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</si>
  <si>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</si>
  <si>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</si>
  <si>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</si>
  <si>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</si>
  <si>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</si>
  <si>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</si>
  <si>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</si>
  <si>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</si>
  <si>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</si>
  <si>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</si>
  <si>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</si>
  <si>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</si>
  <si>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</si>
  <si>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</si>
  <si>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</si>
  <si>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</si>
  <si>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</si>
  <si>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</si>
  <si>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</si>
  <si>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</si>
  <si>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</si>
  <si>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</si>
  <si>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</si>
  <si>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</si>
  <si>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</si>
  <si>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</si>
  <si>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</si>
  <si>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</si>
  <si>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</si>
  <si>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</si>
  <si>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</si>
  <si>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</si>
  <si>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</si>
  <si>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</si>
  <si>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</si>
  <si>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</si>
  <si>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</si>
  <si>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</si>
  <si>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</si>
  <si>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</si>
  <si>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</si>
  <si>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</si>
  <si>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</si>
  <si>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</si>
  <si>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</si>
  <si>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</si>
  <si>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</si>
  <si>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</si>
  <si>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</si>
  <si>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</si>
  <si>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</si>
  <si>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</si>
  <si>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</si>
  <si>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</si>
  <si>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</si>
  <si>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</si>
  <si>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210800415</t>
  </si>
  <si>
    <t>Vodič Cu izolovaný plný a laněný s PVC pláštěm do 1 kV žíla CHBU240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</si>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</sst>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</cellStyleXfs>
  <cellXfs count="637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0" fontId="66" fillId="0" borderId="1" xfId="2" applyFont="1" applyAlignment="1" applyProtection="1">
      <alignment horizontal="left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7" fillId="0" borderId="1" xfId="2" applyFont="1" applyAlignment="1" applyProtection="1">
      <alignment horizontal="center" vertical="center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10">
    <cellStyle name="Hypertextový odkaz" xfId="1" builtinId="8"/>
    <cellStyle name="Měna 2" xfId="6"/>
    <cellStyle name="měny 2" xfId="7"/>
    <cellStyle name="Normální" xfId="0" builtinId="0" customBuiltin="1"/>
    <cellStyle name="Normální 2" xfId="3"/>
    <cellStyle name="Normální 2 2" xfId="8"/>
    <cellStyle name="Normální 3" xfId="2"/>
    <cellStyle name="Normální 4" xfId="9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9" workbookViewId="0">
      <selection activeCell="C22" sqref="C22"/>
    </sheetView>
  </sheetViews>
  <sheetFormatPr defaultColWidth="10.7109375" defaultRowHeight="14.4"/>
  <cols>
    <col min="1" max="1" width="10.7109375" style="328"/>
    <col min="2" max="2" width="67.85546875" style="328" customWidth="1"/>
    <col min="3" max="4" width="25.85546875" style="330" customWidth="1"/>
    <col min="5" max="5" width="26.7109375" style="329" bestFit="1" customWidth="1"/>
    <col min="6" max="6" width="20.85546875" style="328" customWidth="1"/>
    <col min="7" max="7" width="19.28515625" style="328" bestFit="1" customWidth="1"/>
    <col min="8" max="16384" width="10.7109375" style="328"/>
  </cols>
  <sheetData>
    <row r="1" spans="1:7" ht="15.6">
      <c r="A1" s="499" t="s">
        <v>6172</v>
      </c>
      <c r="B1" s="500"/>
      <c r="C1" s="500"/>
      <c r="D1" s="500"/>
      <c r="E1" s="501"/>
    </row>
    <row r="2" spans="1:7" ht="15" thickBot="1">
      <c r="A2" s="502" t="s">
        <v>6171</v>
      </c>
      <c r="B2" s="503"/>
      <c r="C2" s="503"/>
      <c r="D2" s="503"/>
      <c r="E2" s="504"/>
    </row>
    <row r="3" spans="1:7" ht="15.75" customHeight="1" thickBot="1">
      <c r="A3" s="505"/>
      <c r="B3" s="506"/>
      <c r="C3" s="511" t="s">
        <v>6170</v>
      </c>
      <c r="D3" s="512"/>
      <c r="E3" s="508"/>
    </row>
    <row r="4" spans="1:7" ht="15.6" customHeight="1">
      <c r="A4" s="507"/>
      <c r="B4" s="508"/>
      <c r="C4" s="513" t="s">
        <v>6169</v>
      </c>
      <c r="D4" s="514"/>
      <c r="E4" s="371" t="s">
        <v>6168</v>
      </c>
    </row>
    <row r="5" spans="1:7" ht="30" customHeight="1">
      <c r="A5" s="507"/>
      <c r="B5" s="508"/>
      <c r="C5" s="515" t="s">
        <v>6167</v>
      </c>
      <c r="D5" s="516"/>
      <c r="E5" s="370" t="s">
        <v>6166</v>
      </c>
    </row>
    <row r="6" spans="1:7" ht="16.5" customHeight="1" thickBot="1">
      <c r="A6" s="509"/>
      <c r="B6" s="510"/>
      <c r="C6" s="369" t="s">
        <v>6165</v>
      </c>
      <c r="D6" s="368" t="s">
        <v>6164</v>
      </c>
      <c r="E6" s="367" t="s">
        <v>6164</v>
      </c>
    </row>
    <row r="7" spans="1:7">
      <c r="A7" s="497" t="s">
        <v>6163</v>
      </c>
      <c r="B7" s="498"/>
      <c r="C7" s="366">
        <f>'Rekapitulace Stavby 1 + 2'!AG55+'Rekapitulace Stavby 1 + 2'!AG58+'Rekapitulace Stavby 1 + 2'!AG62+'Rekapitulace Stavby 1 + 2'!AG67+'Rekapitulace Stavby 1 + 2'!AG74</f>
        <v>0</v>
      </c>
      <c r="D7" s="365"/>
      <c r="E7" s="364"/>
    </row>
    <row r="8" spans="1:7">
      <c r="A8" s="487" t="s">
        <v>6162</v>
      </c>
      <c r="B8" s="488"/>
      <c r="C8" s="36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60"/>
      <c r="E8" s="359"/>
    </row>
    <row r="9" spans="1:7">
      <c r="A9" s="487" t="s">
        <v>6161</v>
      </c>
      <c r="B9" s="488"/>
      <c r="C9" s="363"/>
      <c r="D9" s="362">
        <f>'Rekapitulace Stavby 1 + 2'!AG75</f>
        <v>0</v>
      </c>
      <c r="E9" s="359"/>
    </row>
    <row r="10" spans="1:7">
      <c r="A10" s="487" t="s">
        <v>6160</v>
      </c>
      <c r="B10" s="488"/>
      <c r="C10" s="361">
        <f>'Rekapitulace Stavby 1 + 2'!AG76</f>
        <v>0</v>
      </c>
      <c r="D10" s="360"/>
      <c r="E10" s="359"/>
    </row>
    <row r="11" spans="1:7">
      <c r="A11" s="487" t="s">
        <v>6159</v>
      </c>
      <c r="B11" s="488"/>
      <c r="C11" s="361">
        <f>'PS 12 + RPD'!D4</f>
        <v>0</v>
      </c>
      <c r="D11" s="360"/>
      <c r="E11" s="359"/>
    </row>
    <row r="12" spans="1:7" ht="15" thickBot="1">
      <c r="A12" s="485" t="s">
        <v>6158</v>
      </c>
      <c r="B12" s="486"/>
      <c r="C12" s="358">
        <f>'Rekapitulace Stavby 1 + 2'!AG77</f>
        <v>0</v>
      </c>
      <c r="D12" s="357"/>
      <c r="E12" s="356"/>
      <c r="G12" s="355"/>
    </row>
    <row r="13" spans="1:7" ht="15.75" customHeight="1">
      <c r="A13" s="489" t="s">
        <v>6157</v>
      </c>
      <c r="B13" s="490"/>
      <c r="C13" s="491"/>
      <c r="D13" s="494"/>
      <c r="E13" s="480">
        <f>'Rekapitulace Stavby 1 + 2'!AG79</f>
        <v>0</v>
      </c>
    </row>
    <row r="14" spans="1:7">
      <c r="A14" s="483" t="s">
        <v>6156</v>
      </c>
      <c r="B14" s="484"/>
      <c r="C14" s="492"/>
      <c r="D14" s="495"/>
      <c r="E14" s="481"/>
    </row>
    <row r="15" spans="1:7">
      <c r="A15" s="476" t="s">
        <v>6155</v>
      </c>
      <c r="B15" s="477"/>
      <c r="C15" s="492"/>
      <c r="D15" s="495"/>
      <c r="E15" s="481"/>
    </row>
    <row r="16" spans="1:7">
      <c r="A16" s="476" t="s">
        <v>6154</v>
      </c>
      <c r="B16" s="477"/>
      <c r="C16" s="493"/>
      <c r="D16" s="496"/>
      <c r="E16" s="482"/>
    </row>
    <row r="17" spans="1:6">
      <c r="A17" s="474" t="s">
        <v>6153</v>
      </c>
      <c r="B17" s="475"/>
      <c r="C17" s="354"/>
      <c r="D17" s="353"/>
      <c r="E17" s="352">
        <f>'Rekapitulace Stavby 1 + 2'!AG92</f>
        <v>0</v>
      </c>
    </row>
    <row r="18" spans="1:6">
      <c r="A18" s="476" t="s">
        <v>6152</v>
      </c>
      <c r="B18" s="477"/>
      <c r="C18" s="354"/>
      <c r="D18" s="353"/>
      <c r="E18" s="352">
        <f>'Rekapitulace Stavby 1 + 2'!AG98</f>
        <v>0</v>
      </c>
    </row>
    <row r="19" spans="1:6">
      <c r="A19" s="476" t="s">
        <v>6151</v>
      </c>
      <c r="B19" s="477"/>
      <c r="C19" s="354"/>
      <c r="D19" s="353"/>
      <c r="E19" s="352">
        <f>'Rekapitulace Stavby 1 + 2'!AG99</f>
        <v>0</v>
      </c>
    </row>
    <row r="20" spans="1:6" ht="15" thickBot="1">
      <c r="A20" s="478" t="s">
        <v>6150</v>
      </c>
      <c r="B20" s="479"/>
      <c r="C20" s="351"/>
      <c r="D20" s="350"/>
      <c r="E20" s="349">
        <f>'Rekapitulace Stavby 1 + 2'!AG100</f>
        <v>0</v>
      </c>
    </row>
    <row r="21" spans="1:6" ht="15" thickBot="1">
      <c r="C21" s="348"/>
      <c r="D21" s="348"/>
      <c r="E21" s="347"/>
    </row>
    <row r="22" spans="1:6" ht="40.5" customHeight="1" thickBot="1">
      <c r="A22" s="459" t="s">
        <v>6149</v>
      </c>
      <c r="B22" s="460"/>
      <c r="C22" s="339">
        <f>SUM(C7:C20)</f>
        <v>0</v>
      </c>
      <c r="D22" s="339">
        <f>SUM(D7:D20)</f>
        <v>0</v>
      </c>
      <c r="E22" s="346">
        <f>SUM(E7:E20)</f>
        <v>0</v>
      </c>
      <c r="F22" s="337"/>
    </row>
    <row r="23" spans="1:6" ht="27.75" customHeight="1" thickBot="1">
      <c r="A23" s="469" t="s">
        <v>6148</v>
      </c>
      <c r="B23" s="470"/>
      <c r="C23" s="456">
        <f>SUM(C22:E22)</f>
        <v>0</v>
      </c>
      <c r="D23" s="457"/>
      <c r="E23" s="458"/>
      <c r="F23" s="337"/>
    </row>
    <row r="24" spans="1:6" ht="42" customHeight="1" thickBot="1">
      <c r="A24" s="459" t="s">
        <v>6147</v>
      </c>
      <c r="B24" s="460"/>
      <c r="C24" s="345" t="e">
        <f>C22/C23</f>
        <v>#DIV/0!</v>
      </c>
      <c r="D24" s="344" t="e">
        <f>D22/C23</f>
        <v>#DIV/0!</v>
      </c>
      <c r="E24" s="343" t="e">
        <f>E22/C23</f>
        <v>#DIV/0!</v>
      </c>
      <c r="F24" s="331"/>
    </row>
    <row r="25" spans="1:6" ht="26.4" customHeight="1" thickBot="1">
      <c r="A25" s="461" t="s">
        <v>6146</v>
      </c>
      <c r="B25" s="462"/>
      <c r="C25" s="463">
        <f>'Rekapitulace Stavby 1 + 2'!AG103+'Rekapitulace Stavby 1 + 2'!AG104</f>
        <v>0</v>
      </c>
      <c r="D25" s="464"/>
      <c r="E25" s="465"/>
      <c r="F25" s="337"/>
    </row>
    <row r="26" spans="1:6" ht="42.6" customHeight="1" thickBot="1">
      <c r="A26" s="466" t="s">
        <v>6145</v>
      </c>
      <c r="B26" s="467"/>
      <c r="C26" s="342" t="e">
        <f>ROUND(C24*C25,2)</f>
        <v>#DIV/0!</v>
      </c>
      <c r="D26" s="342" t="e">
        <f>ROUND(D24*C25,2)</f>
        <v>#DIV/0!</v>
      </c>
      <c r="E26" s="341" t="e">
        <f>C25-C26-D26</f>
        <v>#DIV/0!</v>
      </c>
      <c r="F26" s="337"/>
    </row>
    <row r="27" spans="1:6" ht="27.9" customHeight="1" thickBot="1">
      <c r="A27" s="466" t="s">
        <v>6144</v>
      </c>
      <c r="B27" s="468"/>
      <c r="C27" s="340" t="e">
        <f>C26+C22</f>
        <v>#DIV/0!</v>
      </c>
      <c r="D27" s="339" t="e">
        <f>D26+D22</f>
        <v>#DIV/0!</v>
      </c>
      <c r="E27" s="338" t="e">
        <f>E26+E22</f>
        <v>#DIV/0!</v>
      </c>
      <c r="F27" s="337"/>
    </row>
    <row r="28" spans="1:6" ht="25.2" customHeight="1" thickBot="1">
      <c r="A28" s="459" t="s">
        <v>6143</v>
      </c>
      <c r="B28" s="460"/>
      <c r="C28" s="471">
        <f>'PS 12 + RPD'!D3</f>
        <v>0</v>
      </c>
      <c r="D28" s="472"/>
      <c r="E28" s="473"/>
      <c r="F28" s="337"/>
    </row>
    <row r="29" spans="1:6" ht="15" thickBot="1">
      <c r="A29" s="336"/>
      <c r="B29" s="336"/>
      <c r="C29" s="335"/>
      <c r="D29" s="335"/>
      <c r="E29" s="335"/>
      <c r="F29" s="331"/>
    </row>
    <row r="30" spans="1:6" ht="16.5" customHeight="1" thickBot="1">
      <c r="A30" s="451" t="s">
        <v>6142</v>
      </c>
      <c r="B30" s="452"/>
      <c r="C30" s="453" t="e">
        <f>C27+D27+E27+C28</f>
        <v>#DIV/0!</v>
      </c>
      <c r="D30" s="454"/>
      <c r="E30" s="455"/>
      <c r="F30" s="331"/>
    </row>
    <row r="31" spans="1:6">
      <c r="C31" s="333"/>
      <c r="D31" s="333"/>
      <c r="E31" s="332"/>
      <c r="F31" s="331"/>
    </row>
    <row r="32" spans="1:6">
      <c r="B32" s="334"/>
      <c r="C32" s="333"/>
      <c r="D32" s="333"/>
      <c r="E32" s="332"/>
      <c r="F32" s="331"/>
    </row>
  </sheetData>
  <sheetProtection password="E2A1" sheet="1" objects="1" scenarios="1"/>
  <mergeCells count="35">
    <mergeCell ref="A7:B7"/>
    <mergeCell ref="A8:B8"/>
    <mergeCell ref="A9:B9"/>
    <mergeCell ref="A1:E1"/>
    <mergeCell ref="A2:E2"/>
    <mergeCell ref="A3:B6"/>
    <mergeCell ref="C3:E3"/>
    <mergeCell ref="C4:D4"/>
    <mergeCell ref="C5:D5"/>
    <mergeCell ref="A10:B10"/>
    <mergeCell ref="A11:B11"/>
    <mergeCell ref="A13:B13"/>
    <mergeCell ref="C13:C16"/>
    <mergeCell ref="D13:D16"/>
    <mergeCell ref="E13:E16"/>
    <mergeCell ref="A14:B14"/>
    <mergeCell ref="A15:B15"/>
    <mergeCell ref="A16:B16"/>
    <mergeCell ref="A12:B12"/>
    <mergeCell ref="A17:B17"/>
    <mergeCell ref="A18:B18"/>
    <mergeCell ref="A19:B19"/>
    <mergeCell ref="A20:B20"/>
    <mergeCell ref="A22:B22"/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topLeftCell="A31" zoomScale="80" zoomScaleNormal="100" zoomScaleSheetLayoutView="80" workbookViewId="0">
      <selection activeCell="C42" sqref="C42:E42"/>
    </sheetView>
  </sheetViews>
  <sheetFormatPr defaultColWidth="10.7109375" defaultRowHeight="14.4"/>
  <cols>
    <col min="1" max="1" width="10.7109375" style="372"/>
    <col min="2" max="2" width="56.85546875" style="372" customWidth="1"/>
    <col min="3" max="6" width="24.140625" style="373" customWidth="1"/>
    <col min="7" max="7" width="17.42578125" style="372" bestFit="1" customWidth="1"/>
    <col min="8" max="16384" width="10.7109375" style="372"/>
  </cols>
  <sheetData>
    <row r="1" spans="1:6" s="422" customFormat="1" ht="16.2">
      <c r="A1" s="569" t="s">
        <v>6222</v>
      </c>
      <c r="B1" s="569"/>
      <c r="C1" s="569"/>
      <c r="D1" s="569"/>
      <c r="E1" s="569"/>
      <c r="F1" s="569"/>
    </row>
    <row r="2" spans="1:6" s="422" customFormat="1" ht="42.75" customHeight="1">
      <c r="A2" s="566" t="s">
        <v>6221</v>
      </c>
      <c r="B2" s="566"/>
      <c r="C2" s="566"/>
      <c r="D2" s="566"/>
      <c r="E2" s="566"/>
      <c r="F2" s="566"/>
    </row>
    <row r="3" spans="1:6" s="422" customFormat="1" ht="30" customHeight="1">
      <c r="A3" s="566" t="s">
        <v>6220</v>
      </c>
      <c r="B3" s="566"/>
      <c r="C3" s="566"/>
      <c r="D3" s="566"/>
      <c r="E3" s="566"/>
      <c r="F3" s="566"/>
    </row>
    <row r="4" spans="1:6" s="422" customFormat="1" ht="33" customHeight="1">
      <c r="A4" s="566" t="s">
        <v>6219</v>
      </c>
      <c r="B4" s="566"/>
      <c r="C4" s="566"/>
      <c r="D4" s="566"/>
      <c r="E4" s="566"/>
      <c r="F4" s="566"/>
    </row>
    <row r="5" spans="1:6" s="422" customFormat="1" ht="14.4" customHeight="1">
      <c r="A5" s="566" t="s">
        <v>6218</v>
      </c>
      <c r="B5" s="566"/>
      <c r="C5" s="566"/>
      <c r="D5" s="566"/>
      <c r="E5" s="566"/>
      <c r="F5" s="566"/>
    </row>
    <row r="6" spans="1:6" s="422" customFormat="1" ht="57.75" customHeight="1">
      <c r="A6" s="566" t="s">
        <v>6217</v>
      </c>
      <c r="B6" s="566"/>
      <c r="C6" s="566"/>
      <c r="D6" s="566"/>
      <c r="E6" s="566"/>
      <c r="F6" s="566"/>
    </row>
    <row r="7" spans="1:6" s="422" customFormat="1" ht="29.25" customHeight="1">
      <c r="A7" s="566" t="s">
        <v>6216</v>
      </c>
      <c r="B7" s="566"/>
      <c r="C7" s="566"/>
      <c r="D7" s="566"/>
      <c r="E7" s="566"/>
      <c r="F7" s="566"/>
    </row>
    <row r="8" spans="1:6" s="422" customFormat="1" ht="15" customHeight="1">
      <c r="A8" s="567" t="s">
        <v>6215</v>
      </c>
      <c r="B8" s="567"/>
      <c r="C8" s="567"/>
      <c r="D8" s="567"/>
      <c r="E8" s="567"/>
      <c r="F8" s="567"/>
    </row>
    <row r="9" spans="1:6" s="422" customFormat="1" ht="47.25" customHeight="1">
      <c r="A9" s="568" t="s">
        <v>6214</v>
      </c>
      <c r="B9" s="568"/>
      <c r="C9" s="568"/>
      <c r="D9" s="568"/>
      <c r="E9" s="568"/>
      <c r="F9" s="568"/>
    </row>
    <row r="10" spans="1:6" s="422" customFormat="1" ht="15" customHeight="1">
      <c r="A10" s="423"/>
      <c r="B10" s="423"/>
      <c r="C10" s="423"/>
      <c r="D10" s="423"/>
      <c r="E10" s="423"/>
      <c r="F10" s="423"/>
    </row>
    <row r="11" spans="1:6" s="422" customFormat="1" ht="24" customHeight="1">
      <c r="A11" s="541" t="s">
        <v>6213</v>
      </c>
      <c r="B11" s="541"/>
      <c r="C11" s="541"/>
      <c r="D11" s="541"/>
      <c r="E11" s="541"/>
      <c r="F11" s="541"/>
    </row>
    <row r="12" spans="1:6" s="422" customFormat="1" ht="15" customHeight="1" thickBot="1">
      <c r="A12" s="423"/>
      <c r="B12" s="423"/>
      <c r="C12" s="423"/>
      <c r="D12" s="423"/>
      <c r="E12" s="423"/>
      <c r="F12" s="423"/>
    </row>
    <row r="13" spans="1:6" s="375" customFormat="1" ht="15.6" customHeight="1">
      <c r="A13" s="538" t="s">
        <v>6172</v>
      </c>
      <c r="B13" s="539"/>
      <c r="C13" s="539"/>
      <c r="D13" s="539"/>
      <c r="E13" s="540"/>
    </row>
    <row r="14" spans="1:6" s="375" customFormat="1" ht="15" customHeight="1" thickBot="1">
      <c r="A14" s="542" t="s">
        <v>6171</v>
      </c>
      <c r="B14" s="543"/>
      <c r="C14" s="543"/>
      <c r="D14" s="543"/>
      <c r="E14" s="544"/>
    </row>
    <row r="15" spans="1:6" s="375" customFormat="1" ht="15.75" customHeight="1" thickBot="1">
      <c r="A15" s="545"/>
      <c r="B15" s="546"/>
      <c r="C15" s="551" t="s">
        <v>6170</v>
      </c>
      <c r="D15" s="552"/>
      <c r="E15" s="553"/>
    </row>
    <row r="16" spans="1:6" s="375" customFormat="1" ht="15.6" customHeight="1">
      <c r="A16" s="547"/>
      <c r="B16" s="548"/>
      <c r="C16" s="513" t="s">
        <v>6169</v>
      </c>
      <c r="D16" s="514"/>
      <c r="E16" s="371" t="s">
        <v>6184</v>
      </c>
    </row>
    <row r="17" spans="1:7" s="375" customFormat="1" ht="30" customHeight="1">
      <c r="A17" s="547"/>
      <c r="B17" s="548"/>
      <c r="C17" s="515" t="s">
        <v>6167</v>
      </c>
      <c r="D17" s="516"/>
      <c r="E17" s="370" t="s">
        <v>6166</v>
      </c>
    </row>
    <row r="18" spans="1:7" s="375" customFormat="1" ht="25.95" customHeight="1" thickBot="1">
      <c r="A18" s="549"/>
      <c r="B18" s="550"/>
      <c r="C18" s="369" t="s">
        <v>6165</v>
      </c>
      <c r="D18" s="368" t="s">
        <v>6164</v>
      </c>
      <c r="E18" s="367" t="s">
        <v>6164</v>
      </c>
    </row>
    <row r="19" spans="1:7" s="375" customFormat="1" ht="136.94999999999999" customHeight="1">
      <c r="A19" s="536" t="s">
        <v>6163</v>
      </c>
      <c r="B19" s="537"/>
      <c r="C19" s="421" t="s">
        <v>6212</v>
      </c>
      <c r="D19" s="392"/>
      <c r="E19" s="391"/>
    </row>
    <row r="20" spans="1:7" s="375" customFormat="1" ht="300" customHeight="1">
      <c r="A20" s="523" t="s">
        <v>6162</v>
      </c>
      <c r="B20" s="524"/>
      <c r="C20" s="417" t="s">
        <v>6211</v>
      </c>
      <c r="D20" s="387"/>
      <c r="E20" s="386"/>
      <c r="F20" s="420"/>
    </row>
    <row r="21" spans="1:7" s="375" customFormat="1" ht="27.6" customHeight="1">
      <c r="A21" s="523" t="s">
        <v>6161</v>
      </c>
      <c r="B21" s="524"/>
      <c r="C21" s="390"/>
      <c r="D21" s="419" t="s">
        <v>6210</v>
      </c>
      <c r="E21" s="386"/>
    </row>
    <row r="22" spans="1:7" s="375" customFormat="1" ht="27.6" customHeight="1">
      <c r="A22" s="523" t="s">
        <v>6160</v>
      </c>
      <c r="B22" s="524"/>
      <c r="C22" s="418" t="s">
        <v>6209</v>
      </c>
      <c r="D22" s="387"/>
      <c r="E22" s="386"/>
    </row>
    <row r="23" spans="1:7" s="375" customFormat="1" ht="14.4" customHeight="1">
      <c r="A23" s="523" t="s">
        <v>6159</v>
      </c>
      <c r="B23" s="524"/>
      <c r="C23" s="417" t="s">
        <v>6208</v>
      </c>
      <c r="D23" s="387"/>
      <c r="E23" s="386"/>
    </row>
    <row r="24" spans="1:7" s="375" customFormat="1" ht="28.2" customHeight="1" thickBot="1">
      <c r="A24" s="534" t="s">
        <v>6158</v>
      </c>
      <c r="B24" s="535"/>
      <c r="C24" s="416" t="s">
        <v>6207</v>
      </c>
      <c r="D24" s="384"/>
      <c r="E24" s="384"/>
      <c r="G24" s="382"/>
    </row>
    <row r="25" spans="1:7" s="375" customFormat="1" ht="24.6" customHeight="1">
      <c r="A25" s="521" t="s">
        <v>6157</v>
      </c>
      <c r="B25" s="522"/>
      <c r="C25" s="525"/>
      <c r="D25" s="528"/>
      <c r="E25" s="563" t="s">
        <v>6206</v>
      </c>
    </row>
    <row r="26" spans="1:7" s="375" customFormat="1" ht="14.4" customHeight="1">
      <c r="A26" s="517" t="s">
        <v>6156</v>
      </c>
      <c r="B26" s="518"/>
      <c r="C26" s="526"/>
      <c r="D26" s="529"/>
      <c r="E26" s="564"/>
    </row>
    <row r="27" spans="1:7" s="375" customFormat="1" ht="14.4" customHeight="1">
      <c r="A27" s="517" t="s">
        <v>6155</v>
      </c>
      <c r="B27" s="518"/>
      <c r="C27" s="526"/>
      <c r="D27" s="529"/>
      <c r="E27" s="564"/>
    </row>
    <row r="28" spans="1:7" s="375" customFormat="1" ht="14.4" customHeight="1">
      <c r="A28" s="517" t="s">
        <v>6154</v>
      </c>
      <c r="B28" s="518"/>
      <c r="C28" s="527"/>
      <c r="D28" s="530"/>
      <c r="E28" s="565"/>
    </row>
    <row r="29" spans="1:7" s="375" customFormat="1" ht="108" customHeight="1">
      <c r="A29" s="517" t="s">
        <v>6153</v>
      </c>
      <c r="B29" s="518"/>
      <c r="C29" s="381"/>
      <c r="D29" s="380"/>
      <c r="E29" s="415" t="s">
        <v>6205</v>
      </c>
    </row>
    <row r="30" spans="1:7" s="375" customFormat="1" ht="27.6" customHeight="1">
      <c r="A30" s="517" t="s">
        <v>6152</v>
      </c>
      <c r="B30" s="518"/>
      <c r="C30" s="381"/>
      <c r="D30" s="380"/>
      <c r="E30" s="415" t="s">
        <v>6203</v>
      </c>
    </row>
    <row r="31" spans="1:7" s="375" customFormat="1" ht="27.6" customHeight="1">
      <c r="A31" s="517" t="s">
        <v>6151</v>
      </c>
      <c r="B31" s="518"/>
      <c r="C31" s="381"/>
      <c r="D31" s="380"/>
      <c r="E31" s="415" t="s">
        <v>6204</v>
      </c>
    </row>
    <row r="32" spans="1:7" s="375" customFormat="1" ht="28.2" customHeight="1" thickBot="1">
      <c r="A32" s="519" t="s">
        <v>6150</v>
      </c>
      <c r="B32" s="520"/>
      <c r="C32" s="378"/>
      <c r="D32" s="377"/>
      <c r="E32" s="414" t="s">
        <v>6203</v>
      </c>
    </row>
    <row r="33" spans="1:7" s="375" customFormat="1" ht="15" thickBot="1">
      <c r="C33" s="413"/>
      <c r="D33" s="413"/>
      <c r="E33" s="412"/>
    </row>
    <row r="34" spans="1:7" s="375" customFormat="1" ht="40.5" customHeight="1" thickBot="1">
      <c r="A34" s="459" t="s">
        <v>6149</v>
      </c>
      <c r="B34" s="460"/>
      <c r="C34" s="404" t="s">
        <v>6202</v>
      </c>
      <c r="D34" s="404" t="s">
        <v>6201</v>
      </c>
      <c r="E34" s="411" t="s">
        <v>6200</v>
      </c>
      <c r="F34" s="402"/>
    </row>
    <row r="35" spans="1:7" s="375" customFormat="1" ht="27.75" customHeight="1" thickBot="1">
      <c r="A35" s="459" t="s">
        <v>6148</v>
      </c>
      <c r="B35" s="460"/>
      <c r="C35" s="560" t="s">
        <v>6199</v>
      </c>
      <c r="D35" s="561"/>
      <c r="E35" s="562"/>
      <c r="F35" s="402"/>
    </row>
    <row r="36" spans="1:7" s="375" customFormat="1" ht="42" customHeight="1" thickBot="1">
      <c r="A36" s="459" t="s">
        <v>6147</v>
      </c>
      <c r="B36" s="460"/>
      <c r="C36" s="410" t="s">
        <v>6198</v>
      </c>
      <c r="D36" s="409" t="s">
        <v>6197</v>
      </c>
      <c r="E36" s="408" t="s">
        <v>6196</v>
      </c>
      <c r="F36" s="397"/>
    </row>
    <row r="37" spans="1:7" s="375" customFormat="1" ht="26.4" customHeight="1" thickBot="1">
      <c r="A37" s="459" t="s">
        <v>6146</v>
      </c>
      <c r="B37" s="460"/>
      <c r="C37" s="560" t="s">
        <v>6195</v>
      </c>
      <c r="D37" s="561"/>
      <c r="E37" s="562"/>
      <c r="F37" s="402"/>
    </row>
    <row r="38" spans="1:7" s="375" customFormat="1" ht="42.6" customHeight="1" thickBot="1">
      <c r="A38" s="466" t="s">
        <v>6145</v>
      </c>
      <c r="B38" s="467"/>
      <c r="C38" s="407" t="s">
        <v>6194</v>
      </c>
      <c r="D38" s="407" t="s">
        <v>6193</v>
      </c>
      <c r="E38" s="406" t="s">
        <v>6192</v>
      </c>
      <c r="F38" s="402"/>
    </row>
    <row r="39" spans="1:7" s="375" customFormat="1" ht="27.9" customHeight="1" thickBot="1">
      <c r="A39" s="466" t="s">
        <v>6144</v>
      </c>
      <c r="B39" s="467"/>
      <c r="C39" s="405" t="s">
        <v>6191</v>
      </c>
      <c r="D39" s="404" t="s">
        <v>6190</v>
      </c>
      <c r="E39" s="403" t="s">
        <v>6189</v>
      </c>
      <c r="F39" s="402"/>
    </row>
    <row r="40" spans="1:7" s="375" customFormat="1" ht="16.5" customHeight="1" thickBot="1">
      <c r="A40" s="459" t="s">
        <v>6188</v>
      </c>
      <c r="B40" s="460"/>
      <c r="C40" s="557" t="s">
        <v>6187</v>
      </c>
      <c r="D40" s="558"/>
      <c r="E40" s="559"/>
      <c r="F40" s="402"/>
    </row>
    <row r="41" spans="1:7" s="375" customFormat="1" ht="15" thickBot="1">
      <c r="A41" s="401"/>
      <c r="B41" s="401"/>
      <c r="C41" s="400"/>
      <c r="D41" s="400"/>
      <c r="E41" s="400"/>
      <c r="F41" s="397"/>
    </row>
    <row r="42" spans="1:7" s="375" customFormat="1" ht="16.5" customHeight="1" thickBot="1">
      <c r="A42" s="459" t="s">
        <v>6142</v>
      </c>
      <c r="B42" s="460"/>
      <c r="C42" s="554" t="s">
        <v>6186</v>
      </c>
      <c r="D42" s="555"/>
      <c r="E42" s="556"/>
      <c r="F42" s="397"/>
    </row>
    <row r="43" spans="1:7" s="375" customFormat="1">
      <c r="C43" s="399"/>
      <c r="D43" s="399"/>
      <c r="E43" s="398"/>
      <c r="F43" s="397"/>
    </row>
    <row r="44" spans="1:7" s="375" customFormat="1">
      <c r="C44" s="399"/>
      <c r="D44" s="399"/>
      <c r="E44" s="398"/>
      <c r="F44" s="397"/>
    </row>
    <row r="45" spans="1:7">
      <c r="A45" s="396"/>
      <c r="B45" s="396"/>
      <c r="C45" s="395"/>
      <c r="D45" s="395"/>
      <c r="E45" s="395"/>
      <c r="F45" s="395"/>
      <c r="G45" s="394"/>
    </row>
    <row r="46" spans="1:7" ht="23.4">
      <c r="A46" s="541" t="s">
        <v>6185</v>
      </c>
      <c r="B46" s="541"/>
      <c r="C46" s="541"/>
      <c r="D46" s="541"/>
      <c r="E46" s="541"/>
      <c r="F46" s="541"/>
      <c r="G46" s="394"/>
    </row>
    <row r="47" spans="1:7" ht="15" thickBot="1"/>
    <row r="48" spans="1:7" s="375" customFormat="1" ht="15.6" customHeight="1">
      <c r="A48" s="538" t="s">
        <v>6172</v>
      </c>
      <c r="B48" s="539"/>
      <c r="C48" s="539"/>
      <c r="D48" s="539"/>
      <c r="E48" s="540"/>
    </row>
    <row r="49" spans="1:7" s="375" customFormat="1" ht="15" customHeight="1" thickBot="1">
      <c r="A49" s="542" t="s">
        <v>6171</v>
      </c>
      <c r="B49" s="543"/>
      <c r="C49" s="543"/>
      <c r="D49" s="543"/>
      <c r="E49" s="544"/>
    </row>
    <row r="50" spans="1:7" s="375" customFormat="1" ht="15.75" customHeight="1" thickBot="1">
      <c r="A50" s="545"/>
      <c r="B50" s="546"/>
      <c r="C50" s="551" t="s">
        <v>6170</v>
      </c>
      <c r="D50" s="552"/>
      <c r="E50" s="553"/>
    </row>
    <row r="51" spans="1:7" s="375" customFormat="1" ht="15.6" customHeight="1">
      <c r="A51" s="547"/>
      <c r="B51" s="548"/>
      <c r="C51" s="513" t="s">
        <v>6169</v>
      </c>
      <c r="D51" s="514"/>
      <c r="E51" s="371" t="s">
        <v>6184</v>
      </c>
    </row>
    <row r="52" spans="1:7" s="375" customFormat="1" ht="30" customHeight="1">
      <c r="A52" s="547"/>
      <c r="B52" s="548"/>
      <c r="C52" s="515" t="s">
        <v>6167</v>
      </c>
      <c r="D52" s="516"/>
      <c r="E52" s="370" t="s">
        <v>6166</v>
      </c>
    </row>
    <row r="53" spans="1:7" s="375" customFormat="1" ht="16.5" customHeight="1" thickBot="1">
      <c r="A53" s="549"/>
      <c r="B53" s="550"/>
      <c r="C53" s="369" t="s">
        <v>6165</v>
      </c>
      <c r="D53" s="368" t="s">
        <v>6164</v>
      </c>
      <c r="E53" s="367" t="s">
        <v>6164</v>
      </c>
    </row>
    <row r="54" spans="1:7" s="375" customFormat="1" ht="41.4" customHeight="1">
      <c r="A54" s="536" t="s">
        <v>6163</v>
      </c>
      <c r="B54" s="537"/>
      <c r="C54" s="393" t="s">
        <v>6183</v>
      </c>
      <c r="D54" s="392"/>
      <c r="E54" s="391"/>
    </row>
    <row r="55" spans="1:7" s="375" customFormat="1" ht="189.9" customHeight="1">
      <c r="A55" s="523" t="s">
        <v>6162</v>
      </c>
      <c r="B55" s="524"/>
      <c r="C55" s="388" t="s">
        <v>6182</v>
      </c>
      <c r="D55" s="387"/>
      <c r="E55" s="386"/>
    </row>
    <row r="56" spans="1:7" s="375" customFormat="1" ht="14.4" customHeight="1">
      <c r="A56" s="523" t="s">
        <v>6161</v>
      </c>
      <c r="B56" s="524"/>
      <c r="C56" s="390"/>
      <c r="D56" s="389" t="s">
        <v>6181</v>
      </c>
      <c r="E56" s="386"/>
    </row>
    <row r="57" spans="1:7" s="375" customFormat="1" ht="14.4" customHeight="1">
      <c r="A57" s="523" t="s">
        <v>6160</v>
      </c>
      <c r="B57" s="524"/>
      <c r="C57" s="388" t="s">
        <v>6180</v>
      </c>
      <c r="D57" s="387"/>
      <c r="E57" s="386"/>
    </row>
    <row r="58" spans="1:7" s="375" customFormat="1" ht="14.4" customHeight="1">
      <c r="A58" s="523" t="s">
        <v>6159</v>
      </c>
      <c r="B58" s="524"/>
      <c r="C58" s="388" t="s">
        <v>6179</v>
      </c>
      <c r="D58" s="387"/>
      <c r="E58" s="386"/>
    </row>
    <row r="59" spans="1:7" s="375" customFormat="1" ht="15" customHeight="1" thickBot="1">
      <c r="A59" s="534" t="s">
        <v>6158</v>
      </c>
      <c r="B59" s="535"/>
      <c r="C59" s="385" t="s">
        <v>6178</v>
      </c>
      <c r="D59" s="384"/>
      <c r="E59" s="383"/>
      <c r="G59" s="382"/>
    </row>
    <row r="60" spans="1:7" s="375" customFormat="1" ht="25.95" customHeight="1">
      <c r="A60" s="521" t="s">
        <v>6157</v>
      </c>
      <c r="B60" s="522"/>
      <c r="C60" s="525"/>
      <c r="D60" s="528"/>
      <c r="E60" s="531" t="s">
        <v>6177</v>
      </c>
    </row>
    <row r="61" spans="1:7" s="375" customFormat="1" ht="14.4" customHeight="1">
      <c r="A61" s="517" t="s">
        <v>6156</v>
      </c>
      <c r="B61" s="518"/>
      <c r="C61" s="526"/>
      <c r="D61" s="529"/>
      <c r="E61" s="532"/>
    </row>
    <row r="62" spans="1:7" s="375" customFormat="1" ht="14.4" customHeight="1">
      <c r="A62" s="517" t="s">
        <v>6155</v>
      </c>
      <c r="B62" s="518"/>
      <c r="C62" s="526"/>
      <c r="D62" s="529"/>
      <c r="E62" s="532"/>
    </row>
    <row r="63" spans="1:7" s="375" customFormat="1" ht="14.4" customHeight="1">
      <c r="A63" s="517" t="s">
        <v>6154</v>
      </c>
      <c r="B63" s="518"/>
      <c r="C63" s="527"/>
      <c r="D63" s="530"/>
      <c r="E63" s="533"/>
    </row>
    <row r="64" spans="1:7" s="375" customFormat="1" ht="80.099999999999994" customHeight="1">
      <c r="A64" s="517" t="s">
        <v>6153</v>
      </c>
      <c r="B64" s="518"/>
      <c r="C64" s="381"/>
      <c r="D64" s="380"/>
      <c r="E64" s="379" t="s">
        <v>6176</v>
      </c>
    </row>
    <row r="65" spans="1:6" s="375" customFormat="1" ht="14.4" customHeight="1">
      <c r="A65" s="517" t="s">
        <v>6152</v>
      </c>
      <c r="B65" s="518"/>
      <c r="C65" s="381"/>
      <c r="D65" s="380"/>
      <c r="E65" s="379" t="s">
        <v>6175</v>
      </c>
    </row>
    <row r="66" spans="1:6" s="375" customFormat="1" ht="14.4" customHeight="1">
      <c r="A66" s="517" t="s">
        <v>6151</v>
      </c>
      <c r="B66" s="518"/>
      <c r="C66" s="381"/>
      <c r="D66" s="380"/>
      <c r="E66" s="379" t="s">
        <v>6174</v>
      </c>
    </row>
    <row r="67" spans="1:6" s="375" customFormat="1" ht="15" customHeight="1" thickBot="1">
      <c r="A67" s="519" t="s">
        <v>6150</v>
      </c>
      <c r="B67" s="520"/>
      <c r="C67" s="378"/>
      <c r="D67" s="377"/>
      <c r="E67" s="376" t="s">
        <v>6173</v>
      </c>
    </row>
    <row r="68" spans="1:6">
      <c r="C68" s="374"/>
      <c r="D68" s="374"/>
      <c r="E68" s="374"/>
      <c r="F68" s="374"/>
    </row>
  </sheetData>
  <sheetProtection password="E2A1" sheet="1" objects="1" scenarios="1"/>
  <mergeCells count="69">
    <mergeCell ref="A1:F1"/>
    <mergeCell ref="A2:F2"/>
    <mergeCell ref="A3:F3"/>
    <mergeCell ref="A4:F4"/>
    <mergeCell ref="A5:F5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51:D51"/>
    <mergeCell ref="C52:D52"/>
    <mergeCell ref="A54:B54"/>
    <mergeCell ref="A48:E48"/>
    <mergeCell ref="A46:F46"/>
    <mergeCell ref="A49:E49"/>
    <mergeCell ref="A50:B53"/>
    <mergeCell ref="C50:E50"/>
    <mergeCell ref="C60:C63"/>
    <mergeCell ref="D60:D63"/>
    <mergeCell ref="E60:E63"/>
    <mergeCell ref="A61:B61"/>
    <mergeCell ref="A62:B62"/>
    <mergeCell ref="A63:B63"/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9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zoomScaleNormal="100" zoomScaleSheetLayoutView="100" workbookViewId="0">
      <selection activeCell="B4" sqref="B4"/>
    </sheetView>
  </sheetViews>
  <sheetFormatPr defaultColWidth="4.42578125" defaultRowHeight="13.8"/>
  <cols>
    <col min="1" max="1" width="18.140625" style="425" customWidth="1"/>
    <col min="2" max="2" width="98.140625" style="424" customWidth="1"/>
    <col min="3" max="3" width="32.140625" style="424" hidden="1" customWidth="1"/>
    <col min="4" max="4" width="46.42578125" style="424" customWidth="1"/>
    <col min="5" max="5" width="20.85546875" style="424" customWidth="1"/>
    <col min="6" max="6" width="14.85546875" style="424" customWidth="1"/>
    <col min="7" max="7" width="20.42578125" style="424" customWidth="1"/>
    <col min="8" max="8" width="18.140625" style="424" customWidth="1"/>
    <col min="9" max="9" width="17.28515625" style="424" bestFit="1" customWidth="1"/>
    <col min="10" max="10" width="20.7109375" style="424" bestFit="1" customWidth="1"/>
    <col min="11" max="11" width="17.7109375" style="424" customWidth="1"/>
    <col min="12" max="12" width="17.85546875" style="424" customWidth="1"/>
    <col min="13" max="13" width="19.42578125" style="424" customWidth="1"/>
    <col min="14" max="15" width="16.42578125" style="424" bestFit="1" customWidth="1"/>
    <col min="16" max="16" width="22.7109375" style="424" bestFit="1" customWidth="1"/>
    <col min="17" max="17" width="21.28515625" style="424" bestFit="1" customWidth="1"/>
    <col min="18" max="20" width="20.7109375" style="424" bestFit="1" customWidth="1"/>
    <col min="21" max="21" width="21" style="424" bestFit="1" customWidth="1"/>
    <col min="22" max="16384" width="4.42578125" style="424"/>
  </cols>
  <sheetData>
    <row r="1" spans="1:26" s="448" customFormat="1" ht="66" customHeight="1">
      <c r="A1" s="570" t="s">
        <v>6235</v>
      </c>
      <c r="B1" s="571"/>
      <c r="C1" s="571"/>
      <c r="D1" s="571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49"/>
      <c r="Z1" s="449"/>
    </row>
    <row r="2" spans="1:26" ht="38.4" customHeight="1">
      <c r="A2" s="447" t="s">
        <v>6234</v>
      </c>
      <c r="B2" s="447" t="s">
        <v>6233</v>
      </c>
      <c r="C2" s="447" t="s">
        <v>6232</v>
      </c>
      <c r="D2" s="446" t="s">
        <v>6231</v>
      </c>
      <c r="H2" s="426"/>
      <c r="I2" s="426"/>
      <c r="J2" s="426"/>
    </row>
    <row r="3" spans="1:26" ht="145.80000000000001">
      <c r="A3" s="445" t="s">
        <v>6230</v>
      </c>
      <c r="B3" s="444" t="s">
        <v>6229</v>
      </c>
      <c r="C3" s="444" t="s">
        <v>6228</v>
      </c>
      <c r="D3" s="443">
        <v>0</v>
      </c>
    </row>
    <row r="4" spans="1:26" ht="112.2">
      <c r="A4" s="445" t="s">
        <v>6227</v>
      </c>
      <c r="B4" s="444" t="s">
        <v>6226</v>
      </c>
      <c r="C4" s="444" t="s">
        <v>6225</v>
      </c>
      <c r="D4" s="443">
        <v>0</v>
      </c>
    </row>
    <row r="5" spans="1:26" s="437" customFormat="1" ht="25.5" customHeight="1">
      <c r="A5" s="442"/>
      <c r="B5" s="442"/>
      <c r="C5" s="442"/>
      <c r="D5" s="441"/>
      <c r="E5" s="440"/>
      <c r="F5" s="440"/>
      <c r="G5" s="440"/>
      <c r="H5" s="439"/>
      <c r="I5" s="438"/>
      <c r="J5" s="438"/>
      <c r="K5" s="438"/>
      <c r="L5" s="438"/>
      <c r="M5" s="438"/>
      <c r="N5" s="438"/>
    </row>
    <row r="6" spans="1:26">
      <c r="A6" s="436" t="s">
        <v>6224</v>
      </c>
      <c r="B6" s="435"/>
      <c r="C6" s="435"/>
      <c r="D6" s="435"/>
      <c r="E6" s="432"/>
      <c r="F6" s="432"/>
      <c r="G6" s="432"/>
      <c r="H6" s="428"/>
    </row>
    <row r="7" spans="1:26" ht="15" customHeight="1">
      <c r="A7" s="572" t="s">
        <v>6223</v>
      </c>
      <c r="B7" s="572"/>
      <c r="C7" s="572"/>
      <c r="D7" s="572"/>
      <c r="E7" s="432"/>
      <c r="F7" s="432"/>
      <c r="G7" s="432"/>
    </row>
    <row r="8" spans="1:26">
      <c r="A8" s="572"/>
      <c r="B8" s="572"/>
      <c r="C8" s="572"/>
      <c r="D8" s="572"/>
      <c r="E8" s="428"/>
      <c r="F8" s="428"/>
      <c r="G8" s="428"/>
      <c r="H8" s="430"/>
    </row>
    <row r="9" spans="1:26">
      <c r="B9" s="433"/>
      <c r="C9" s="433"/>
      <c r="D9" s="428"/>
      <c r="E9" s="428"/>
      <c r="F9" s="428"/>
      <c r="G9" s="428"/>
      <c r="H9" s="430"/>
    </row>
    <row r="10" spans="1:26">
      <c r="B10" s="434"/>
      <c r="C10" s="433"/>
      <c r="D10" s="428"/>
      <c r="E10" s="428"/>
      <c r="F10" s="428"/>
      <c r="G10" s="428"/>
      <c r="H10" s="430"/>
    </row>
    <row r="11" spans="1:26">
      <c r="B11" s="433"/>
      <c r="C11" s="433"/>
      <c r="D11" s="428"/>
      <c r="E11" s="428"/>
      <c r="F11" s="428"/>
      <c r="G11" s="428"/>
      <c r="H11" s="430"/>
    </row>
    <row r="12" spans="1:26">
      <c r="B12" s="428"/>
      <c r="C12" s="428"/>
      <c r="D12" s="428"/>
      <c r="E12" s="428"/>
      <c r="F12" s="428"/>
      <c r="G12" s="428"/>
      <c r="H12" s="430"/>
    </row>
    <row r="13" spans="1:26">
      <c r="B13" s="428"/>
      <c r="C13" s="428"/>
      <c r="D13" s="428"/>
      <c r="E13" s="428"/>
      <c r="F13" s="428"/>
      <c r="G13" s="428"/>
      <c r="H13" s="430"/>
    </row>
    <row r="14" spans="1:26">
      <c r="B14" s="428"/>
      <c r="C14" s="428"/>
      <c r="D14" s="428"/>
      <c r="E14" s="428"/>
      <c r="F14" s="428"/>
      <c r="G14" s="428"/>
      <c r="H14" s="430"/>
    </row>
    <row r="15" spans="1:26">
      <c r="B15" s="428"/>
      <c r="C15" s="428"/>
      <c r="D15" s="428"/>
      <c r="E15" s="428"/>
      <c r="F15" s="428"/>
      <c r="G15" s="428"/>
      <c r="H15" s="430"/>
    </row>
    <row r="16" spans="1:26">
      <c r="B16" s="428"/>
      <c r="C16" s="428"/>
      <c r="D16" s="428"/>
      <c r="E16" s="428"/>
      <c r="F16" s="428"/>
      <c r="G16" s="428"/>
      <c r="H16" s="430"/>
    </row>
    <row r="17" spans="2:8" ht="15" customHeight="1">
      <c r="B17" s="432"/>
      <c r="C17" s="432"/>
      <c r="D17" s="432"/>
      <c r="E17" s="432"/>
      <c r="F17" s="432"/>
      <c r="G17" s="432"/>
      <c r="H17" s="431"/>
    </row>
    <row r="18" spans="2:8">
      <c r="B18" s="428"/>
      <c r="C18" s="428"/>
      <c r="D18" s="428"/>
      <c r="E18" s="428"/>
      <c r="F18" s="428"/>
      <c r="G18" s="428"/>
      <c r="H18" s="430"/>
    </row>
    <row r="19" spans="2:8">
      <c r="B19" s="428"/>
      <c r="C19" s="428"/>
      <c r="D19" s="428"/>
      <c r="E19" s="428"/>
      <c r="F19" s="428"/>
      <c r="G19" s="428"/>
      <c r="H19" s="430"/>
    </row>
    <row r="20" spans="2:8">
      <c r="B20" s="428"/>
      <c r="C20" s="428"/>
      <c r="D20" s="428"/>
      <c r="E20" s="428"/>
      <c r="F20" s="428"/>
      <c r="G20" s="428"/>
      <c r="H20" s="431"/>
    </row>
    <row r="21" spans="2:8">
      <c r="B21" s="428"/>
      <c r="C21" s="428"/>
      <c r="D21" s="428"/>
      <c r="E21" s="428"/>
      <c r="F21" s="428"/>
      <c r="G21" s="428"/>
      <c r="H21" s="430"/>
    </row>
    <row r="22" spans="2:8">
      <c r="B22" s="428"/>
      <c r="C22" s="428"/>
      <c r="D22" s="428"/>
      <c r="E22" s="428"/>
      <c r="F22" s="428"/>
      <c r="G22" s="428"/>
      <c r="H22" s="430"/>
    </row>
    <row r="23" spans="2:8">
      <c r="B23" s="428"/>
      <c r="C23" s="428"/>
      <c r="D23" s="428"/>
      <c r="E23" s="428"/>
      <c r="F23" s="428"/>
      <c r="G23" s="428"/>
      <c r="H23" s="430"/>
    </row>
    <row r="24" spans="2:8">
      <c r="B24" s="428"/>
      <c r="C24" s="428"/>
      <c r="D24" s="428"/>
      <c r="E24" s="428"/>
      <c r="F24" s="428"/>
      <c r="G24" s="428"/>
      <c r="H24" s="430"/>
    </row>
    <row r="25" spans="2:8">
      <c r="B25" s="428"/>
      <c r="C25" s="428"/>
      <c r="D25" s="428"/>
      <c r="E25" s="428"/>
      <c r="F25" s="428"/>
      <c r="G25" s="428"/>
      <c r="H25" s="430"/>
    </row>
    <row r="26" spans="2:8">
      <c r="B26" s="428"/>
      <c r="C26" s="428"/>
      <c r="D26" s="428"/>
      <c r="E26" s="428"/>
      <c r="F26" s="428"/>
      <c r="G26" s="428"/>
      <c r="H26" s="430"/>
    </row>
    <row r="27" spans="2:8">
      <c r="B27" s="428"/>
      <c r="C27" s="428"/>
      <c r="D27" s="428"/>
      <c r="E27" s="428"/>
      <c r="F27" s="428"/>
      <c r="G27" s="428"/>
      <c r="H27" s="430"/>
    </row>
    <row r="28" spans="2:8">
      <c r="B28" s="428"/>
      <c r="C28" s="428"/>
      <c r="D28" s="428"/>
      <c r="E28" s="428"/>
      <c r="F28" s="428"/>
      <c r="G28" s="428"/>
      <c r="H28" s="429"/>
    </row>
    <row r="29" spans="2:8">
      <c r="B29" s="427"/>
      <c r="C29" s="427"/>
      <c r="D29" s="427"/>
      <c r="E29" s="427"/>
      <c r="F29" s="427"/>
      <c r="G29" s="426"/>
    </row>
    <row r="30" spans="2:8">
      <c r="B30" s="428"/>
      <c r="C30" s="428"/>
      <c r="D30" s="428"/>
      <c r="E30" s="428"/>
      <c r="F30" s="428"/>
      <c r="G30" s="426"/>
    </row>
    <row r="31" spans="2:8">
      <c r="B31" s="428"/>
      <c r="C31" s="428"/>
      <c r="D31" s="428"/>
      <c r="E31" s="428"/>
      <c r="F31" s="428"/>
      <c r="G31" s="426"/>
    </row>
    <row r="32" spans="2:8">
      <c r="B32" s="428"/>
      <c r="C32" s="428"/>
      <c r="D32" s="428"/>
      <c r="E32" s="428"/>
      <c r="F32" s="428"/>
      <c r="G32" s="426"/>
    </row>
    <row r="33" spans="2:7">
      <c r="B33" s="428"/>
      <c r="C33" s="428"/>
      <c r="D33" s="428"/>
      <c r="E33" s="428"/>
      <c r="F33" s="428"/>
      <c r="G33" s="426"/>
    </row>
    <row r="34" spans="2:7">
      <c r="B34" s="427"/>
      <c r="C34" s="427"/>
      <c r="D34" s="427"/>
      <c r="E34" s="427"/>
      <c r="F34" s="427"/>
      <c r="G34" s="426"/>
    </row>
    <row r="35" spans="2:7">
      <c r="B35" s="428"/>
      <c r="C35" s="428"/>
      <c r="D35" s="428"/>
      <c r="E35" s="428"/>
      <c r="F35" s="428"/>
      <c r="G35" s="426"/>
    </row>
    <row r="36" spans="2:7">
      <c r="B36" s="428"/>
      <c r="C36" s="428"/>
      <c r="D36" s="428"/>
      <c r="E36" s="428"/>
      <c r="F36" s="428"/>
      <c r="G36" s="426"/>
    </row>
    <row r="37" spans="2:7">
      <c r="B37" s="427"/>
      <c r="C37" s="427"/>
      <c r="D37" s="427"/>
      <c r="E37" s="427"/>
      <c r="F37" s="427"/>
      <c r="G37" s="426"/>
    </row>
    <row r="38" spans="2:7">
      <c r="B38" s="426"/>
      <c r="C38" s="426"/>
      <c r="D38" s="426"/>
      <c r="E38" s="426"/>
      <c r="F38" s="426"/>
      <c r="G38" s="426"/>
    </row>
    <row r="39" spans="2:7">
      <c r="B39" s="426"/>
      <c r="C39" s="426"/>
      <c r="D39" s="426"/>
      <c r="E39" s="426"/>
      <c r="F39" s="426"/>
      <c r="G39" s="426"/>
    </row>
    <row r="40" spans="2:7">
      <c r="B40" s="426"/>
      <c r="C40" s="426"/>
      <c r="D40" s="426"/>
      <c r="E40" s="426"/>
      <c r="F40" s="426"/>
      <c r="G40" s="426"/>
    </row>
    <row r="41" spans="2:7">
      <c r="B41" s="426"/>
      <c r="C41" s="426"/>
      <c r="D41" s="426"/>
      <c r="E41" s="426"/>
      <c r="F41" s="426"/>
      <c r="G41" s="42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>
      <pane ySplit="1" topLeftCell="A55" activePane="bottomLeft" state="frozen"/>
      <selection activeCell="C24" sqref="C24:J24"/>
      <selection pane="bottomLeft" activeCell="AG63" sqref="AG63:AM6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" customHeight="1">
      <c r="AR2" s="617" t="s">
        <v>8</v>
      </c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S2" s="25" t="s">
        <v>9</v>
      </c>
      <c r="BT2" s="25" t="s">
        <v>10</v>
      </c>
    </row>
    <row r="3" spans="1:74" ht="6.9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11</v>
      </c>
      <c r="BT3" s="25" t="s">
        <v>12</v>
      </c>
    </row>
    <row r="4" spans="1:74" ht="36.9" customHeight="1">
      <c r="B4" s="29"/>
      <c r="C4" s="30"/>
      <c r="D4" s="31" t="s">
        <v>13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14</v>
      </c>
      <c r="BE4" s="34" t="s">
        <v>15</v>
      </c>
      <c r="BS4" s="25" t="s">
        <v>16</v>
      </c>
    </row>
    <row r="5" spans="1:74" ht="14.4" customHeight="1">
      <c r="B5" s="29"/>
      <c r="C5" s="30"/>
      <c r="D5" s="35" t="s">
        <v>17</v>
      </c>
      <c r="E5" s="30"/>
      <c r="F5" s="30"/>
      <c r="G5" s="30"/>
      <c r="H5" s="30"/>
      <c r="I5" s="30"/>
      <c r="J5" s="30"/>
      <c r="K5" s="575" t="s">
        <v>18</v>
      </c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6"/>
      <c r="AM5" s="576"/>
      <c r="AN5" s="576"/>
      <c r="AO5" s="576"/>
      <c r="AP5" s="30"/>
      <c r="AQ5" s="32"/>
      <c r="BE5" s="573" t="s">
        <v>19</v>
      </c>
      <c r="BS5" s="25" t="s">
        <v>9</v>
      </c>
    </row>
    <row r="6" spans="1:74" ht="36.9" customHeight="1">
      <c r="B6" s="29"/>
      <c r="C6" s="30"/>
      <c r="D6" s="37" t="s">
        <v>20</v>
      </c>
      <c r="E6" s="30"/>
      <c r="F6" s="30"/>
      <c r="G6" s="30"/>
      <c r="H6" s="30"/>
      <c r="I6" s="30"/>
      <c r="J6" s="30"/>
      <c r="K6" s="577" t="s">
        <v>21</v>
      </c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30"/>
      <c r="AQ6" s="32"/>
      <c r="BE6" s="574"/>
      <c r="BS6" s="25" t="s">
        <v>9</v>
      </c>
    </row>
    <row r="7" spans="1:74" ht="14.4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574"/>
      <c r="BS7" s="25" t="s">
        <v>9</v>
      </c>
    </row>
    <row r="8" spans="1:74" ht="14.4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574"/>
      <c r="BS8" s="25" t="s">
        <v>9</v>
      </c>
    </row>
    <row r="9" spans="1:74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574"/>
      <c r="BS9" s="25" t="s">
        <v>9</v>
      </c>
    </row>
    <row r="10" spans="1:74" ht="14.4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5</v>
      </c>
      <c r="AO10" s="30"/>
      <c r="AP10" s="30"/>
      <c r="AQ10" s="32"/>
      <c r="BE10" s="574"/>
      <c r="BS10" s="25" t="s">
        <v>9</v>
      </c>
    </row>
    <row r="11" spans="1:74" ht="18.45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5</v>
      </c>
      <c r="AO11" s="30"/>
      <c r="AP11" s="30"/>
      <c r="AQ11" s="32"/>
      <c r="BE11" s="574"/>
      <c r="BS11" s="25" t="s">
        <v>9</v>
      </c>
    </row>
    <row r="12" spans="1:74" ht="6.9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574"/>
      <c r="BS12" s="25" t="s">
        <v>9</v>
      </c>
    </row>
    <row r="13" spans="1:74" ht="14.4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574"/>
      <c r="BS13" s="25" t="s">
        <v>9</v>
      </c>
    </row>
    <row r="14" spans="1:74" ht="13.2">
      <c r="B14" s="29"/>
      <c r="C14" s="30"/>
      <c r="D14" s="30"/>
      <c r="E14" s="578" t="s">
        <v>33</v>
      </c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574"/>
      <c r="BS14" s="25" t="s">
        <v>9</v>
      </c>
    </row>
    <row r="15" spans="1:74" ht="6.9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574"/>
      <c r="BS15" s="25" t="s">
        <v>6</v>
      </c>
    </row>
    <row r="16" spans="1:74" ht="14.4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5</v>
      </c>
      <c r="AO16" s="30"/>
      <c r="AP16" s="30"/>
      <c r="AQ16" s="32"/>
      <c r="BE16" s="574"/>
      <c r="BS16" s="25" t="s">
        <v>6</v>
      </c>
    </row>
    <row r="17" spans="2:71" ht="18.45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574"/>
      <c r="BS17" s="25" t="s">
        <v>36</v>
      </c>
    </row>
    <row r="18" spans="2:71" ht="6.9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574"/>
      <c r="BS18" s="25" t="s">
        <v>11</v>
      </c>
    </row>
    <row r="19" spans="2:71" ht="14.4" customHeight="1">
      <c r="B19" s="29"/>
      <c r="C19" s="30"/>
      <c r="D19" s="38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574"/>
      <c r="BS19" s="25" t="s">
        <v>11</v>
      </c>
    </row>
    <row r="20" spans="2:71" ht="16.5" customHeight="1">
      <c r="B20" s="29"/>
      <c r="C20" s="30"/>
      <c r="D20" s="30"/>
      <c r="E20" s="580" t="s">
        <v>38</v>
      </c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30"/>
      <c r="AP20" s="30"/>
      <c r="AQ20" s="32"/>
      <c r="BE20" s="574"/>
      <c r="BS20" s="25" t="s">
        <v>36</v>
      </c>
    </row>
    <row r="21" spans="2:71" ht="6.9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574"/>
    </row>
    <row r="22" spans="2:71" ht="6.9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574"/>
    </row>
    <row r="23" spans="2:71" s="1" customFormat="1" ht="25.95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581">
        <f>ROUND(AG51,2)</f>
        <v>0</v>
      </c>
      <c r="AL23" s="582"/>
      <c r="AM23" s="582"/>
      <c r="AN23" s="582"/>
      <c r="AO23" s="582"/>
      <c r="AP23" s="43"/>
      <c r="AQ23" s="46"/>
      <c r="BE23" s="574"/>
    </row>
    <row r="24" spans="2:71" s="1" customFormat="1" ht="6.9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574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583" t="s">
        <v>40</v>
      </c>
      <c r="M25" s="583"/>
      <c r="N25" s="583"/>
      <c r="O25" s="583"/>
      <c r="P25" s="43"/>
      <c r="Q25" s="43"/>
      <c r="R25" s="43"/>
      <c r="S25" s="43"/>
      <c r="T25" s="43"/>
      <c r="U25" s="43"/>
      <c r="V25" s="43"/>
      <c r="W25" s="583" t="s">
        <v>41</v>
      </c>
      <c r="X25" s="583"/>
      <c r="Y25" s="583"/>
      <c r="Z25" s="583"/>
      <c r="AA25" s="583"/>
      <c r="AB25" s="583"/>
      <c r="AC25" s="583"/>
      <c r="AD25" s="583"/>
      <c r="AE25" s="583"/>
      <c r="AF25" s="43"/>
      <c r="AG25" s="43"/>
      <c r="AH25" s="43"/>
      <c r="AI25" s="43"/>
      <c r="AJ25" s="43"/>
      <c r="AK25" s="583" t="s">
        <v>42</v>
      </c>
      <c r="AL25" s="583"/>
      <c r="AM25" s="583"/>
      <c r="AN25" s="583"/>
      <c r="AO25" s="583"/>
      <c r="AP25" s="43"/>
      <c r="AQ25" s="46"/>
      <c r="BE25" s="574"/>
    </row>
    <row r="26" spans="2:71" s="2" customFormat="1" ht="14.4" hidden="1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584">
        <v>0.21</v>
      </c>
      <c r="M26" s="585"/>
      <c r="N26" s="585"/>
      <c r="O26" s="585"/>
      <c r="P26" s="49"/>
      <c r="Q26" s="49"/>
      <c r="R26" s="49"/>
      <c r="S26" s="49"/>
      <c r="T26" s="49"/>
      <c r="U26" s="49"/>
      <c r="V26" s="49"/>
      <c r="W26" s="586">
        <f>ROUND(AZ51,2)</f>
        <v>0</v>
      </c>
      <c r="X26" s="585"/>
      <c r="Y26" s="585"/>
      <c r="Z26" s="585"/>
      <c r="AA26" s="585"/>
      <c r="AB26" s="585"/>
      <c r="AC26" s="585"/>
      <c r="AD26" s="585"/>
      <c r="AE26" s="585"/>
      <c r="AF26" s="49"/>
      <c r="AG26" s="49"/>
      <c r="AH26" s="49"/>
      <c r="AI26" s="49"/>
      <c r="AJ26" s="49"/>
      <c r="AK26" s="586">
        <f>ROUND(AV51,2)</f>
        <v>0</v>
      </c>
      <c r="AL26" s="585"/>
      <c r="AM26" s="585"/>
      <c r="AN26" s="585"/>
      <c r="AO26" s="585"/>
      <c r="AP26" s="49"/>
      <c r="AQ26" s="51"/>
      <c r="BE26" s="574"/>
    </row>
    <row r="27" spans="2:71" s="2" customFormat="1" ht="14.4" hidden="1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584">
        <v>0.15</v>
      </c>
      <c r="M27" s="585"/>
      <c r="N27" s="585"/>
      <c r="O27" s="585"/>
      <c r="P27" s="49"/>
      <c r="Q27" s="49"/>
      <c r="R27" s="49"/>
      <c r="S27" s="49"/>
      <c r="T27" s="49"/>
      <c r="U27" s="49"/>
      <c r="V27" s="49"/>
      <c r="W27" s="586">
        <f>ROUND(BA51,2)</f>
        <v>0</v>
      </c>
      <c r="X27" s="585"/>
      <c r="Y27" s="585"/>
      <c r="Z27" s="585"/>
      <c r="AA27" s="585"/>
      <c r="AB27" s="585"/>
      <c r="AC27" s="585"/>
      <c r="AD27" s="585"/>
      <c r="AE27" s="585"/>
      <c r="AF27" s="49"/>
      <c r="AG27" s="49"/>
      <c r="AH27" s="49"/>
      <c r="AI27" s="49"/>
      <c r="AJ27" s="49"/>
      <c r="AK27" s="586">
        <f>ROUND(AW51,2)</f>
        <v>0</v>
      </c>
      <c r="AL27" s="585"/>
      <c r="AM27" s="585"/>
      <c r="AN27" s="585"/>
      <c r="AO27" s="585"/>
      <c r="AP27" s="49"/>
      <c r="AQ27" s="51"/>
      <c r="BE27" s="574"/>
    </row>
    <row r="28" spans="2:71" s="2" customFormat="1" ht="14.4" customHeight="1">
      <c r="B28" s="48"/>
      <c r="C28" s="49"/>
      <c r="D28" s="50" t="s">
        <v>43</v>
      </c>
      <c r="E28" s="49"/>
      <c r="F28" s="50" t="s">
        <v>46</v>
      </c>
      <c r="G28" s="49"/>
      <c r="H28" s="49"/>
      <c r="I28" s="49"/>
      <c r="J28" s="49"/>
      <c r="K28" s="49"/>
      <c r="L28" s="584">
        <v>0.21</v>
      </c>
      <c r="M28" s="585"/>
      <c r="N28" s="585"/>
      <c r="O28" s="585"/>
      <c r="P28" s="49"/>
      <c r="Q28" s="49"/>
      <c r="R28" s="49"/>
      <c r="S28" s="49"/>
      <c r="T28" s="49"/>
      <c r="U28" s="49"/>
      <c r="V28" s="49"/>
      <c r="W28" s="586">
        <f>ROUND(BB51,2)</f>
        <v>0</v>
      </c>
      <c r="X28" s="585"/>
      <c r="Y28" s="585"/>
      <c r="Z28" s="585"/>
      <c r="AA28" s="585"/>
      <c r="AB28" s="585"/>
      <c r="AC28" s="585"/>
      <c r="AD28" s="585"/>
      <c r="AE28" s="585"/>
      <c r="AF28" s="49"/>
      <c r="AG28" s="49"/>
      <c r="AH28" s="49"/>
      <c r="AI28" s="49"/>
      <c r="AJ28" s="49"/>
      <c r="AK28" s="586">
        <v>0</v>
      </c>
      <c r="AL28" s="585"/>
      <c r="AM28" s="585"/>
      <c r="AN28" s="585"/>
      <c r="AO28" s="585"/>
      <c r="AP28" s="49"/>
      <c r="AQ28" s="51"/>
      <c r="BE28" s="574"/>
    </row>
    <row r="29" spans="2:71" s="2" customFormat="1" ht="14.4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584">
        <v>0.15</v>
      </c>
      <c r="M29" s="585"/>
      <c r="N29" s="585"/>
      <c r="O29" s="585"/>
      <c r="P29" s="49"/>
      <c r="Q29" s="49"/>
      <c r="R29" s="49"/>
      <c r="S29" s="49"/>
      <c r="T29" s="49"/>
      <c r="U29" s="49"/>
      <c r="V29" s="49"/>
      <c r="W29" s="586">
        <f>ROUND(BC51,2)</f>
        <v>0</v>
      </c>
      <c r="X29" s="585"/>
      <c r="Y29" s="585"/>
      <c r="Z29" s="585"/>
      <c r="AA29" s="585"/>
      <c r="AB29" s="585"/>
      <c r="AC29" s="585"/>
      <c r="AD29" s="585"/>
      <c r="AE29" s="585"/>
      <c r="AF29" s="49"/>
      <c r="AG29" s="49"/>
      <c r="AH29" s="49"/>
      <c r="AI29" s="49"/>
      <c r="AJ29" s="49"/>
      <c r="AK29" s="586">
        <v>0</v>
      </c>
      <c r="AL29" s="585"/>
      <c r="AM29" s="585"/>
      <c r="AN29" s="585"/>
      <c r="AO29" s="585"/>
      <c r="AP29" s="49"/>
      <c r="AQ29" s="51"/>
      <c r="BE29" s="574"/>
    </row>
    <row r="30" spans="2:71" s="2" customFormat="1" ht="14.4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584">
        <v>0</v>
      </c>
      <c r="M30" s="585"/>
      <c r="N30" s="585"/>
      <c r="O30" s="585"/>
      <c r="P30" s="49"/>
      <c r="Q30" s="49"/>
      <c r="R30" s="49"/>
      <c r="S30" s="49"/>
      <c r="T30" s="49"/>
      <c r="U30" s="49"/>
      <c r="V30" s="49"/>
      <c r="W30" s="586">
        <f>ROUND(BD51,2)</f>
        <v>0</v>
      </c>
      <c r="X30" s="585"/>
      <c r="Y30" s="585"/>
      <c r="Z30" s="585"/>
      <c r="AA30" s="585"/>
      <c r="AB30" s="585"/>
      <c r="AC30" s="585"/>
      <c r="AD30" s="585"/>
      <c r="AE30" s="585"/>
      <c r="AF30" s="49"/>
      <c r="AG30" s="49"/>
      <c r="AH30" s="49"/>
      <c r="AI30" s="49"/>
      <c r="AJ30" s="49"/>
      <c r="AK30" s="586">
        <v>0</v>
      </c>
      <c r="AL30" s="585"/>
      <c r="AM30" s="585"/>
      <c r="AN30" s="585"/>
      <c r="AO30" s="585"/>
      <c r="AP30" s="49"/>
      <c r="AQ30" s="51"/>
      <c r="BE30" s="574"/>
    </row>
    <row r="31" spans="2:71" s="1" customFormat="1" ht="6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574"/>
    </row>
    <row r="32" spans="2:71" s="1" customFormat="1" ht="25.95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587" t="s">
        <v>51</v>
      </c>
      <c r="Y32" s="588"/>
      <c r="Z32" s="588"/>
      <c r="AA32" s="588"/>
      <c r="AB32" s="588"/>
      <c r="AC32" s="54"/>
      <c r="AD32" s="54"/>
      <c r="AE32" s="54"/>
      <c r="AF32" s="54"/>
      <c r="AG32" s="54"/>
      <c r="AH32" s="54"/>
      <c r="AI32" s="54"/>
      <c r="AJ32" s="54"/>
      <c r="AK32" s="589">
        <f>SUM(AK23:AK30)</f>
        <v>0</v>
      </c>
      <c r="AL32" s="588"/>
      <c r="AM32" s="588"/>
      <c r="AN32" s="588"/>
      <c r="AO32" s="590"/>
      <c r="AP32" s="52"/>
      <c r="AQ32" s="56"/>
      <c r="BE32" s="574"/>
    </row>
    <row r="33" spans="2:56" s="1" customFormat="1" ht="6.9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" customHeight="1">
      <c r="B39" s="42"/>
      <c r="C39" s="62" t="s">
        <v>52</v>
      </c>
      <c r="AR39" s="42"/>
    </row>
    <row r="40" spans="2:56" s="1" customFormat="1" ht="6.9" customHeight="1">
      <c r="B40" s="42"/>
      <c r="AR40" s="42"/>
    </row>
    <row r="41" spans="2:56" s="3" customFormat="1" ht="14.4" customHeight="1">
      <c r="B41" s="63"/>
      <c r="C41" s="64" t="s">
        <v>17</v>
      </c>
      <c r="L41" s="3" t="str">
        <f>K5</f>
        <v>00620181</v>
      </c>
      <c r="AR41" s="63"/>
    </row>
    <row r="42" spans="2:56" s="4" customFormat="1" ht="36.9" customHeight="1">
      <c r="B42" s="65"/>
      <c r="C42" s="66" t="s">
        <v>20</v>
      </c>
      <c r="L42" s="591" t="str">
        <f>K6</f>
        <v>STAVBA 1 + STAVBA 2</v>
      </c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R42" s="65"/>
    </row>
    <row r="43" spans="2:56" s="1" customFormat="1" ht="6.9" customHeight="1">
      <c r="B43" s="42"/>
      <c r="AR43" s="42"/>
    </row>
    <row r="44" spans="2:56" s="1" customFormat="1" ht="13.2">
      <c r="B44" s="42"/>
      <c r="C44" s="64" t="s">
        <v>24</v>
      </c>
      <c r="L44" s="67" t="str">
        <f>IF(K8="","",K8)</f>
        <v>Olomouc, ul. Šlechtitelů, areál PřF UP, parc. č. 1</v>
      </c>
      <c r="AI44" s="64" t="s">
        <v>26</v>
      </c>
      <c r="AM44" s="593" t="str">
        <f>IF(AN8= "","",AN8)</f>
        <v>30. 1. 2018</v>
      </c>
      <c r="AN44" s="593"/>
      <c r="AR44" s="42"/>
    </row>
    <row r="45" spans="2:56" s="1" customFormat="1" ht="6.9" customHeight="1">
      <c r="B45" s="42"/>
      <c r="AR45" s="42"/>
    </row>
    <row r="46" spans="2:56" s="1" customFormat="1" ht="13.2">
      <c r="B46" s="42"/>
      <c r="C46" s="64" t="s">
        <v>28</v>
      </c>
      <c r="L46" s="3" t="str">
        <f>IF(E11= "","",E11)</f>
        <v>Univerzita Palackého v Olomouci, Křížkovského</v>
      </c>
      <c r="AI46" s="64" t="s">
        <v>34</v>
      </c>
      <c r="AM46" s="594" t="str">
        <f>IF(E17="","",E17)</f>
        <v>ASET studio s.r.o.</v>
      </c>
      <c r="AN46" s="594"/>
      <c r="AO46" s="594"/>
      <c r="AP46" s="594"/>
      <c r="AR46" s="42"/>
      <c r="AS46" s="595" t="s">
        <v>53</v>
      </c>
      <c r="AT46" s="596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3.2">
      <c r="B47" s="42"/>
      <c r="C47" s="64" t="s">
        <v>32</v>
      </c>
      <c r="L47" s="3" t="str">
        <f>IF(E14= "Vyplň údaj","",E14)</f>
        <v/>
      </c>
      <c r="AR47" s="42"/>
      <c r="AS47" s="597"/>
      <c r="AT47" s="598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5" customHeight="1">
      <c r="B48" s="42"/>
      <c r="AR48" s="42"/>
      <c r="AS48" s="597"/>
      <c r="AT48" s="598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599" t="s">
        <v>54</v>
      </c>
      <c r="D49" s="600"/>
      <c r="E49" s="600"/>
      <c r="F49" s="600"/>
      <c r="G49" s="600"/>
      <c r="H49" s="72"/>
      <c r="I49" s="601" t="s">
        <v>55</v>
      </c>
      <c r="J49" s="600"/>
      <c r="K49" s="600"/>
      <c r="L49" s="600"/>
      <c r="M49" s="600"/>
      <c r="N49" s="600"/>
      <c r="O49" s="600"/>
      <c r="P49" s="600"/>
      <c r="Q49" s="600"/>
      <c r="R49" s="600"/>
      <c r="S49" s="600"/>
      <c r="T49" s="600"/>
      <c r="U49" s="600"/>
      <c r="V49" s="600"/>
      <c r="W49" s="600"/>
      <c r="X49" s="600"/>
      <c r="Y49" s="600"/>
      <c r="Z49" s="600"/>
      <c r="AA49" s="600"/>
      <c r="AB49" s="600"/>
      <c r="AC49" s="600"/>
      <c r="AD49" s="600"/>
      <c r="AE49" s="600"/>
      <c r="AF49" s="600"/>
      <c r="AG49" s="602" t="s">
        <v>56</v>
      </c>
      <c r="AH49" s="600"/>
      <c r="AI49" s="600"/>
      <c r="AJ49" s="600"/>
      <c r="AK49" s="600"/>
      <c r="AL49" s="600"/>
      <c r="AM49" s="600"/>
      <c r="AN49" s="601" t="s">
        <v>57</v>
      </c>
      <c r="AO49" s="600"/>
      <c r="AP49" s="600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5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615">
        <f>ROUND(AG52+AG78+AG101,2)</f>
        <v>0</v>
      </c>
      <c r="AH51" s="615"/>
      <c r="AI51" s="615"/>
      <c r="AJ51" s="615"/>
      <c r="AK51" s="615"/>
      <c r="AL51" s="615"/>
      <c r="AM51" s="615"/>
      <c r="AN51" s="616">
        <f t="shared" ref="AN51:AN82" si="0">SUM(AG51,AT51)</f>
        <v>0</v>
      </c>
      <c r="AO51" s="616"/>
      <c r="AP51" s="616"/>
      <c r="AQ51" s="80" t="s">
        <v>5</v>
      </c>
      <c r="AR51" s="65"/>
      <c r="AS51" s="81">
        <f>ROUND(AS52+AS78+AS101,2)</f>
        <v>0</v>
      </c>
      <c r="AT51" s="82">
        <f t="shared" ref="AT51:AT82" si="1">ROUND(SUM(AV51:AW51),2)</f>
        <v>0</v>
      </c>
      <c r="AU51" s="83">
        <f>ROUND(AU52+AU78+AU101,5)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ROUND(AZ52+AZ78+AZ101,2)</f>
        <v>0</v>
      </c>
      <c r="BA51" s="82">
        <f>ROUND(BA52+BA78+BA101,2)</f>
        <v>0</v>
      </c>
      <c r="BB51" s="82">
        <f>ROUND(BB52+BB78+BB101,2)</f>
        <v>0</v>
      </c>
      <c r="BC51" s="82">
        <f>ROUND(BC52+BC78+BC101,2)</f>
        <v>0</v>
      </c>
      <c r="BD51" s="84">
        <f>ROUND(BD52+BD78+BD101,2)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63" customHeight="1">
      <c r="B52" s="86"/>
      <c r="C52" s="87"/>
      <c r="D52" s="606" t="s">
        <v>77</v>
      </c>
      <c r="E52" s="606"/>
      <c r="F52" s="606"/>
      <c r="G52" s="606"/>
      <c r="H52" s="606"/>
      <c r="I52" s="88"/>
      <c r="J52" s="606" t="s">
        <v>78</v>
      </c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Z52" s="606"/>
      <c r="AA52" s="606"/>
      <c r="AB52" s="606"/>
      <c r="AC52" s="606"/>
      <c r="AD52" s="606"/>
      <c r="AE52" s="606"/>
      <c r="AF52" s="606"/>
      <c r="AG52" s="605">
        <f>ROUND(AG53+SUM(AG75:AG77),2)</f>
        <v>0</v>
      </c>
      <c r="AH52" s="604"/>
      <c r="AI52" s="604"/>
      <c r="AJ52" s="604"/>
      <c r="AK52" s="604"/>
      <c r="AL52" s="604"/>
      <c r="AM52" s="604"/>
      <c r="AN52" s="603">
        <f t="shared" si="0"/>
        <v>0</v>
      </c>
      <c r="AO52" s="604"/>
      <c r="AP52" s="604"/>
      <c r="AQ52" s="89" t="s">
        <v>79</v>
      </c>
      <c r="AR52" s="86"/>
      <c r="AS52" s="90">
        <f>ROUND(AS53+SUM(AS75:AS77),2)</f>
        <v>0</v>
      </c>
      <c r="AT52" s="91">
        <f t="shared" si="1"/>
        <v>0</v>
      </c>
      <c r="AU52" s="92">
        <f>ROUND(AU53+SUM(AU75:AU77),5)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ROUND(AZ53+SUM(AZ75:AZ77),2)</f>
        <v>0</v>
      </c>
      <c r="BA52" s="91">
        <f>ROUND(BA53+SUM(BA75:BA77),2)</f>
        <v>0</v>
      </c>
      <c r="BB52" s="91">
        <f>ROUND(BB53+SUM(BB75:BB77),2)</f>
        <v>0</v>
      </c>
      <c r="BC52" s="91">
        <f>ROUND(BC53+SUM(BC75:BC77),2)</f>
        <v>0</v>
      </c>
      <c r="BD52" s="93">
        <f>ROUND(BD53+SUM(BD75:BD77),2)</f>
        <v>0</v>
      </c>
      <c r="BS52" s="94" t="s">
        <v>72</v>
      </c>
      <c r="BT52" s="94" t="s">
        <v>77</v>
      </c>
      <c r="BU52" s="94" t="s">
        <v>74</v>
      </c>
      <c r="BV52" s="94" t="s">
        <v>75</v>
      </c>
      <c r="BW52" s="94" t="s">
        <v>80</v>
      </c>
      <c r="BX52" s="94" t="s">
        <v>7</v>
      </c>
      <c r="CL52" s="94" t="s">
        <v>5</v>
      </c>
      <c r="CM52" s="94" t="s">
        <v>81</v>
      </c>
    </row>
    <row r="53" spans="1:91" s="6" customFormat="1" ht="42.75" customHeight="1">
      <c r="B53" s="95"/>
      <c r="C53" s="9"/>
      <c r="D53" s="9"/>
      <c r="E53" s="610" t="s">
        <v>82</v>
      </c>
      <c r="F53" s="610"/>
      <c r="G53" s="610"/>
      <c r="H53" s="610"/>
      <c r="I53" s="610"/>
      <c r="J53" s="9"/>
      <c r="K53" s="611" t="s">
        <v>6140</v>
      </c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2"/>
      <c r="Z53" s="612"/>
      <c r="AA53" s="612"/>
      <c r="AB53" s="612"/>
      <c r="AC53" s="612"/>
      <c r="AD53" s="612"/>
      <c r="AE53" s="612"/>
      <c r="AF53" s="612"/>
      <c r="AG53" s="609">
        <f>ROUND(AG54+AG57+AG60+AG61+AG64+AG68,2)</f>
        <v>0</v>
      </c>
      <c r="AH53" s="608"/>
      <c r="AI53" s="608"/>
      <c r="AJ53" s="608"/>
      <c r="AK53" s="608"/>
      <c r="AL53" s="608"/>
      <c r="AM53" s="608"/>
      <c r="AN53" s="607">
        <f t="shared" si="0"/>
        <v>0</v>
      </c>
      <c r="AO53" s="608"/>
      <c r="AP53" s="608"/>
      <c r="AQ53" s="96" t="s">
        <v>83</v>
      </c>
      <c r="AR53" s="95"/>
      <c r="AS53" s="97">
        <f>ROUND(AS54+AS57+AS60+AS61+AS64+AS68,2)</f>
        <v>0</v>
      </c>
      <c r="AT53" s="98">
        <f t="shared" si="1"/>
        <v>0</v>
      </c>
      <c r="AU53" s="99">
        <f>ROUND(AU54+AU57+AU60+AU61+AU64+AU68,5)</f>
        <v>0</v>
      </c>
      <c r="AV53" s="98">
        <f>ROUND(AZ53*L26,2)</f>
        <v>0</v>
      </c>
      <c r="AW53" s="98">
        <f>ROUND(BA53*L27,2)</f>
        <v>0</v>
      </c>
      <c r="AX53" s="98">
        <f>ROUND(BB53*L26,2)</f>
        <v>0</v>
      </c>
      <c r="AY53" s="98">
        <f>ROUND(BC53*L27,2)</f>
        <v>0</v>
      </c>
      <c r="AZ53" s="98">
        <f>ROUND(AZ54+AZ57+AZ60+AZ61+AZ64+AZ68,2)</f>
        <v>0</v>
      </c>
      <c r="BA53" s="98">
        <f>ROUND(BA54+BA57+BA60+BA61+BA64+BA68,2)</f>
        <v>0</v>
      </c>
      <c r="BB53" s="98">
        <f>ROUND(BB54+BB57+BB60+BB61+BB64+BB68,2)</f>
        <v>0</v>
      </c>
      <c r="BC53" s="98">
        <f>ROUND(BC54+BC57+BC60+BC61+BC64+BC68,2)</f>
        <v>0</v>
      </c>
      <c r="BD53" s="100">
        <f>ROUND(BD54+BD57+BD60+BD61+BD64+BD68,2)</f>
        <v>0</v>
      </c>
      <c r="BS53" s="101" t="s">
        <v>72</v>
      </c>
      <c r="BT53" s="101" t="s">
        <v>81</v>
      </c>
      <c r="BU53" s="101" t="s">
        <v>74</v>
      </c>
      <c r="BV53" s="101" t="s">
        <v>75</v>
      </c>
      <c r="BW53" s="101" t="s">
        <v>84</v>
      </c>
      <c r="BX53" s="101" t="s">
        <v>80</v>
      </c>
      <c r="CL53" s="101" t="s">
        <v>5</v>
      </c>
    </row>
    <row r="54" spans="1:91" s="6" customFormat="1" ht="28.5" customHeight="1">
      <c r="B54" s="95"/>
      <c r="C54" s="9"/>
      <c r="D54" s="9"/>
      <c r="E54" s="9"/>
      <c r="F54" s="610" t="s">
        <v>85</v>
      </c>
      <c r="G54" s="610"/>
      <c r="H54" s="610"/>
      <c r="I54" s="610"/>
      <c r="J54" s="610"/>
      <c r="K54" s="9"/>
      <c r="L54" s="610" t="s">
        <v>86</v>
      </c>
      <c r="M54" s="610"/>
      <c r="N54" s="610"/>
      <c r="O54" s="610"/>
      <c r="P54" s="610"/>
      <c r="Q54" s="610"/>
      <c r="R54" s="610"/>
      <c r="S54" s="610"/>
      <c r="T54" s="610"/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09">
        <f>ROUND(SUM(AG55:AG56),2)</f>
        <v>0</v>
      </c>
      <c r="AH54" s="608"/>
      <c r="AI54" s="608"/>
      <c r="AJ54" s="608"/>
      <c r="AK54" s="608"/>
      <c r="AL54" s="608"/>
      <c r="AM54" s="608"/>
      <c r="AN54" s="607">
        <f t="shared" si="0"/>
        <v>0</v>
      </c>
      <c r="AO54" s="608"/>
      <c r="AP54" s="608"/>
      <c r="AQ54" s="96" t="s">
        <v>83</v>
      </c>
      <c r="AR54" s="95"/>
      <c r="AS54" s="97">
        <f>ROUND(SUM(AS55:AS56),2)</f>
        <v>0</v>
      </c>
      <c r="AT54" s="98">
        <f t="shared" si="1"/>
        <v>0</v>
      </c>
      <c r="AU54" s="99">
        <f>ROUND(SUM(AU55:AU56),5)</f>
        <v>0</v>
      </c>
      <c r="AV54" s="98">
        <f>ROUND(AZ54*L26,2)</f>
        <v>0</v>
      </c>
      <c r="AW54" s="98">
        <f>ROUND(BA54*L27,2)</f>
        <v>0</v>
      </c>
      <c r="AX54" s="98">
        <f>ROUND(BB54*L26,2)</f>
        <v>0</v>
      </c>
      <c r="AY54" s="98">
        <f>ROUND(BC54*L27,2)</f>
        <v>0</v>
      </c>
      <c r="AZ54" s="98">
        <f>ROUND(SUM(AZ55:AZ56),2)</f>
        <v>0</v>
      </c>
      <c r="BA54" s="98">
        <f>ROUND(SUM(BA55:BA56),2)</f>
        <v>0</v>
      </c>
      <c r="BB54" s="98">
        <f>ROUND(SUM(BB55:BB56),2)</f>
        <v>0</v>
      </c>
      <c r="BC54" s="98">
        <f>ROUND(SUM(BC55:BC56),2)</f>
        <v>0</v>
      </c>
      <c r="BD54" s="100">
        <f>ROUND(SUM(BD55:BD56),2)</f>
        <v>0</v>
      </c>
      <c r="BS54" s="101" t="s">
        <v>72</v>
      </c>
      <c r="BT54" s="101" t="s">
        <v>87</v>
      </c>
      <c r="BU54" s="101" t="s">
        <v>74</v>
      </c>
      <c r="BV54" s="101" t="s">
        <v>75</v>
      </c>
      <c r="BW54" s="101" t="s">
        <v>88</v>
      </c>
      <c r="BX54" s="101" t="s">
        <v>84</v>
      </c>
      <c r="CL54" s="101" t="s">
        <v>5</v>
      </c>
    </row>
    <row r="55" spans="1:91" s="6" customFormat="1" ht="16.5" customHeight="1">
      <c r="A55" s="102" t="s">
        <v>89</v>
      </c>
      <c r="B55" s="95"/>
      <c r="C55" s="9"/>
      <c r="D55" s="9"/>
      <c r="E55" s="9"/>
      <c r="F55" s="9"/>
      <c r="G55" s="610" t="s">
        <v>90</v>
      </c>
      <c r="H55" s="610"/>
      <c r="I55" s="610"/>
      <c r="J55" s="610"/>
      <c r="K55" s="610"/>
      <c r="L55" s="9"/>
      <c r="M55" s="610" t="s">
        <v>91</v>
      </c>
      <c r="N55" s="610"/>
      <c r="O55" s="610"/>
      <c r="P55" s="610"/>
      <c r="Q55" s="610"/>
      <c r="R55" s="610"/>
      <c r="S55" s="610"/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07">
        <f>'1.1.1.1 - SO 19.1 (RB1)'!J31</f>
        <v>0</v>
      </c>
      <c r="AH55" s="608"/>
      <c r="AI55" s="608"/>
      <c r="AJ55" s="608"/>
      <c r="AK55" s="608"/>
      <c r="AL55" s="608"/>
      <c r="AM55" s="608"/>
      <c r="AN55" s="607">
        <f t="shared" si="0"/>
        <v>0</v>
      </c>
      <c r="AO55" s="608"/>
      <c r="AP55" s="608"/>
      <c r="AQ55" s="96" t="s">
        <v>83</v>
      </c>
      <c r="AR55" s="95"/>
      <c r="AS55" s="97">
        <v>0</v>
      </c>
      <c r="AT55" s="98">
        <f t="shared" si="1"/>
        <v>0</v>
      </c>
      <c r="AU55" s="99">
        <f>'1.1.1.1 - SO 19.1 (RB1)'!P103</f>
        <v>0</v>
      </c>
      <c r="AV55" s="98">
        <f>'1.1.1.1 - SO 19.1 (RB1)'!J34</f>
        <v>0</v>
      </c>
      <c r="AW55" s="98">
        <f>'1.1.1.1 - SO 19.1 (RB1)'!J35</f>
        <v>0</v>
      </c>
      <c r="AX55" s="98">
        <f>'1.1.1.1 - SO 19.1 (RB1)'!J36</f>
        <v>0</v>
      </c>
      <c r="AY55" s="98">
        <f>'1.1.1.1 - SO 19.1 (RB1)'!J37</f>
        <v>0</v>
      </c>
      <c r="AZ55" s="98">
        <f>'1.1.1.1 - SO 19.1 (RB1)'!F34</f>
        <v>0</v>
      </c>
      <c r="BA55" s="98">
        <f>'1.1.1.1 - SO 19.1 (RB1)'!F35</f>
        <v>0</v>
      </c>
      <c r="BB55" s="98">
        <f>'1.1.1.1 - SO 19.1 (RB1)'!F36</f>
        <v>0</v>
      </c>
      <c r="BC55" s="98">
        <f>'1.1.1.1 - SO 19.1 (RB1)'!F37</f>
        <v>0</v>
      </c>
      <c r="BD55" s="100">
        <f>'1.1.1.1 - SO 19.1 (RB1)'!F38</f>
        <v>0</v>
      </c>
      <c r="BT55" s="101" t="s">
        <v>92</v>
      </c>
      <c r="BV55" s="101" t="s">
        <v>75</v>
      </c>
      <c r="BW55" s="101" t="s">
        <v>93</v>
      </c>
      <c r="BX55" s="101" t="s">
        <v>88</v>
      </c>
      <c r="CL55" s="101" t="s">
        <v>5</v>
      </c>
    </row>
    <row r="56" spans="1:91" s="6" customFormat="1" ht="16.5" customHeight="1">
      <c r="A56" s="102" t="s">
        <v>89</v>
      </c>
      <c r="B56" s="95"/>
      <c r="C56" s="9"/>
      <c r="D56" s="9"/>
      <c r="E56" s="9"/>
      <c r="F56" s="9"/>
      <c r="G56" s="610" t="s">
        <v>94</v>
      </c>
      <c r="H56" s="610"/>
      <c r="I56" s="610"/>
      <c r="J56" s="610"/>
      <c r="K56" s="610"/>
      <c r="L56" s="9"/>
      <c r="M56" s="610" t="s">
        <v>95</v>
      </c>
      <c r="N56" s="610"/>
      <c r="O56" s="610"/>
      <c r="P56" s="610"/>
      <c r="Q56" s="610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07">
        <f>'1.1.1.2 - SO 20 (RB2)'!J31</f>
        <v>0</v>
      </c>
      <c r="AH56" s="608"/>
      <c r="AI56" s="608"/>
      <c r="AJ56" s="608"/>
      <c r="AK56" s="608"/>
      <c r="AL56" s="608"/>
      <c r="AM56" s="608"/>
      <c r="AN56" s="607">
        <f t="shared" si="0"/>
        <v>0</v>
      </c>
      <c r="AO56" s="608"/>
      <c r="AP56" s="608"/>
      <c r="AQ56" s="96" t="s">
        <v>83</v>
      </c>
      <c r="AR56" s="95"/>
      <c r="AS56" s="97">
        <v>0</v>
      </c>
      <c r="AT56" s="98">
        <f t="shared" si="1"/>
        <v>0</v>
      </c>
      <c r="AU56" s="99">
        <f>'1.1.1.2 - SO 20 (RB2)'!P114</f>
        <v>0</v>
      </c>
      <c r="AV56" s="98">
        <f>'1.1.1.2 - SO 20 (RB2)'!J34</f>
        <v>0</v>
      </c>
      <c r="AW56" s="98">
        <f>'1.1.1.2 - SO 20 (RB2)'!J35</f>
        <v>0</v>
      </c>
      <c r="AX56" s="98">
        <f>'1.1.1.2 - SO 20 (RB2)'!J36</f>
        <v>0</v>
      </c>
      <c r="AY56" s="98">
        <f>'1.1.1.2 - SO 20 (RB2)'!J37</f>
        <v>0</v>
      </c>
      <c r="AZ56" s="98">
        <f>'1.1.1.2 - SO 20 (RB2)'!F34</f>
        <v>0</v>
      </c>
      <c r="BA56" s="98">
        <f>'1.1.1.2 - SO 20 (RB2)'!F35</f>
        <v>0</v>
      </c>
      <c r="BB56" s="98">
        <f>'1.1.1.2 - SO 20 (RB2)'!F36</f>
        <v>0</v>
      </c>
      <c r="BC56" s="98">
        <f>'1.1.1.2 - SO 20 (RB2)'!F37</f>
        <v>0</v>
      </c>
      <c r="BD56" s="100">
        <f>'1.1.1.2 - SO 20 (RB2)'!F38</f>
        <v>0</v>
      </c>
      <c r="BT56" s="101" t="s">
        <v>92</v>
      </c>
      <c r="BV56" s="101" t="s">
        <v>75</v>
      </c>
      <c r="BW56" s="101" t="s">
        <v>96</v>
      </c>
      <c r="BX56" s="101" t="s">
        <v>88</v>
      </c>
      <c r="CL56" s="101" t="s">
        <v>5</v>
      </c>
    </row>
    <row r="57" spans="1:91" s="6" customFormat="1" ht="16.5" customHeight="1">
      <c r="B57" s="95"/>
      <c r="C57" s="9"/>
      <c r="D57" s="9"/>
      <c r="E57" s="9"/>
      <c r="F57" s="610" t="s">
        <v>97</v>
      </c>
      <c r="G57" s="610"/>
      <c r="H57" s="610"/>
      <c r="I57" s="610"/>
      <c r="J57" s="610"/>
      <c r="K57" s="9"/>
      <c r="L57" s="610" t="s">
        <v>98</v>
      </c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09">
        <f>ROUND(SUM(AG58:AG59),2)</f>
        <v>0</v>
      </c>
      <c r="AH57" s="608"/>
      <c r="AI57" s="608"/>
      <c r="AJ57" s="608"/>
      <c r="AK57" s="608"/>
      <c r="AL57" s="608"/>
      <c r="AM57" s="608"/>
      <c r="AN57" s="607">
        <f t="shared" si="0"/>
        <v>0</v>
      </c>
      <c r="AO57" s="608"/>
      <c r="AP57" s="608"/>
      <c r="AQ57" s="96" t="s">
        <v>83</v>
      </c>
      <c r="AR57" s="95"/>
      <c r="AS57" s="97">
        <f>ROUND(SUM(AS58:AS59),2)</f>
        <v>0</v>
      </c>
      <c r="AT57" s="98">
        <f t="shared" si="1"/>
        <v>0</v>
      </c>
      <c r="AU57" s="99">
        <f>ROUND(SUM(AU58:AU59),5)</f>
        <v>0</v>
      </c>
      <c r="AV57" s="98">
        <f>ROUND(AZ57*L26,2)</f>
        <v>0</v>
      </c>
      <c r="AW57" s="98">
        <f>ROUND(BA57*L27,2)</f>
        <v>0</v>
      </c>
      <c r="AX57" s="98">
        <f>ROUND(BB57*L26,2)</f>
        <v>0</v>
      </c>
      <c r="AY57" s="98">
        <f>ROUND(BC57*L27,2)</f>
        <v>0</v>
      </c>
      <c r="AZ57" s="98">
        <f>ROUND(SUM(AZ58:AZ59),2)</f>
        <v>0</v>
      </c>
      <c r="BA57" s="98">
        <f>ROUND(SUM(BA58:BA59),2)</f>
        <v>0</v>
      </c>
      <c r="BB57" s="98">
        <f>ROUND(SUM(BB58:BB59),2)</f>
        <v>0</v>
      </c>
      <c r="BC57" s="98">
        <f>ROUND(SUM(BC58:BC59),2)</f>
        <v>0</v>
      </c>
      <c r="BD57" s="100">
        <f>ROUND(SUM(BD58:BD59),2)</f>
        <v>0</v>
      </c>
      <c r="BS57" s="101" t="s">
        <v>72</v>
      </c>
      <c r="BT57" s="101" t="s">
        <v>87</v>
      </c>
      <c r="BU57" s="101" t="s">
        <v>74</v>
      </c>
      <c r="BV57" s="101" t="s">
        <v>75</v>
      </c>
      <c r="BW57" s="101" t="s">
        <v>99</v>
      </c>
      <c r="BX57" s="101" t="s">
        <v>84</v>
      </c>
      <c r="CL57" s="101" t="s">
        <v>5</v>
      </c>
    </row>
    <row r="58" spans="1:91" s="6" customFormat="1" ht="16.5" customHeight="1">
      <c r="A58" s="102" t="s">
        <v>89</v>
      </c>
      <c r="B58" s="95"/>
      <c r="C58" s="9"/>
      <c r="D58" s="9"/>
      <c r="E58" s="9"/>
      <c r="F58" s="9"/>
      <c r="G58" s="610" t="s">
        <v>100</v>
      </c>
      <c r="H58" s="610"/>
      <c r="I58" s="610"/>
      <c r="J58" s="610"/>
      <c r="K58" s="610"/>
      <c r="L58" s="9"/>
      <c r="M58" s="610" t="s">
        <v>101</v>
      </c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607">
        <f>'1.1.2.1 - SO 19.1 (RB1) '!J31</f>
        <v>0</v>
      </c>
      <c r="AH58" s="608"/>
      <c r="AI58" s="608"/>
      <c r="AJ58" s="608"/>
      <c r="AK58" s="608"/>
      <c r="AL58" s="608"/>
      <c r="AM58" s="608"/>
      <c r="AN58" s="607">
        <f t="shared" si="0"/>
        <v>0</v>
      </c>
      <c r="AO58" s="608"/>
      <c r="AP58" s="608"/>
      <c r="AQ58" s="96" t="s">
        <v>83</v>
      </c>
      <c r="AR58" s="95"/>
      <c r="AS58" s="97">
        <v>0</v>
      </c>
      <c r="AT58" s="98">
        <f t="shared" si="1"/>
        <v>0</v>
      </c>
      <c r="AU58" s="99">
        <f>'1.1.2.1 - SO 19.1 (RB1) '!P93</f>
        <v>0</v>
      </c>
      <c r="AV58" s="98">
        <f>'1.1.2.1 - SO 19.1 (RB1) '!J34</f>
        <v>0</v>
      </c>
      <c r="AW58" s="98">
        <f>'1.1.2.1 - SO 19.1 (RB1) '!J35</f>
        <v>0</v>
      </c>
      <c r="AX58" s="98">
        <f>'1.1.2.1 - SO 19.1 (RB1) '!J36</f>
        <v>0</v>
      </c>
      <c r="AY58" s="98">
        <f>'1.1.2.1 - SO 19.1 (RB1) '!J37</f>
        <v>0</v>
      </c>
      <c r="AZ58" s="98">
        <f>'1.1.2.1 - SO 19.1 (RB1) '!F34</f>
        <v>0</v>
      </c>
      <c r="BA58" s="98">
        <f>'1.1.2.1 - SO 19.1 (RB1) '!F35</f>
        <v>0</v>
      </c>
      <c r="BB58" s="98">
        <f>'1.1.2.1 - SO 19.1 (RB1) '!F36</f>
        <v>0</v>
      </c>
      <c r="BC58" s="98">
        <f>'1.1.2.1 - SO 19.1 (RB1) '!F37</f>
        <v>0</v>
      </c>
      <c r="BD58" s="100">
        <f>'1.1.2.1 - SO 19.1 (RB1) '!F38</f>
        <v>0</v>
      </c>
      <c r="BT58" s="101" t="s">
        <v>92</v>
      </c>
      <c r="BV58" s="101" t="s">
        <v>75</v>
      </c>
      <c r="BW58" s="101" t="s">
        <v>102</v>
      </c>
      <c r="BX58" s="101" t="s">
        <v>99</v>
      </c>
      <c r="CL58" s="101" t="s">
        <v>5</v>
      </c>
    </row>
    <row r="59" spans="1:91" s="6" customFormat="1" ht="16.5" customHeight="1">
      <c r="A59" s="102" t="s">
        <v>89</v>
      </c>
      <c r="B59" s="95"/>
      <c r="C59" s="9"/>
      <c r="D59" s="9"/>
      <c r="E59" s="9"/>
      <c r="F59" s="9"/>
      <c r="G59" s="610" t="s">
        <v>103</v>
      </c>
      <c r="H59" s="610"/>
      <c r="I59" s="610"/>
      <c r="J59" s="610"/>
      <c r="K59" s="610"/>
      <c r="L59" s="9"/>
      <c r="M59" s="610" t="s">
        <v>104</v>
      </c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07">
        <f>'1.1.2.2 - SO 20 (RB2) '!J31</f>
        <v>0</v>
      </c>
      <c r="AH59" s="608"/>
      <c r="AI59" s="608"/>
      <c r="AJ59" s="608"/>
      <c r="AK59" s="608"/>
      <c r="AL59" s="608"/>
      <c r="AM59" s="608"/>
      <c r="AN59" s="607">
        <f t="shared" si="0"/>
        <v>0</v>
      </c>
      <c r="AO59" s="608"/>
      <c r="AP59" s="608"/>
      <c r="AQ59" s="96" t="s">
        <v>83</v>
      </c>
      <c r="AR59" s="95"/>
      <c r="AS59" s="97">
        <v>0</v>
      </c>
      <c r="AT59" s="98">
        <f t="shared" si="1"/>
        <v>0</v>
      </c>
      <c r="AU59" s="99">
        <f>'1.1.2.2 - SO 20 (RB2) '!P102</f>
        <v>0</v>
      </c>
      <c r="AV59" s="98">
        <f>'1.1.2.2 - SO 20 (RB2) '!J34</f>
        <v>0</v>
      </c>
      <c r="AW59" s="98">
        <f>'1.1.2.2 - SO 20 (RB2) '!J35</f>
        <v>0</v>
      </c>
      <c r="AX59" s="98">
        <f>'1.1.2.2 - SO 20 (RB2) '!J36</f>
        <v>0</v>
      </c>
      <c r="AY59" s="98">
        <f>'1.1.2.2 - SO 20 (RB2) '!J37</f>
        <v>0</v>
      </c>
      <c r="AZ59" s="98">
        <f>'1.1.2.2 - SO 20 (RB2) '!F34</f>
        <v>0</v>
      </c>
      <c r="BA59" s="98">
        <f>'1.1.2.2 - SO 20 (RB2) '!F35</f>
        <v>0</v>
      </c>
      <c r="BB59" s="98">
        <f>'1.1.2.2 - SO 20 (RB2) '!F36</f>
        <v>0</v>
      </c>
      <c r="BC59" s="98">
        <f>'1.1.2.2 - SO 20 (RB2) '!F37</f>
        <v>0</v>
      </c>
      <c r="BD59" s="100">
        <f>'1.1.2.2 - SO 20 (RB2) '!F38</f>
        <v>0</v>
      </c>
      <c r="BT59" s="101" t="s">
        <v>92</v>
      </c>
      <c r="BV59" s="101" t="s">
        <v>75</v>
      </c>
      <c r="BW59" s="101" t="s">
        <v>105</v>
      </c>
      <c r="BX59" s="101" t="s">
        <v>99</v>
      </c>
      <c r="CL59" s="101" t="s">
        <v>5</v>
      </c>
    </row>
    <row r="60" spans="1:91" s="6" customFormat="1" ht="16.5" customHeight="1">
      <c r="A60" s="102" t="s">
        <v>89</v>
      </c>
      <c r="B60" s="95"/>
      <c r="C60" s="9"/>
      <c r="D60" s="9"/>
      <c r="E60" s="9"/>
      <c r="F60" s="610" t="s">
        <v>106</v>
      </c>
      <c r="G60" s="610"/>
      <c r="H60" s="610"/>
      <c r="I60" s="610"/>
      <c r="J60" s="610"/>
      <c r="K60" s="9"/>
      <c r="L60" s="610" t="s">
        <v>107</v>
      </c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  <c r="AG60" s="607">
        <f>'1.1.3 - VYTÁPĚNÍ - SO 19....'!J31</f>
        <v>0</v>
      </c>
      <c r="AH60" s="608"/>
      <c r="AI60" s="608"/>
      <c r="AJ60" s="608"/>
      <c r="AK60" s="608"/>
      <c r="AL60" s="608"/>
      <c r="AM60" s="608"/>
      <c r="AN60" s="607">
        <f t="shared" si="0"/>
        <v>0</v>
      </c>
      <c r="AO60" s="608"/>
      <c r="AP60" s="608"/>
      <c r="AQ60" s="96" t="s">
        <v>83</v>
      </c>
      <c r="AR60" s="95"/>
      <c r="AS60" s="97">
        <v>0</v>
      </c>
      <c r="AT60" s="98">
        <f t="shared" si="1"/>
        <v>0</v>
      </c>
      <c r="AU60" s="99">
        <f>'1.1.3 - VYTÁPĚNÍ - SO 19....'!P95</f>
        <v>0</v>
      </c>
      <c r="AV60" s="98">
        <f>'1.1.3 - VYTÁPĚNÍ - SO 19....'!J34</f>
        <v>0</v>
      </c>
      <c r="AW60" s="98">
        <f>'1.1.3 - VYTÁPĚNÍ - SO 19....'!J35</f>
        <v>0</v>
      </c>
      <c r="AX60" s="98">
        <f>'1.1.3 - VYTÁPĚNÍ - SO 19....'!J36</f>
        <v>0</v>
      </c>
      <c r="AY60" s="98">
        <f>'1.1.3 - VYTÁPĚNÍ - SO 19....'!J37</f>
        <v>0</v>
      </c>
      <c r="AZ60" s="98">
        <f>'1.1.3 - VYTÁPĚNÍ - SO 19....'!F34</f>
        <v>0</v>
      </c>
      <c r="BA60" s="98">
        <f>'1.1.3 - VYTÁPĚNÍ - SO 19....'!F35</f>
        <v>0</v>
      </c>
      <c r="BB60" s="98">
        <f>'1.1.3 - VYTÁPĚNÍ - SO 19....'!F36</f>
        <v>0</v>
      </c>
      <c r="BC60" s="98">
        <f>'1.1.3 - VYTÁPĚNÍ - SO 19....'!F37</f>
        <v>0</v>
      </c>
      <c r="BD60" s="100">
        <f>'1.1.3 - VYTÁPĚNÍ - SO 19....'!F38</f>
        <v>0</v>
      </c>
      <c r="BT60" s="101" t="s">
        <v>87</v>
      </c>
      <c r="BV60" s="101" t="s">
        <v>75</v>
      </c>
      <c r="BW60" s="101" t="s">
        <v>108</v>
      </c>
      <c r="BX60" s="101" t="s">
        <v>84</v>
      </c>
      <c r="CL60" s="101" t="s">
        <v>5</v>
      </c>
    </row>
    <row r="61" spans="1:91" s="6" customFormat="1" ht="16.5" customHeight="1">
      <c r="B61" s="95"/>
      <c r="C61" s="9"/>
      <c r="D61" s="9"/>
      <c r="E61" s="9"/>
      <c r="F61" s="610" t="s">
        <v>109</v>
      </c>
      <c r="G61" s="610"/>
      <c r="H61" s="610"/>
      <c r="I61" s="610"/>
      <c r="J61" s="610"/>
      <c r="K61" s="9"/>
      <c r="L61" s="610" t="s">
        <v>110</v>
      </c>
      <c r="M61" s="610"/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09">
        <f>ROUND(SUM(AG62:AG63),2)</f>
        <v>0</v>
      </c>
      <c r="AH61" s="608"/>
      <c r="AI61" s="608"/>
      <c r="AJ61" s="608"/>
      <c r="AK61" s="608"/>
      <c r="AL61" s="608"/>
      <c r="AM61" s="608"/>
      <c r="AN61" s="607">
        <f t="shared" si="0"/>
        <v>0</v>
      </c>
      <c r="AO61" s="608"/>
      <c r="AP61" s="608"/>
      <c r="AQ61" s="96" t="s">
        <v>83</v>
      </c>
      <c r="AR61" s="95"/>
      <c r="AS61" s="97">
        <f>ROUND(SUM(AS62:AS63),2)</f>
        <v>0</v>
      </c>
      <c r="AT61" s="98">
        <f t="shared" si="1"/>
        <v>0</v>
      </c>
      <c r="AU61" s="99">
        <f>ROUND(SUM(AU62:AU63),5)</f>
        <v>0</v>
      </c>
      <c r="AV61" s="98">
        <f>ROUND(AZ61*L26,2)</f>
        <v>0</v>
      </c>
      <c r="AW61" s="98">
        <f>ROUND(BA61*L27,2)</f>
        <v>0</v>
      </c>
      <c r="AX61" s="98">
        <f>ROUND(BB61*L26,2)</f>
        <v>0</v>
      </c>
      <c r="AY61" s="98">
        <f>ROUND(BC61*L27,2)</f>
        <v>0</v>
      </c>
      <c r="AZ61" s="98">
        <f>ROUND(SUM(AZ62:AZ63),2)</f>
        <v>0</v>
      </c>
      <c r="BA61" s="98">
        <f>ROUND(SUM(BA62:BA63),2)</f>
        <v>0</v>
      </c>
      <c r="BB61" s="98">
        <f>ROUND(SUM(BB62:BB63),2)</f>
        <v>0</v>
      </c>
      <c r="BC61" s="98">
        <f>ROUND(SUM(BC62:BC63),2)</f>
        <v>0</v>
      </c>
      <c r="BD61" s="100">
        <f>ROUND(SUM(BD62:BD63),2)</f>
        <v>0</v>
      </c>
      <c r="BS61" s="101" t="s">
        <v>72</v>
      </c>
      <c r="BT61" s="101" t="s">
        <v>87</v>
      </c>
      <c r="BU61" s="101" t="s">
        <v>74</v>
      </c>
      <c r="BV61" s="101" t="s">
        <v>75</v>
      </c>
      <c r="BW61" s="101" t="s">
        <v>111</v>
      </c>
      <c r="BX61" s="101" t="s">
        <v>84</v>
      </c>
      <c r="CL61" s="101" t="s">
        <v>5</v>
      </c>
    </row>
    <row r="62" spans="1:91" s="6" customFormat="1" ht="15.75" customHeight="1">
      <c r="A62" s="102" t="s">
        <v>89</v>
      </c>
      <c r="B62" s="95"/>
      <c r="C62" s="9"/>
      <c r="D62" s="9"/>
      <c r="E62" s="9"/>
      <c r="F62" s="9"/>
      <c r="G62" s="610" t="s">
        <v>112</v>
      </c>
      <c r="H62" s="610"/>
      <c r="I62" s="610"/>
      <c r="J62" s="610"/>
      <c r="K62" s="610"/>
      <c r="L62" s="9"/>
      <c r="M62" s="610" t="s">
        <v>91</v>
      </c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07">
        <f>'1.1.4.1 - SO 19.1 (RB1)'!J31</f>
        <v>0</v>
      </c>
      <c r="AH62" s="608"/>
      <c r="AI62" s="608"/>
      <c r="AJ62" s="608"/>
      <c r="AK62" s="608"/>
      <c r="AL62" s="608"/>
      <c r="AM62" s="608"/>
      <c r="AN62" s="607">
        <f t="shared" si="0"/>
        <v>0</v>
      </c>
      <c r="AO62" s="608"/>
      <c r="AP62" s="608"/>
      <c r="AQ62" s="96" t="s">
        <v>83</v>
      </c>
      <c r="AR62" s="95"/>
      <c r="AS62" s="97">
        <v>0</v>
      </c>
      <c r="AT62" s="98">
        <f t="shared" si="1"/>
        <v>0</v>
      </c>
      <c r="AU62" s="99">
        <f>'1.1.4.1 - SO 19.1 (RB1)'!P97</f>
        <v>0</v>
      </c>
      <c r="AV62" s="98">
        <f>'1.1.4.1 - SO 19.1 (RB1)'!J34</f>
        <v>0</v>
      </c>
      <c r="AW62" s="98">
        <f>'1.1.4.1 - SO 19.1 (RB1)'!J35</f>
        <v>0</v>
      </c>
      <c r="AX62" s="98">
        <f>'1.1.4.1 - SO 19.1 (RB1)'!J36</f>
        <v>0</v>
      </c>
      <c r="AY62" s="98">
        <f>'1.1.4.1 - SO 19.1 (RB1)'!J37</f>
        <v>0</v>
      </c>
      <c r="AZ62" s="98">
        <f>'1.1.4.1 - SO 19.1 (RB1)'!F34</f>
        <v>0</v>
      </c>
      <c r="BA62" s="98">
        <f>'1.1.4.1 - SO 19.1 (RB1)'!F35</f>
        <v>0</v>
      </c>
      <c r="BB62" s="98">
        <f>'1.1.4.1 - SO 19.1 (RB1)'!F36</f>
        <v>0</v>
      </c>
      <c r="BC62" s="98">
        <f>'1.1.4.1 - SO 19.1 (RB1)'!F37</f>
        <v>0</v>
      </c>
      <c r="BD62" s="100">
        <f>'1.1.4.1 - SO 19.1 (RB1)'!F38</f>
        <v>0</v>
      </c>
      <c r="BT62" s="101" t="s">
        <v>92</v>
      </c>
      <c r="BV62" s="101" t="s">
        <v>75</v>
      </c>
      <c r="BW62" s="101" t="s">
        <v>113</v>
      </c>
      <c r="BX62" s="101" t="s">
        <v>111</v>
      </c>
      <c r="CL62" s="101" t="s">
        <v>5</v>
      </c>
    </row>
    <row r="63" spans="1:91" s="6" customFormat="1" ht="16.5" customHeight="1">
      <c r="A63" s="102" t="s">
        <v>89</v>
      </c>
      <c r="B63" s="95"/>
      <c r="C63" s="9"/>
      <c r="D63" s="9"/>
      <c r="E63" s="9"/>
      <c r="F63" s="9"/>
      <c r="G63" s="610" t="s">
        <v>114</v>
      </c>
      <c r="H63" s="610"/>
      <c r="I63" s="610"/>
      <c r="J63" s="610"/>
      <c r="K63" s="610"/>
      <c r="L63" s="9"/>
      <c r="M63" s="610" t="s">
        <v>104</v>
      </c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07">
        <f>'1.1.4.2 - SO 20 (RB2) '!J31</f>
        <v>0</v>
      </c>
      <c r="AH63" s="608"/>
      <c r="AI63" s="608"/>
      <c r="AJ63" s="608"/>
      <c r="AK63" s="608"/>
      <c r="AL63" s="608"/>
      <c r="AM63" s="608"/>
      <c r="AN63" s="607">
        <f t="shared" si="0"/>
        <v>0</v>
      </c>
      <c r="AO63" s="608"/>
      <c r="AP63" s="608"/>
      <c r="AQ63" s="96" t="s">
        <v>83</v>
      </c>
      <c r="AR63" s="95"/>
      <c r="AS63" s="97">
        <v>0</v>
      </c>
      <c r="AT63" s="98">
        <f t="shared" si="1"/>
        <v>0</v>
      </c>
      <c r="AU63" s="99">
        <f>'1.1.4.2 - SO 20 (RB2) '!P97</f>
        <v>0</v>
      </c>
      <c r="AV63" s="98">
        <f>'1.1.4.2 - SO 20 (RB2) '!J34</f>
        <v>0</v>
      </c>
      <c r="AW63" s="98">
        <f>'1.1.4.2 - SO 20 (RB2) '!J35</f>
        <v>0</v>
      </c>
      <c r="AX63" s="98">
        <f>'1.1.4.2 - SO 20 (RB2) '!J36</f>
        <v>0</v>
      </c>
      <c r="AY63" s="98">
        <f>'1.1.4.2 - SO 20 (RB2) '!J37</f>
        <v>0</v>
      </c>
      <c r="AZ63" s="98">
        <f>'1.1.4.2 - SO 20 (RB2) '!F34</f>
        <v>0</v>
      </c>
      <c r="BA63" s="98">
        <f>'1.1.4.2 - SO 20 (RB2) '!F35</f>
        <v>0</v>
      </c>
      <c r="BB63" s="98">
        <f>'1.1.4.2 - SO 20 (RB2) '!F36</f>
        <v>0</v>
      </c>
      <c r="BC63" s="98">
        <f>'1.1.4.2 - SO 20 (RB2) '!F37</f>
        <v>0</v>
      </c>
      <c r="BD63" s="100">
        <f>'1.1.4.2 - SO 20 (RB2) '!F38</f>
        <v>0</v>
      </c>
      <c r="BT63" s="101" t="s">
        <v>92</v>
      </c>
      <c r="BV63" s="101" t="s">
        <v>75</v>
      </c>
      <c r="BW63" s="101" t="s">
        <v>115</v>
      </c>
      <c r="BX63" s="101" t="s">
        <v>111</v>
      </c>
      <c r="CL63" s="101" t="s">
        <v>5</v>
      </c>
    </row>
    <row r="64" spans="1:91" s="6" customFormat="1" ht="28.5" customHeight="1">
      <c r="B64" s="95"/>
      <c r="C64" s="9"/>
      <c r="D64" s="9"/>
      <c r="E64" s="9"/>
      <c r="F64" s="610" t="s">
        <v>116</v>
      </c>
      <c r="G64" s="610"/>
      <c r="H64" s="610"/>
      <c r="I64" s="610"/>
      <c r="J64" s="610"/>
      <c r="K64" s="9"/>
      <c r="L64" s="610" t="s">
        <v>117</v>
      </c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09">
        <f>ROUND(SUM(AG65:AG67),2)</f>
        <v>0</v>
      </c>
      <c r="AH64" s="608"/>
      <c r="AI64" s="608"/>
      <c r="AJ64" s="608"/>
      <c r="AK64" s="608"/>
      <c r="AL64" s="608"/>
      <c r="AM64" s="608"/>
      <c r="AN64" s="607">
        <f t="shared" si="0"/>
        <v>0</v>
      </c>
      <c r="AO64" s="608"/>
      <c r="AP64" s="608"/>
      <c r="AQ64" s="96" t="s">
        <v>83</v>
      </c>
      <c r="AR64" s="95"/>
      <c r="AS64" s="97">
        <f>ROUND(SUM(AS65:AS67),2)</f>
        <v>0</v>
      </c>
      <c r="AT64" s="98">
        <f t="shared" si="1"/>
        <v>0</v>
      </c>
      <c r="AU64" s="99">
        <f>ROUND(SUM(AU65:AU67),5)</f>
        <v>0</v>
      </c>
      <c r="AV64" s="98">
        <f>ROUND(AZ64*L26,2)</f>
        <v>0</v>
      </c>
      <c r="AW64" s="98">
        <f>ROUND(BA64*L27,2)</f>
        <v>0</v>
      </c>
      <c r="AX64" s="98">
        <f>ROUND(BB64*L26,2)</f>
        <v>0</v>
      </c>
      <c r="AY64" s="98">
        <f>ROUND(BC64*L27,2)</f>
        <v>0</v>
      </c>
      <c r="AZ64" s="98">
        <f>ROUND(SUM(AZ65:AZ67),2)</f>
        <v>0</v>
      </c>
      <c r="BA64" s="98">
        <f>ROUND(SUM(BA65:BA67),2)</f>
        <v>0</v>
      </c>
      <c r="BB64" s="98">
        <f>ROUND(SUM(BB65:BB67),2)</f>
        <v>0</v>
      </c>
      <c r="BC64" s="98">
        <f>ROUND(SUM(BC65:BC67),2)</f>
        <v>0</v>
      </c>
      <c r="BD64" s="100">
        <f>ROUND(SUM(BD65:BD67),2)</f>
        <v>0</v>
      </c>
      <c r="BS64" s="101" t="s">
        <v>72</v>
      </c>
      <c r="BT64" s="101" t="s">
        <v>87</v>
      </c>
      <c r="BU64" s="101" t="s">
        <v>74</v>
      </c>
      <c r="BV64" s="101" t="s">
        <v>75</v>
      </c>
      <c r="BW64" s="101" t="s">
        <v>118</v>
      </c>
      <c r="BX64" s="101" t="s">
        <v>84</v>
      </c>
      <c r="CL64" s="101" t="s">
        <v>5</v>
      </c>
    </row>
    <row r="65" spans="1:91" s="6" customFormat="1" ht="16.5" customHeight="1">
      <c r="A65" s="102" t="s">
        <v>89</v>
      </c>
      <c r="B65" s="95"/>
      <c r="C65" s="9"/>
      <c r="D65" s="9"/>
      <c r="E65" s="9"/>
      <c r="F65" s="9"/>
      <c r="G65" s="610" t="s">
        <v>119</v>
      </c>
      <c r="H65" s="610"/>
      <c r="I65" s="610"/>
      <c r="J65" s="610"/>
      <c r="K65" s="610"/>
      <c r="L65" s="9"/>
      <c r="M65" s="610" t="s">
        <v>120</v>
      </c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07">
        <f>'1.1.5.3 - SO 20 (RB2) HRO...'!J31</f>
        <v>0</v>
      </c>
      <c r="AH65" s="608"/>
      <c r="AI65" s="608"/>
      <c r="AJ65" s="608"/>
      <c r="AK65" s="608"/>
      <c r="AL65" s="608"/>
      <c r="AM65" s="608"/>
      <c r="AN65" s="607">
        <f t="shared" si="0"/>
        <v>0</v>
      </c>
      <c r="AO65" s="608"/>
      <c r="AP65" s="608"/>
      <c r="AQ65" s="96" t="s">
        <v>83</v>
      </c>
      <c r="AR65" s="95"/>
      <c r="AS65" s="97">
        <v>0</v>
      </c>
      <c r="AT65" s="98">
        <f t="shared" si="1"/>
        <v>0</v>
      </c>
      <c r="AU65" s="99">
        <f>'1.1.5.3 - SO 20 (RB2) HRO...'!P92</f>
        <v>0</v>
      </c>
      <c r="AV65" s="98">
        <f>'1.1.5.3 - SO 20 (RB2) HRO...'!J34</f>
        <v>0</v>
      </c>
      <c r="AW65" s="98">
        <f>'1.1.5.3 - SO 20 (RB2) HRO...'!J35</f>
        <v>0</v>
      </c>
      <c r="AX65" s="98">
        <f>'1.1.5.3 - SO 20 (RB2) HRO...'!J36</f>
        <v>0</v>
      </c>
      <c r="AY65" s="98">
        <f>'1.1.5.3 - SO 20 (RB2) HRO...'!J37</f>
        <v>0</v>
      </c>
      <c r="AZ65" s="98">
        <f>'1.1.5.3 - SO 20 (RB2) HRO...'!F34</f>
        <v>0</v>
      </c>
      <c r="BA65" s="98">
        <f>'1.1.5.3 - SO 20 (RB2) HRO...'!F35</f>
        <v>0</v>
      </c>
      <c r="BB65" s="98">
        <f>'1.1.5.3 - SO 20 (RB2) HRO...'!F36</f>
        <v>0</v>
      </c>
      <c r="BC65" s="98">
        <f>'1.1.5.3 - SO 20 (RB2) HRO...'!F37</f>
        <v>0</v>
      </c>
      <c r="BD65" s="100">
        <f>'1.1.5.3 - SO 20 (RB2) HRO...'!F38</f>
        <v>0</v>
      </c>
      <c r="BT65" s="101" t="s">
        <v>92</v>
      </c>
      <c r="BV65" s="101" t="s">
        <v>75</v>
      </c>
      <c r="BW65" s="101" t="s">
        <v>121</v>
      </c>
      <c r="BX65" s="101" t="s">
        <v>118</v>
      </c>
      <c r="CL65" s="101" t="s">
        <v>5</v>
      </c>
    </row>
    <row r="66" spans="1:91" s="6" customFormat="1" ht="16.5" customHeight="1">
      <c r="A66" s="102" t="s">
        <v>89</v>
      </c>
      <c r="B66" s="95"/>
      <c r="C66" s="9"/>
      <c r="D66" s="9"/>
      <c r="E66" s="9"/>
      <c r="F66" s="9"/>
      <c r="G66" s="610" t="s">
        <v>122</v>
      </c>
      <c r="H66" s="610"/>
      <c r="I66" s="610"/>
      <c r="J66" s="610"/>
      <c r="K66" s="610"/>
      <c r="L66" s="9"/>
      <c r="M66" s="610" t="s">
        <v>123</v>
      </c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07">
        <f>'1.1.5.2 - SO 20 (RB2) SIL...'!J31</f>
        <v>0</v>
      </c>
      <c r="AH66" s="608"/>
      <c r="AI66" s="608"/>
      <c r="AJ66" s="608"/>
      <c r="AK66" s="608"/>
      <c r="AL66" s="608"/>
      <c r="AM66" s="608"/>
      <c r="AN66" s="607">
        <f t="shared" si="0"/>
        <v>0</v>
      </c>
      <c r="AO66" s="608"/>
      <c r="AP66" s="608"/>
      <c r="AQ66" s="96" t="s">
        <v>83</v>
      </c>
      <c r="AR66" s="95"/>
      <c r="AS66" s="97">
        <v>0</v>
      </c>
      <c r="AT66" s="98">
        <f t="shared" si="1"/>
        <v>0</v>
      </c>
      <c r="AU66" s="99">
        <f>'1.1.5.2 - SO 20 (RB2) SIL...'!P105</f>
        <v>0</v>
      </c>
      <c r="AV66" s="98">
        <f>'1.1.5.2 - SO 20 (RB2) SIL...'!J34</f>
        <v>0</v>
      </c>
      <c r="AW66" s="98">
        <f>'1.1.5.2 - SO 20 (RB2) SIL...'!J35</f>
        <v>0</v>
      </c>
      <c r="AX66" s="98">
        <f>'1.1.5.2 - SO 20 (RB2) SIL...'!J36</f>
        <v>0</v>
      </c>
      <c r="AY66" s="98">
        <f>'1.1.5.2 - SO 20 (RB2) SIL...'!J37</f>
        <v>0</v>
      </c>
      <c r="AZ66" s="98">
        <f>'1.1.5.2 - SO 20 (RB2) SIL...'!F34</f>
        <v>0</v>
      </c>
      <c r="BA66" s="98">
        <f>'1.1.5.2 - SO 20 (RB2) SIL...'!F35</f>
        <v>0</v>
      </c>
      <c r="BB66" s="98">
        <f>'1.1.5.2 - SO 20 (RB2) SIL...'!F36</f>
        <v>0</v>
      </c>
      <c r="BC66" s="98">
        <f>'1.1.5.2 - SO 20 (RB2) SIL...'!F37</f>
        <v>0</v>
      </c>
      <c r="BD66" s="100">
        <f>'1.1.5.2 - SO 20 (RB2) SIL...'!F38</f>
        <v>0</v>
      </c>
      <c r="BT66" s="101" t="s">
        <v>92</v>
      </c>
      <c r="BV66" s="101" t="s">
        <v>75</v>
      </c>
      <c r="BW66" s="101" t="s">
        <v>124</v>
      </c>
      <c r="BX66" s="101" t="s">
        <v>118</v>
      </c>
      <c r="CL66" s="101" t="s">
        <v>5</v>
      </c>
    </row>
    <row r="67" spans="1:91" s="6" customFormat="1" ht="16.5" customHeight="1">
      <c r="A67" s="102" t="s">
        <v>89</v>
      </c>
      <c r="B67" s="95"/>
      <c r="C67" s="9"/>
      <c r="D67" s="9"/>
      <c r="E67" s="9"/>
      <c r="F67" s="9"/>
      <c r="G67" s="610" t="s">
        <v>125</v>
      </c>
      <c r="H67" s="610"/>
      <c r="I67" s="610"/>
      <c r="J67" s="610"/>
      <c r="K67" s="610"/>
      <c r="L67" s="9"/>
      <c r="M67" s="610" t="s">
        <v>91</v>
      </c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07">
        <f>'1.1.5.1 - SO 19.1 (RB1)'!J31</f>
        <v>0</v>
      </c>
      <c r="AH67" s="608"/>
      <c r="AI67" s="608"/>
      <c r="AJ67" s="608"/>
      <c r="AK67" s="608"/>
      <c r="AL67" s="608"/>
      <c r="AM67" s="608"/>
      <c r="AN67" s="607">
        <f t="shared" si="0"/>
        <v>0</v>
      </c>
      <c r="AO67" s="608"/>
      <c r="AP67" s="608"/>
      <c r="AQ67" s="96" t="s">
        <v>83</v>
      </c>
      <c r="AR67" s="95"/>
      <c r="AS67" s="97">
        <v>0</v>
      </c>
      <c r="AT67" s="98">
        <f t="shared" si="1"/>
        <v>0</v>
      </c>
      <c r="AU67" s="99">
        <f>'1.1.5.1 - SO 19.1 (RB1)'!P107</f>
        <v>0</v>
      </c>
      <c r="AV67" s="98">
        <f>'1.1.5.1 - SO 19.1 (RB1)'!J34</f>
        <v>0</v>
      </c>
      <c r="AW67" s="98">
        <f>'1.1.5.1 - SO 19.1 (RB1)'!J35</f>
        <v>0</v>
      </c>
      <c r="AX67" s="98">
        <f>'1.1.5.1 - SO 19.1 (RB1)'!J36</f>
        <v>0</v>
      </c>
      <c r="AY67" s="98">
        <f>'1.1.5.1 - SO 19.1 (RB1)'!J37</f>
        <v>0</v>
      </c>
      <c r="AZ67" s="98">
        <f>'1.1.5.1 - SO 19.1 (RB1)'!F34</f>
        <v>0</v>
      </c>
      <c r="BA67" s="98">
        <f>'1.1.5.1 - SO 19.1 (RB1)'!F35</f>
        <v>0</v>
      </c>
      <c r="BB67" s="98">
        <f>'1.1.5.1 - SO 19.1 (RB1)'!F36</f>
        <v>0</v>
      </c>
      <c r="BC67" s="98">
        <f>'1.1.5.1 - SO 19.1 (RB1)'!F37</f>
        <v>0</v>
      </c>
      <c r="BD67" s="100">
        <f>'1.1.5.1 - SO 19.1 (RB1)'!F38</f>
        <v>0</v>
      </c>
      <c r="BT67" s="101" t="s">
        <v>92</v>
      </c>
      <c r="BV67" s="101" t="s">
        <v>75</v>
      </c>
      <c r="BW67" s="101" t="s">
        <v>126</v>
      </c>
      <c r="BX67" s="101" t="s">
        <v>118</v>
      </c>
      <c r="CL67" s="101" t="s">
        <v>5</v>
      </c>
    </row>
    <row r="68" spans="1:91" s="6" customFormat="1" ht="28.5" customHeight="1">
      <c r="B68" s="95"/>
      <c r="C68" s="9"/>
      <c r="D68" s="9"/>
      <c r="E68" s="9"/>
      <c r="F68" s="610" t="s">
        <v>127</v>
      </c>
      <c r="G68" s="610"/>
      <c r="H68" s="610"/>
      <c r="I68" s="610"/>
      <c r="J68" s="610"/>
      <c r="K68" s="9"/>
      <c r="L68" s="610" t="s">
        <v>128</v>
      </c>
      <c r="M68" s="610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  <c r="AG68" s="609">
        <f>ROUND(SUM(AG69:AG74),2)</f>
        <v>0</v>
      </c>
      <c r="AH68" s="608"/>
      <c r="AI68" s="608"/>
      <c r="AJ68" s="608"/>
      <c r="AK68" s="608"/>
      <c r="AL68" s="608"/>
      <c r="AM68" s="608"/>
      <c r="AN68" s="607">
        <f t="shared" si="0"/>
        <v>0</v>
      </c>
      <c r="AO68" s="608"/>
      <c r="AP68" s="608"/>
      <c r="AQ68" s="96" t="s">
        <v>83</v>
      </c>
      <c r="AR68" s="95"/>
      <c r="AS68" s="97">
        <f>ROUND(SUM(AS69:AS74),2)</f>
        <v>0</v>
      </c>
      <c r="AT68" s="98">
        <f t="shared" si="1"/>
        <v>0</v>
      </c>
      <c r="AU68" s="99">
        <f>ROUND(SUM(AU69:AU74),5)</f>
        <v>0</v>
      </c>
      <c r="AV68" s="98">
        <f>ROUND(AZ68*L26,2)</f>
        <v>0</v>
      </c>
      <c r="AW68" s="98">
        <f>ROUND(BA68*L27,2)</f>
        <v>0</v>
      </c>
      <c r="AX68" s="98">
        <f>ROUND(BB68*L26,2)</f>
        <v>0</v>
      </c>
      <c r="AY68" s="98">
        <f>ROUND(BC68*L27,2)</f>
        <v>0</v>
      </c>
      <c r="AZ68" s="98">
        <f>ROUND(SUM(AZ69:AZ74),2)</f>
        <v>0</v>
      </c>
      <c r="BA68" s="98">
        <f>ROUND(SUM(BA69:BA74),2)</f>
        <v>0</v>
      </c>
      <c r="BB68" s="98">
        <f>ROUND(SUM(BB69:BB74),2)</f>
        <v>0</v>
      </c>
      <c r="BC68" s="98">
        <f>ROUND(SUM(BC69:BC74),2)</f>
        <v>0</v>
      </c>
      <c r="BD68" s="100">
        <f>ROUND(SUM(BD69:BD74),2)</f>
        <v>0</v>
      </c>
      <c r="BS68" s="101" t="s">
        <v>72</v>
      </c>
      <c r="BT68" s="101" t="s">
        <v>87</v>
      </c>
      <c r="BU68" s="101" t="s">
        <v>74</v>
      </c>
      <c r="BV68" s="101" t="s">
        <v>75</v>
      </c>
      <c r="BW68" s="101" t="s">
        <v>129</v>
      </c>
      <c r="BX68" s="101" t="s">
        <v>84</v>
      </c>
      <c r="CL68" s="101" t="s">
        <v>5</v>
      </c>
    </row>
    <row r="69" spans="1:91" s="6" customFormat="1" ht="16.5" customHeight="1">
      <c r="A69" s="102" t="s">
        <v>89</v>
      </c>
      <c r="B69" s="95"/>
      <c r="C69" s="9"/>
      <c r="D69" s="9"/>
      <c r="E69" s="9"/>
      <c r="F69" s="9"/>
      <c r="G69" s="610" t="s">
        <v>130</v>
      </c>
      <c r="H69" s="610"/>
      <c r="I69" s="610"/>
      <c r="J69" s="610"/>
      <c r="K69" s="610"/>
      <c r="L69" s="9"/>
      <c r="M69" s="610" t="s">
        <v>131</v>
      </c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07">
        <f>'1.1.6.1 - SKR - SO 20 (RB2)'!J31</f>
        <v>0</v>
      </c>
      <c r="AH69" s="608"/>
      <c r="AI69" s="608"/>
      <c r="AJ69" s="608"/>
      <c r="AK69" s="608"/>
      <c r="AL69" s="608"/>
      <c r="AM69" s="608"/>
      <c r="AN69" s="607">
        <f t="shared" si="0"/>
        <v>0</v>
      </c>
      <c r="AO69" s="608"/>
      <c r="AP69" s="608"/>
      <c r="AQ69" s="96" t="s">
        <v>83</v>
      </c>
      <c r="AR69" s="95"/>
      <c r="AS69" s="97">
        <v>0</v>
      </c>
      <c r="AT69" s="98">
        <f t="shared" si="1"/>
        <v>0</v>
      </c>
      <c r="AU69" s="99">
        <f>'1.1.6.1 - SKR - SO 20 (RB2)'!P91</f>
        <v>0</v>
      </c>
      <c r="AV69" s="98">
        <f>'1.1.6.1 - SKR - SO 20 (RB2)'!J34</f>
        <v>0</v>
      </c>
      <c r="AW69" s="98">
        <f>'1.1.6.1 - SKR - SO 20 (RB2)'!J35</f>
        <v>0</v>
      </c>
      <c r="AX69" s="98">
        <f>'1.1.6.1 - SKR - SO 20 (RB2)'!J36</f>
        <v>0</v>
      </c>
      <c r="AY69" s="98">
        <f>'1.1.6.1 - SKR - SO 20 (RB2)'!J37</f>
        <v>0</v>
      </c>
      <c r="AZ69" s="98">
        <f>'1.1.6.1 - SKR - SO 20 (RB2)'!F34</f>
        <v>0</v>
      </c>
      <c r="BA69" s="98">
        <f>'1.1.6.1 - SKR - SO 20 (RB2)'!F35</f>
        <v>0</v>
      </c>
      <c r="BB69" s="98">
        <f>'1.1.6.1 - SKR - SO 20 (RB2)'!F36</f>
        <v>0</v>
      </c>
      <c r="BC69" s="98">
        <f>'1.1.6.1 - SKR - SO 20 (RB2)'!F37</f>
        <v>0</v>
      </c>
      <c r="BD69" s="100">
        <f>'1.1.6.1 - SKR - SO 20 (RB2)'!F38</f>
        <v>0</v>
      </c>
      <c r="BT69" s="101" t="s">
        <v>92</v>
      </c>
      <c r="BV69" s="101" t="s">
        <v>75</v>
      </c>
      <c r="BW69" s="101" t="s">
        <v>132</v>
      </c>
      <c r="BX69" s="101" t="s">
        <v>129</v>
      </c>
      <c r="CL69" s="101" t="s">
        <v>5</v>
      </c>
    </row>
    <row r="70" spans="1:91" s="6" customFormat="1" ht="16.5" customHeight="1">
      <c r="A70" s="102" t="s">
        <v>89</v>
      </c>
      <c r="B70" s="95"/>
      <c r="C70" s="9"/>
      <c r="D70" s="9"/>
      <c r="E70" s="9"/>
      <c r="F70" s="9"/>
      <c r="G70" s="610" t="s">
        <v>133</v>
      </c>
      <c r="H70" s="610"/>
      <c r="I70" s="610"/>
      <c r="J70" s="610"/>
      <c r="K70" s="610"/>
      <c r="L70" s="9"/>
      <c r="M70" s="610" t="s">
        <v>134</v>
      </c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  <c r="AG70" s="607">
        <f>'1.1.6.2 - PZTS - SO 20 (RB2)'!J31</f>
        <v>0</v>
      </c>
      <c r="AH70" s="608"/>
      <c r="AI70" s="608"/>
      <c r="AJ70" s="608"/>
      <c r="AK70" s="608"/>
      <c r="AL70" s="608"/>
      <c r="AM70" s="608"/>
      <c r="AN70" s="607">
        <f t="shared" si="0"/>
        <v>0</v>
      </c>
      <c r="AO70" s="608"/>
      <c r="AP70" s="608"/>
      <c r="AQ70" s="96" t="s">
        <v>83</v>
      </c>
      <c r="AR70" s="95"/>
      <c r="AS70" s="97">
        <v>0</v>
      </c>
      <c r="AT70" s="98">
        <f t="shared" si="1"/>
        <v>0</v>
      </c>
      <c r="AU70" s="99">
        <f>'1.1.6.2 - PZTS - SO 20 (RB2)'!P91</f>
        <v>0</v>
      </c>
      <c r="AV70" s="98">
        <f>'1.1.6.2 - PZTS - SO 20 (RB2)'!J34</f>
        <v>0</v>
      </c>
      <c r="AW70" s="98">
        <f>'1.1.6.2 - PZTS - SO 20 (RB2)'!J35</f>
        <v>0</v>
      </c>
      <c r="AX70" s="98">
        <f>'1.1.6.2 - PZTS - SO 20 (RB2)'!J36</f>
        <v>0</v>
      </c>
      <c r="AY70" s="98">
        <f>'1.1.6.2 - PZTS - SO 20 (RB2)'!J37</f>
        <v>0</v>
      </c>
      <c r="AZ70" s="98">
        <f>'1.1.6.2 - PZTS - SO 20 (RB2)'!F34</f>
        <v>0</v>
      </c>
      <c r="BA70" s="98">
        <f>'1.1.6.2 - PZTS - SO 20 (RB2)'!F35</f>
        <v>0</v>
      </c>
      <c r="BB70" s="98">
        <f>'1.1.6.2 - PZTS - SO 20 (RB2)'!F36</f>
        <v>0</v>
      </c>
      <c r="BC70" s="98">
        <f>'1.1.6.2 - PZTS - SO 20 (RB2)'!F37</f>
        <v>0</v>
      </c>
      <c r="BD70" s="100">
        <f>'1.1.6.2 - PZTS - SO 20 (RB2)'!F38</f>
        <v>0</v>
      </c>
      <c r="BT70" s="101" t="s">
        <v>92</v>
      </c>
      <c r="BV70" s="101" t="s">
        <v>75</v>
      </c>
      <c r="BW70" s="101" t="s">
        <v>135</v>
      </c>
      <c r="BX70" s="101" t="s">
        <v>129</v>
      </c>
      <c r="CL70" s="101" t="s">
        <v>5</v>
      </c>
    </row>
    <row r="71" spans="1:91" s="6" customFormat="1" ht="16.5" customHeight="1">
      <c r="A71" s="102" t="s">
        <v>89</v>
      </c>
      <c r="B71" s="95"/>
      <c r="C71" s="9"/>
      <c r="D71" s="9"/>
      <c r="E71" s="9"/>
      <c r="F71" s="9"/>
      <c r="G71" s="610" t="s">
        <v>136</v>
      </c>
      <c r="H71" s="610"/>
      <c r="I71" s="610"/>
      <c r="J71" s="610"/>
      <c r="K71" s="610"/>
      <c r="L71" s="9"/>
      <c r="M71" s="610" t="s">
        <v>137</v>
      </c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07">
        <f>'1.1.6.3 - EKV - SO 20 (RB2)'!J31</f>
        <v>0</v>
      </c>
      <c r="AH71" s="608"/>
      <c r="AI71" s="608"/>
      <c r="AJ71" s="608"/>
      <c r="AK71" s="608"/>
      <c r="AL71" s="608"/>
      <c r="AM71" s="608"/>
      <c r="AN71" s="607">
        <f t="shared" si="0"/>
        <v>0</v>
      </c>
      <c r="AO71" s="608"/>
      <c r="AP71" s="608"/>
      <c r="AQ71" s="96" t="s">
        <v>83</v>
      </c>
      <c r="AR71" s="95"/>
      <c r="AS71" s="97">
        <v>0</v>
      </c>
      <c r="AT71" s="98">
        <f t="shared" si="1"/>
        <v>0</v>
      </c>
      <c r="AU71" s="99">
        <f>'1.1.6.3 - EKV - SO 20 (RB2)'!P91</f>
        <v>0</v>
      </c>
      <c r="AV71" s="98">
        <f>'1.1.6.3 - EKV - SO 20 (RB2)'!J34</f>
        <v>0</v>
      </c>
      <c r="AW71" s="98">
        <f>'1.1.6.3 - EKV - SO 20 (RB2)'!J35</f>
        <v>0</v>
      </c>
      <c r="AX71" s="98">
        <f>'1.1.6.3 - EKV - SO 20 (RB2)'!J36</f>
        <v>0</v>
      </c>
      <c r="AY71" s="98">
        <f>'1.1.6.3 - EKV - SO 20 (RB2)'!J37</f>
        <v>0</v>
      </c>
      <c r="AZ71" s="98">
        <f>'1.1.6.3 - EKV - SO 20 (RB2)'!F34</f>
        <v>0</v>
      </c>
      <c r="BA71" s="98">
        <f>'1.1.6.3 - EKV - SO 20 (RB2)'!F35</f>
        <v>0</v>
      </c>
      <c r="BB71" s="98">
        <f>'1.1.6.3 - EKV - SO 20 (RB2)'!F36</f>
        <v>0</v>
      </c>
      <c r="BC71" s="98">
        <f>'1.1.6.3 - EKV - SO 20 (RB2)'!F37</f>
        <v>0</v>
      </c>
      <c r="BD71" s="100">
        <f>'1.1.6.3 - EKV - SO 20 (RB2)'!F38</f>
        <v>0</v>
      </c>
      <c r="BT71" s="101" t="s">
        <v>92</v>
      </c>
      <c r="BV71" s="101" t="s">
        <v>75</v>
      </c>
      <c r="BW71" s="101" t="s">
        <v>138</v>
      </c>
      <c r="BX71" s="101" t="s">
        <v>129</v>
      </c>
      <c r="CL71" s="101" t="s">
        <v>5</v>
      </c>
    </row>
    <row r="72" spans="1:91" s="6" customFormat="1" ht="16.5" customHeight="1">
      <c r="A72" s="102" t="s">
        <v>89</v>
      </c>
      <c r="B72" s="95"/>
      <c r="C72" s="9"/>
      <c r="D72" s="9"/>
      <c r="E72" s="9"/>
      <c r="F72" s="9"/>
      <c r="G72" s="610" t="s">
        <v>139</v>
      </c>
      <c r="H72" s="610"/>
      <c r="I72" s="610"/>
      <c r="J72" s="610"/>
      <c r="K72" s="610"/>
      <c r="L72" s="9"/>
      <c r="M72" s="610" t="s">
        <v>140</v>
      </c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07">
        <f>'1.1.6.4 - Signalizace WC ...'!J31</f>
        <v>0</v>
      </c>
      <c r="AH72" s="608"/>
      <c r="AI72" s="608"/>
      <c r="AJ72" s="608"/>
      <c r="AK72" s="608"/>
      <c r="AL72" s="608"/>
      <c r="AM72" s="608"/>
      <c r="AN72" s="607">
        <f t="shared" si="0"/>
        <v>0</v>
      </c>
      <c r="AO72" s="608"/>
      <c r="AP72" s="608"/>
      <c r="AQ72" s="96" t="s">
        <v>83</v>
      </c>
      <c r="AR72" s="95"/>
      <c r="AS72" s="97">
        <v>0</v>
      </c>
      <c r="AT72" s="98">
        <f t="shared" si="1"/>
        <v>0</v>
      </c>
      <c r="AU72" s="99">
        <f>'1.1.6.4 - Signalizace WC ...'!P91</f>
        <v>0</v>
      </c>
      <c r="AV72" s="98">
        <f>'1.1.6.4 - Signalizace WC ...'!J34</f>
        <v>0</v>
      </c>
      <c r="AW72" s="98">
        <f>'1.1.6.4 - Signalizace WC ...'!J35</f>
        <v>0</v>
      </c>
      <c r="AX72" s="98">
        <f>'1.1.6.4 - Signalizace WC ...'!J36</f>
        <v>0</v>
      </c>
      <c r="AY72" s="98">
        <f>'1.1.6.4 - Signalizace WC ...'!J37</f>
        <v>0</v>
      </c>
      <c r="AZ72" s="98">
        <f>'1.1.6.4 - Signalizace WC ...'!F34</f>
        <v>0</v>
      </c>
      <c r="BA72" s="98">
        <f>'1.1.6.4 - Signalizace WC ...'!F35</f>
        <v>0</v>
      </c>
      <c r="BB72" s="98">
        <f>'1.1.6.4 - Signalizace WC ...'!F36</f>
        <v>0</v>
      </c>
      <c r="BC72" s="98">
        <f>'1.1.6.4 - Signalizace WC ...'!F37</f>
        <v>0</v>
      </c>
      <c r="BD72" s="100">
        <f>'1.1.6.4 - Signalizace WC ...'!F38</f>
        <v>0</v>
      </c>
      <c r="BT72" s="101" t="s">
        <v>92</v>
      </c>
      <c r="BV72" s="101" t="s">
        <v>75</v>
      </c>
      <c r="BW72" s="101" t="s">
        <v>141</v>
      </c>
      <c r="BX72" s="101" t="s">
        <v>129</v>
      </c>
      <c r="CL72" s="101" t="s">
        <v>5</v>
      </c>
    </row>
    <row r="73" spans="1:91" s="6" customFormat="1" ht="16.5" customHeight="1">
      <c r="A73" s="102" t="s">
        <v>89</v>
      </c>
      <c r="B73" s="95"/>
      <c r="C73" s="9"/>
      <c r="D73" s="9"/>
      <c r="E73" s="9"/>
      <c r="F73" s="9"/>
      <c r="G73" s="610" t="s">
        <v>142</v>
      </c>
      <c r="H73" s="610"/>
      <c r="I73" s="610"/>
      <c r="J73" s="610"/>
      <c r="K73" s="610"/>
      <c r="L73" s="9"/>
      <c r="M73" s="610" t="s">
        <v>143</v>
      </c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07">
        <f>'1.1.6.5 - EPS - SO 20 (RB2)'!J31</f>
        <v>0</v>
      </c>
      <c r="AH73" s="608"/>
      <c r="AI73" s="608"/>
      <c r="AJ73" s="608"/>
      <c r="AK73" s="608"/>
      <c r="AL73" s="608"/>
      <c r="AM73" s="608"/>
      <c r="AN73" s="607">
        <f t="shared" si="0"/>
        <v>0</v>
      </c>
      <c r="AO73" s="608"/>
      <c r="AP73" s="608"/>
      <c r="AQ73" s="96" t="s">
        <v>83</v>
      </c>
      <c r="AR73" s="95"/>
      <c r="AS73" s="97">
        <v>0</v>
      </c>
      <c r="AT73" s="98">
        <f t="shared" si="1"/>
        <v>0</v>
      </c>
      <c r="AU73" s="99">
        <f>'1.1.6.5 - EPS - SO 20 (RB2)'!P91</f>
        <v>0</v>
      </c>
      <c r="AV73" s="98">
        <f>'1.1.6.5 - EPS - SO 20 (RB2)'!J34</f>
        <v>0</v>
      </c>
      <c r="AW73" s="98">
        <f>'1.1.6.5 - EPS - SO 20 (RB2)'!J35</f>
        <v>0</v>
      </c>
      <c r="AX73" s="98">
        <f>'1.1.6.5 - EPS - SO 20 (RB2)'!J36</f>
        <v>0</v>
      </c>
      <c r="AY73" s="98">
        <f>'1.1.6.5 - EPS - SO 20 (RB2)'!J37</f>
        <v>0</v>
      </c>
      <c r="AZ73" s="98">
        <f>'1.1.6.5 - EPS - SO 20 (RB2)'!F34</f>
        <v>0</v>
      </c>
      <c r="BA73" s="98">
        <f>'1.1.6.5 - EPS - SO 20 (RB2)'!F35</f>
        <v>0</v>
      </c>
      <c r="BB73" s="98">
        <f>'1.1.6.5 - EPS - SO 20 (RB2)'!F36</f>
        <v>0</v>
      </c>
      <c r="BC73" s="98">
        <f>'1.1.6.5 - EPS - SO 20 (RB2)'!F37</f>
        <v>0</v>
      </c>
      <c r="BD73" s="100">
        <f>'1.1.6.5 - EPS - SO 20 (RB2)'!F38</f>
        <v>0</v>
      </c>
      <c r="BT73" s="101" t="s">
        <v>92</v>
      </c>
      <c r="BV73" s="101" t="s">
        <v>75</v>
      </c>
      <c r="BW73" s="101" t="s">
        <v>144</v>
      </c>
      <c r="BX73" s="101" t="s">
        <v>129</v>
      </c>
      <c r="CL73" s="101" t="s">
        <v>5</v>
      </c>
    </row>
    <row r="74" spans="1:91" s="6" customFormat="1" ht="16.5" customHeight="1">
      <c r="A74" s="102" t="s">
        <v>89</v>
      </c>
      <c r="B74" s="95"/>
      <c r="C74" s="9"/>
      <c r="D74" s="9"/>
      <c r="E74" s="9"/>
      <c r="F74" s="9"/>
      <c r="G74" s="610" t="s">
        <v>145</v>
      </c>
      <c r="H74" s="610"/>
      <c r="I74" s="610"/>
      <c r="J74" s="610"/>
      <c r="K74" s="610"/>
      <c r="L74" s="9"/>
      <c r="M74" s="610" t="s">
        <v>146</v>
      </c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0"/>
      <c r="AG74" s="607">
        <f>'1.1.6.6 - PZTS - SO 19.1 ...'!J31</f>
        <v>0</v>
      </c>
      <c r="AH74" s="608"/>
      <c r="AI74" s="608"/>
      <c r="AJ74" s="608"/>
      <c r="AK74" s="608"/>
      <c r="AL74" s="608"/>
      <c r="AM74" s="608"/>
      <c r="AN74" s="607">
        <f t="shared" si="0"/>
        <v>0</v>
      </c>
      <c r="AO74" s="608"/>
      <c r="AP74" s="608"/>
      <c r="AQ74" s="96" t="s">
        <v>83</v>
      </c>
      <c r="AR74" s="95"/>
      <c r="AS74" s="97">
        <v>0</v>
      </c>
      <c r="AT74" s="98">
        <f t="shared" si="1"/>
        <v>0</v>
      </c>
      <c r="AU74" s="99">
        <f>'1.1.6.6 - PZTS - SO 19.1 ...'!P91</f>
        <v>0</v>
      </c>
      <c r="AV74" s="98">
        <f>'1.1.6.6 - PZTS - SO 19.1 ...'!J34</f>
        <v>0</v>
      </c>
      <c r="AW74" s="98">
        <f>'1.1.6.6 - PZTS - SO 19.1 ...'!J35</f>
        <v>0</v>
      </c>
      <c r="AX74" s="98">
        <f>'1.1.6.6 - PZTS - SO 19.1 ...'!J36</f>
        <v>0</v>
      </c>
      <c r="AY74" s="98">
        <f>'1.1.6.6 - PZTS - SO 19.1 ...'!J37</f>
        <v>0</v>
      </c>
      <c r="AZ74" s="98">
        <f>'1.1.6.6 - PZTS - SO 19.1 ...'!F34</f>
        <v>0</v>
      </c>
      <c r="BA74" s="98">
        <f>'1.1.6.6 - PZTS - SO 19.1 ...'!F35</f>
        <v>0</v>
      </c>
      <c r="BB74" s="98">
        <f>'1.1.6.6 - PZTS - SO 19.1 ...'!F36</f>
        <v>0</v>
      </c>
      <c r="BC74" s="98">
        <f>'1.1.6.6 - PZTS - SO 19.1 ...'!F37</f>
        <v>0</v>
      </c>
      <c r="BD74" s="100">
        <f>'1.1.6.6 - PZTS - SO 19.1 ...'!F38</f>
        <v>0</v>
      </c>
      <c r="BT74" s="101" t="s">
        <v>92</v>
      </c>
      <c r="BV74" s="101" t="s">
        <v>75</v>
      </c>
      <c r="BW74" s="101" t="s">
        <v>147</v>
      </c>
      <c r="BX74" s="101" t="s">
        <v>129</v>
      </c>
      <c r="CL74" s="101" t="s">
        <v>5</v>
      </c>
    </row>
    <row r="75" spans="1:91" s="6" customFormat="1" ht="16.5" customHeight="1">
      <c r="A75" s="102" t="s">
        <v>89</v>
      </c>
      <c r="B75" s="95"/>
      <c r="C75" s="9"/>
      <c r="D75" s="9"/>
      <c r="E75" s="610" t="s">
        <v>148</v>
      </c>
      <c r="F75" s="610"/>
      <c r="G75" s="610"/>
      <c r="H75" s="610"/>
      <c r="I75" s="610"/>
      <c r="J75" s="9"/>
      <c r="K75" s="610" t="s">
        <v>149</v>
      </c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07">
        <f>'1.2 - IO 01-RB1, RB2 – PŘ...'!J29</f>
        <v>0</v>
      </c>
      <c r="AH75" s="608"/>
      <c r="AI75" s="608"/>
      <c r="AJ75" s="608"/>
      <c r="AK75" s="608"/>
      <c r="AL75" s="608"/>
      <c r="AM75" s="608"/>
      <c r="AN75" s="607">
        <f t="shared" si="0"/>
        <v>0</v>
      </c>
      <c r="AO75" s="608"/>
      <c r="AP75" s="608"/>
      <c r="AQ75" s="96" t="s">
        <v>83</v>
      </c>
      <c r="AR75" s="95"/>
      <c r="AS75" s="97">
        <v>0</v>
      </c>
      <c r="AT75" s="98">
        <f t="shared" si="1"/>
        <v>0</v>
      </c>
      <c r="AU75" s="99">
        <f>'1.2 - IO 01-RB1, RB2 – PŘ...'!P88</f>
        <v>0</v>
      </c>
      <c r="AV75" s="98">
        <f>'1.2 - IO 01-RB1, RB2 – PŘ...'!J32</f>
        <v>0</v>
      </c>
      <c r="AW75" s="98">
        <f>'1.2 - IO 01-RB1, RB2 – PŘ...'!J33</f>
        <v>0</v>
      </c>
      <c r="AX75" s="98">
        <f>'1.2 - IO 01-RB1, RB2 – PŘ...'!J34</f>
        <v>0</v>
      </c>
      <c r="AY75" s="98">
        <f>'1.2 - IO 01-RB1, RB2 – PŘ...'!J35</f>
        <v>0</v>
      </c>
      <c r="AZ75" s="98">
        <f>'1.2 - IO 01-RB1, RB2 – PŘ...'!F32</f>
        <v>0</v>
      </c>
      <c r="BA75" s="98">
        <f>'1.2 - IO 01-RB1, RB2 – PŘ...'!F33</f>
        <v>0</v>
      </c>
      <c r="BB75" s="98">
        <f>'1.2 - IO 01-RB1, RB2 – PŘ...'!F34</f>
        <v>0</v>
      </c>
      <c r="BC75" s="98">
        <f>'1.2 - IO 01-RB1, RB2 – PŘ...'!F35</f>
        <v>0</v>
      </c>
      <c r="BD75" s="100">
        <f>'1.2 - IO 01-RB1, RB2 – PŘ...'!F36</f>
        <v>0</v>
      </c>
      <c r="BT75" s="101" t="s">
        <v>81</v>
      </c>
      <c r="BV75" s="101" t="s">
        <v>75</v>
      </c>
      <c r="BW75" s="101" t="s">
        <v>150</v>
      </c>
      <c r="BX75" s="101" t="s">
        <v>80</v>
      </c>
      <c r="CL75" s="101" t="s">
        <v>5</v>
      </c>
    </row>
    <row r="76" spans="1:91" s="6" customFormat="1" ht="28.5" customHeight="1">
      <c r="A76" s="102" t="s">
        <v>89</v>
      </c>
      <c r="B76" s="95"/>
      <c r="C76" s="9"/>
      <c r="D76" s="9"/>
      <c r="E76" s="610" t="s">
        <v>151</v>
      </c>
      <c r="F76" s="610"/>
      <c r="G76" s="610"/>
      <c r="H76" s="610"/>
      <c r="I76" s="610"/>
      <c r="J76" s="9"/>
      <c r="K76" s="610" t="s">
        <v>152</v>
      </c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07">
        <f>'1.3 - IO 02-RB1, RB2 – PŘ...'!J29</f>
        <v>0</v>
      </c>
      <c r="AH76" s="608"/>
      <c r="AI76" s="608"/>
      <c r="AJ76" s="608"/>
      <c r="AK76" s="608"/>
      <c r="AL76" s="608"/>
      <c r="AM76" s="608"/>
      <c r="AN76" s="607">
        <f t="shared" si="0"/>
        <v>0</v>
      </c>
      <c r="AO76" s="608"/>
      <c r="AP76" s="608"/>
      <c r="AQ76" s="96" t="s">
        <v>83</v>
      </c>
      <c r="AR76" s="95"/>
      <c r="AS76" s="97">
        <v>0</v>
      </c>
      <c r="AT76" s="98">
        <f t="shared" si="1"/>
        <v>0</v>
      </c>
      <c r="AU76" s="99">
        <f>'1.3 - IO 02-RB1, RB2 – PŘ...'!P88</f>
        <v>0</v>
      </c>
      <c r="AV76" s="98">
        <f>'1.3 - IO 02-RB1, RB2 – PŘ...'!J32</f>
        <v>0</v>
      </c>
      <c r="AW76" s="98">
        <f>'1.3 - IO 02-RB1, RB2 – PŘ...'!J33</f>
        <v>0</v>
      </c>
      <c r="AX76" s="98">
        <f>'1.3 - IO 02-RB1, RB2 – PŘ...'!J34</f>
        <v>0</v>
      </c>
      <c r="AY76" s="98">
        <f>'1.3 - IO 02-RB1, RB2 – PŘ...'!J35</f>
        <v>0</v>
      </c>
      <c r="AZ76" s="98">
        <f>'1.3 - IO 02-RB1, RB2 – PŘ...'!F32</f>
        <v>0</v>
      </c>
      <c r="BA76" s="98">
        <f>'1.3 - IO 02-RB1, RB2 – PŘ...'!F33</f>
        <v>0</v>
      </c>
      <c r="BB76" s="98">
        <f>'1.3 - IO 02-RB1, RB2 – PŘ...'!F34</f>
        <v>0</v>
      </c>
      <c r="BC76" s="98">
        <f>'1.3 - IO 02-RB1, RB2 – PŘ...'!F35</f>
        <v>0</v>
      </c>
      <c r="BD76" s="100">
        <f>'1.3 - IO 02-RB1, RB2 – PŘ...'!F36</f>
        <v>0</v>
      </c>
      <c r="BT76" s="101" t="s">
        <v>81</v>
      </c>
      <c r="BV76" s="101" t="s">
        <v>75</v>
      </c>
      <c r="BW76" s="101" t="s">
        <v>153</v>
      </c>
      <c r="BX76" s="101" t="s">
        <v>80</v>
      </c>
      <c r="CL76" s="101" t="s">
        <v>5</v>
      </c>
    </row>
    <row r="77" spans="1:91" s="6" customFormat="1" ht="28.5" customHeight="1">
      <c r="A77" s="102" t="s">
        <v>89</v>
      </c>
      <c r="B77" s="95"/>
      <c r="C77" s="9"/>
      <c r="D77" s="9"/>
      <c r="E77" s="610" t="s">
        <v>154</v>
      </c>
      <c r="F77" s="610"/>
      <c r="G77" s="610"/>
      <c r="H77" s="610"/>
      <c r="I77" s="610"/>
      <c r="J77" s="9"/>
      <c r="K77" s="610" t="s">
        <v>155</v>
      </c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07">
        <f>'1.4 - PS 13 - VYBAVENÍ PE...'!J29</f>
        <v>0</v>
      </c>
      <c r="AH77" s="608"/>
      <c r="AI77" s="608"/>
      <c r="AJ77" s="608"/>
      <c r="AK77" s="608"/>
      <c r="AL77" s="608"/>
      <c r="AM77" s="608"/>
      <c r="AN77" s="607">
        <f t="shared" si="0"/>
        <v>0</v>
      </c>
      <c r="AO77" s="608"/>
      <c r="AP77" s="608"/>
      <c r="AQ77" s="96" t="s">
        <v>83</v>
      </c>
      <c r="AR77" s="95"/>
      <c r="AS77" s="97">
        <v>0</v>
      </c>
      <c r="AT77" s="98">
        <f t="shared" si="1"/>
        <v>0</v>
      </c>
      <c r="AU77" s="99">
        <f>'1.4 - PS 13 - VYBAVENÍ PE...'!P87</f>
        <v>0</v>
      </c>
      <c r="AV77" s="98">
        <f>'1.4 - PS 13 - VYBAVENÍ PE...'!J32</f>
        <v>0</v>
      </c>
      <c r="AW77" s="98">
        <f>'1.4 - PS 13 - VYBAVENÍ PE...'!J33</f>
        <v>0</v>
      </c>
      <c r="AX77" s="98">
        <f>'1.4 - PS 13 - VYBAVENÍ PE...'!J34</f>
        <v>0</v>
      </c>
      <c r="AY77" s="98">
        <f>'1.4 - PS 13 - VYBAVENÍ PE...'!J35</f>
        <v>0</v>
      </c>
      <c r="AZ77" s="98">
        <f>'1.4 - PS 13 - VYBAVENÍ PE...'!F32</f>
        <v>0</v>
      </c>
      <c r="BA77" s="98">
        <f>'1.4 - PS 13 - VYBAVENÍ PE...'!F33</f>
        <v>0</v>
      </c>
      <c r="BB77" s="98">
        <f>'1.4 - PS 13 - VYBAVENÍ PE...'!F34</f>
        <v>0</v>
      </c>
      <c r="BC77" s="98">
        <f>'1.4 - PS 13 - VYBAVENÍ PE...'!F35</f>
        <v>0</v>
      </c>
      <c r="BD77" s="100">
        <f>'1.4 - PS 13 - VYBAVENÍ PE...'!F36</f>
        <v>0</v>
      </c>
      <c r="BT77" s="101" t="s">
        <v>81</v>
      </c>
      <c r="BV77" s="101" t="s">
        <v>75</v>
      </c>
      <c r="BW77" s="101" t="s">
        <v>156</v>
      </c>
      <c r="BX77" s="101" t="s">
        <v>80</v>
      </c>
      <c r="CL77" s="101" t="s">
        <v>5</v>
      </c>
    </row>
    <row r="78" spans="1:91" s="5" customFormat="1" ht="47.25" customHeight="1">
      <c r="B78" s="86"/>
      <c r="C78" s="87"/>
      <c r="D78" s="606" t="s">
        <v>81</v>
      </c>
      <c r="E78" s="606"/>
      <c r="F78" s="606"/>
      <c r="G78" s="606"/>
      <c r="H78" s="606"/>
      <c r="I78" s="88"/>
      <c r="J78" s="606" t="s">
        <v>157</v>
      </c>
      <c r="K78" s="606"/>
      <c r="L78" s="606"/>
      <c r="M78" s="606"/>
      <c r="N78" s="606"/>
      <c r="O78" s="606"/>
      <c r="P78" s="606"/>
      <c r="Q78" s="606"/>
      <c r="R78" s="606"/>
      <c r="S78" s="606"/>
      <c r="T78" s="606"/>
      <c r="U78" s="606"/>
      <c r="V78" s="606"/>
      <c r="W78" s="606"/>
      <c r="X78" s="606"/>
      <c r="Y78" s="606"/>
      <c r="Z78" s="606"/>
      <c r="AA78" s="606"/>
      <c r="AB78" s="606"/>
      <c r="AC78" s="606"/>
      <c r="AD78" s="606"/>
      <c r="AE78" s="606"/>
      <c r="AF78" s="606"/>
      <c r="AG78" s="605">
        <f>ROUND(AG79+AG92+SUM(AG98:AG100),2)</f>
        <v>0</v>
      </c>
      <c r="AH78" s="604"/>
      <c r="AI78" s="604"/>
      <c r="AJ78" s="604"/>
      <c r="AK78" s="604"/>
      <c r="AL78" s="604"/>
      <c r="AM78" s="604"/>
      <c r="AN78" s="603">
        <f t="shared" si="0"/>
        <v>0</v>
      </c>
      <c r="AO78" s="604"/>
      <c r="AP78" s="604"/>
      <c r="AQ78" s="89" t="s">
        <v>79</v>
      </c>
      <c r="AR78" s="86"/>
      <c r="AS78" s="90">
        <f>ROUND(AS79+AS92+SUM(AS98:AS100),2)</f>
        <v>0</v>
      </c>
      <c r="AT78" s="91">
        <f t="shared" si="1"/>
        <v>0</v>
      </c>
      <c r="AU78" s="92">
        <f>ROUND(AU79+AU92+SUM(AU98:AU100),5)</f>
        <v>0</v>
      </c>
      <c r="AV78" s="91">
        <f>ROUND(AZ78*L26,2)</f>
        <v>0</v>
      </c>
      <c r="AW78" s="91">
        <f>ROUND(BA78*L27,2)</f>
        <v>0</v>
      </c>
      <c r="AX78" s="91">
        <f>ROUND(BB78*L26,2)</f>
        <v>0</v>
      </c>
      <c r="AY78" s="91">
        <f>ROUND(BC78*L27,2)</f>
        <v>0</v>
      </c>
      <c r="AZ78" s="91">
        <f>ROUND(AZ79+AZ92+SUM(AZ98:AZ100),2)</f>
        <v>0</v>
      </c>
      <c r="BA78" s="91">
        <f>ROUND(BA79+BA92+SUM(BA98:BA100),2)</f>
        <v>0</v>
      </c>
      <c r="BB78" s="91">
        <f>ROUND(BB79+BB92+SUM(BB98:BB100),2)</f>
        <v>0</v>
      </c>
      <c r="BC78" s="91">
        <f>ROUND(BC79+BC92+SUM(BC98:BC100),2)</f>
        <v>0</v>
      </c>
      <c r="BD78" s="93">
        <f>ROUND(BD79+BD92+SUM(BD98:BD100),2)</f>
        <v>0</v>
      </c>
      <c r="BS78" s="94" t="s">
        <v>72</v>
      </c>
      <c r="BT78" s="94" t="s">
        <v>77</v>
      </c>
      <c r="BU78" s="94" t="s">
        <v>74</v>
      </c>
      <c r="BV78" s="94" t="s">
        <v>75</v>
      </c>
      <c r="BW78" s="94" t="s">
        <v>158</v>
      </c>
      <c r="BX78" s="94" t="s">
        <v>7</v>
      </c>
      <c r="CL78" s="94" t="s">
        <v>5</v>
      </c>
      <c r="CM78" s="94" t="s">
        <v>81</v>
      </c>
    </row>
    <row r="79" spans="1:91" s="6" customFormat="1" ht="57" customHeight="1">
      <c r="B79" s="95"/>
      <c r="C79" s="9"/>
      <c r="D79" s="9"/>
      <c r="E79" s="610" t="s">
        <v>159</v>
      </c>
      <c r="F79" s="610"/>
      <c r="G79" s="610"/>
      <c r="H79" s="610"/>
      <c r="I79" s="610"/>
      <c r="J79" s="9"/>
      <c r="K79" s="613" t="s">
        <v>6141</v>
      </c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4"/>
      <c r="AG79" s="609">
        <f>ROUND(AG80+SUM(AG81:AG84)+AG87,2)</f>
        <v>0</v>
      </c>
      <c r="AH79" s="608"/>
      <c r="AI79" s="608"/>
      <c r="AJ79" s="608"/>
      <c r="AK79" s="608"/>
      <c r="AL79" s="608"/>
      <c r="AM79" s="608"/>
      <c r="AN79" s="607">
        <f t="shared" si="0"/>
        <v>0</v>
      </c>
      <c r="AO79" s="608"/>
      <c r="AP79" s="608"/>
      <c r="AQ79" s="96" t="s">
        <v>83</v>
      </c>
      <c r="AR79" s="95"/>
      <c r="AS79" s="97">
        <f>ROUND(AS80+SUM(AS81:AS84)+AS87,2)</f>
        <v>0</v>
      </c>
      <c r="AT79" s="98">
        <f t="shared" si="1"/>
        <v>0</v>
      </c>
      <c r="AU79" s="99">
        <f>ROUND(AU80+SUM(AU81:AU84)+AU87,5)</f>
        <v>0</v>
      </c>
      <c r="AV79" s="98">
        <f>ROUND(AZ79*L26,2)</f>
        <v>0</v>
      </c>
      <c r="AW79" s="98">
        <f>ROUND(BA79*L27,2)</f>
        <v>0</v>
      </c>
      <c r="AX79" s="98">
        <f>ROUND(BB79*L26,2)</f>
        <v>0</v>
      </c>
      <c r="AY79" s="98">
        <f>ROUND(BC79*L27,2)</f>
        <v>0</v>
      </c>
      <c r="AZ79" s="98">
        <f>ROUND(AZ80+SUM(AZ81:AZ84)+AZ87,2)</f>
        <v>0</v>
      </c>
      <c r="BA79" s="98">
        <f>ROUND(BA80+SUM(BA81:BA84)+BA87,2)</f>
        <v>0</v>
      </c>
      <c r="BB79" s="98">
        <f>ROUND(BB80+SUM(BB81:BB84)+BB87,2)</f>
        <v>0</v>
      </c>
      <c r="BC79" s="98">
        <f>ROUND(BC80+SUM(BC81:BC84)+BC87,2)</f>
        <v>0</v>
      </c>
      <c r="BD79" s="100">
        <f>ROUND(BD80+SUM(BD81:BD84)+BD87,2)</f>
        <v>0</v>
      </c>
      <c r="BS79" s="101" t="s">
        <v>72</v>
      </c>
      <c r="BT79" s="101" t="s">
        <v>81</v>
      </c>
      <c r="BU79" s="101" t="s">
        <v>74</v>
      </c>
      <c r="BV79" s="101" t="s">
        <v>75</v>
      </c>
      <c r="BW79" s="101" t="s">
        <v>160</v>
      </c>
      <c r="BX79" s="101" t="s">
        <v>158</v>
      </c>
      <c r="CL79" s="101" t="s">
        <v>5</v>
      </c>
    </row>
    <row r="80" spans="1:91" s="6" customFormat="1" ht="28.5" customHeight="1">
      <c r="A80" s="102" t="s">
        <v>89</v>
      </c>
      <c r="B80" s="95"/>
      <c r="C80" s="9"/>
      <c r="D80" s="9"/>
      <c r="E80" s="9"/>
      <c r="F80" s="610" t="s">
        <v>161</v>
      </c>
      <c r="G80" s="610"/>
      <c r="H80" s="610"/>
      <c r="I80" s="610"/>
      <c r="J80" s="610"/>
      <c r="K80" s="9"/>
      <c r="L80" s="610" t="s">
        <v>86</v>
      </c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07">
        <f>'2.1.1 - ARCHITEKTONICKO S...'!J31</f>
        <v>0</v>
      </c>
      <c r="AH80" s="608"/>
      <c r="AI80" s="608"/>
      <c r="AJ80" s="608"/>
      <c r="AK80" s="608"/>
      <c r="AL80" s="608"/>
      <c r="AM80" s="608"/>
      <c r="AN80" s="607">
        <f t="shared" si="0"/>
        <v>0</v>
      </c>
      <c r="AO80" s="608"/>
      <c r="AP80" s="608"/>
      <c r="AQ80" s="96" t="s">
        <v>83</v>
      </c>
      <c r="AR80" s="95"/>
      <c r="AS80" s="97">
        <v>0</v>
      </c>
      <c r="AT80" s="98">
        <f t="shared" si="1"/>
        <v>0</v>
      </c>
      <c r="AU80" s="99">
        <f>'2.1.1 - ARCHITEKTONICKO S...'!P111</f>
        <v>0</v>
      </c>
      <c r="AV80" s="98">
        <f>'2.1.1 - ARCHITEKTONICKO S...'!J34</f>
        <v>0</v>
      </c>
      <c r="AW80" s="98">
        <f>'2.1.1 - ARCHITEKTONICKO S...'!J35</f>
        <v>0</v>
      </c>
      <c r="AX80" s="98">
        <f>'2.1.1 - ARCHITEKTONICKO S...'!J36</f>
        <v>0</v>
      </c>
      <c r="AY80" s="98">
        <f>'2.1.1 - ARCHITEKTONICKO S...'!J37</f>
        <v>0</v>
      </c>
      <c r="AZ80" s="98">
        <f>'2.1.1 - ARCHITEKTONICKO S...'!F34</f>
        <v>0</v>
      </c>
      <c r="BA80" s="98">
        <f>'2.1.1 - ARCHITEKTONICKO S...'!F35</f>
        <v>0</v>
      </c>
      <c r="BB80" s="98">
        <f>'2.1.1 - ARCHITEKTONICKO S...'!F36</f>
        <v>0</v>
      </c>
      <c r="BC80" s="98">
        <f>'2.1.1 - ARCHITEKTONICKO S...'!F37</f>
        <v>0</v>
      </c>
      <c r="BD80" s="100">
        <f>'2.1.1 - ARCHITEKTONICKO S...'!F38</f>
        <v>0</v>
      </c>
      <c r="BT80" s="101" t="s">
        <v>87</v>
      </c>
      <c r="BV80" s="101" t="s">
        <v>75</v>
      </c>
      <c r="BW80" s="101" t="s">
        <v>162</v>
      </c>
      <c r="BX80" s="101" t="s">
        <v>160</v>
      </c>
      <c r="CL80" s="101" t="s">
        <v>5</v>
      </c>
    </row>
    <row r="81" spans="1:90" s="6" customFormat="1" ht="16.5" customHeight="1">
      <c r="A81" s="102" t="s">
        <v>89</v>
      </c>
      <c r="B81" s="95"/>
      <c r="C81" s="9"/>
      <c r="D81" s="9"/>
      <c r="E81" s="9"/>
      <c r="F81" s="610" t="s">
        <v>163</v>
      </c>
      <c r="G81" s="610"/>
      <c r="H81" s="610"/>
      <c r="I81" s="610"/>
      <c r="J81" s="610"/>
      <c r="K81" s="9"/>
      <c r="L81" s="610" t="s">
        <v>164</v>
      </c>
      <c r="M81" s="610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07">
        <f>'2.1.2 - ZDRAVOTNĚ TECHNIC...'!J31</f>
        <v>0</v>
      </c>
      <c r="AH81" s="608"/>
      <c r="AI81" s="608"/>
      <c r="AJ81" s="608"/>
      <c r="AK81" s="608"/>
      <c r="AL81" s="608"/>
      <c r="AM81" s="608"/>
      <c r="AN81" s="607">
        <f t="shared" si="0"/>
        <v>0</v>
      </c>
      <c r="AO81" s="608"/>
      <c r="AP81" s="608"/>
      <c r="AQ81" s="96" t="s">
        <v>83</v>
      </c>
      <c r="AR81" s="95"/>
      <c r="AS81" s="97">
        <v>0</v>
      </c>
      <c r="AT81" s="98">
        <f t="shared" si="1"/>
        <v>0</v>
      </c>
      <c r="AU81" s="99">
        <f>'2.1.2 - ZDRAVOTNĚ TECHNIC...'!P97</f>
        <v>0</v>
      </c>
      <c r="AV81" s="98">
        <f>'2.1.2 - ZDRAVOTNĚ TECHNIC...'!J34</f>
        <v>0</v>
      </c>
      <c r="AW81" s="98">
        <f>'2.1.2 - ZDRAVOTNĚ TECHNIC...'!J35</f>
        <v>0</v>
      </c>
      <c r="AX81" s="98">
        <f>'2.1.2 - ZDRAVOTNĚ TECHNIC...'!J36</f>
        <v>0</v>
      </c>
      <c r="AY81" s="98">
        <f>'2.1.2 - ZDRAVOTNĚ TECHNIC...'!J37</f>
        <v>0</v>
      </c>
      <c r="AZ81" s="98">
        <f>'2.1.2 - ZDRAVOTNĚ TECHNIC...'!F34</f>
        <v>0</v>
      </c>
      <c r="BA81" s="98">
        <f>'2.1.2 - ZDRAVOTNĚ TECHNIC...'!F35</f>
        <v>0</v>
      </c>
      <c r="BB81" s="98">
        <f>'2.1.2 - ZDRAVOTNĚ TECHNIC...'!F36</f>
        <v>0</v>
      </c>
      <c r="BC81" s="98">
        <f>'2.1.2 - ZDRAVOTNĚ TECHNIC...'!F37</f>
        <v>0</v>
      </c>
      <c r="BD81" s="100">
        <f>'2.1.2 - ZDRAVOTNĚ TECHNIC...'!F38</f>
        <v>0</v>
      </c>
      <c r="BT81" s="101" t="s">
        <v>87</v>
      </c>
      <c r="BV81" s="101" t="s">
        <v>75</v>
      </c>
      <c r="BW81" s="101" t="s">
        <v>165</v>
      </c>
      <c r="BX81" s="101" t="s">
        <v>160</v>
      </c>
      <c r="CL81" s="101" t="s">
        <v>5</v>
      </c>
    </row>
    <row r="82" spans="1:90" s="6" customFormat="1" ht="16.5" customHeight="1">
      <c r="A82" s="102" t="s">
        <v>89</v>
      </c>
      <c r="B82" s="95"/>
      <c r="C82" s="9"/>
      <c r="D82" s="9"/>
      <c r="E82" s="9"/>
      <c r="F82" s="610" t="s">
        <v>166</v>
      </c>
      <c r="G82" s="610"/>
      <c r="H82" s="610"/>
      <c r="I82" s="610"/>
      <c r="J82" s="610"/>
      <c r="K82" s="9"/>
      <c r="L82" s="610" t="s">
        <v>167</v>
      </c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07">
        <f>'2.1.3 - VYTÁPĚNÍ'!J31</f>
        <v>0</v>
      </c>
      <c r="AH82" s="608"/>
      <c r="AI82" s="608"/>
      <c r="AJ82" s="608"/>
      <c r="AK82" s="608"/>
      <c r="AL82" s="608"/>
      <c r="AM82" s="608"/>
      <c r="AN82" s="607">
        <f t="shared" si="0"/>
        <v>0</v>
      </c>
      <c r="AO82" s="608"/>
      <c r="AP82" s="608"/>
      <c r="AQ82" s="96" t="s">
        <v>83</v>
      </c>
      <c r="AR82" s="95"/>
      <c r="AS82" s="97">
        <v>0</v>
      </c>
      <c r="AT82" s="98">
        <f t="shared" si="1"/>
        <v>0</v>
      </c>
      <c r="AU82" s="99">
        <f>'2.1.3 - VYTÁPĚNÍ'!P94</f>
        <v>0</v>
      </c>
      <c r="AV82" s="98">
        <f>'2.1.3 - VYTÁPĚNÍ'!J34</f>
        <v>0</v>
      </c>
      <c r="AW82" s="98">
        <f>'2.1.3 - VYTÁPĚNÍ'!J35</f>
        <v>0</v>
      </c>
      <c r="AX82" s="98">
        <f>'2.1.3 - VYTÁPĚNÍ'!J36</f>
        <v>0</v>
      </c>
      <c r="AY82" s="98">
        <f>'2.1.3 - VYTÁPĚNÍ'!J37</f>
        <v>0</v>
      </c>
      <c r="AZ82" s="98">
        <f>'2.1.3 - VYTÁPĚNÍ'!F34</f>
        <v>0</v>
      </c>
      <c r="BA82" s="98">
        <f>'2.1.3 - VYTÁPĚNÍ'!F35</f>
        <v>0</v>
      </c>
      <c r="BB82" s="98">
        <f>'2.1.3 - VYTÁPĚNÍ'!F36</f>
        <v>0</v>
      </c>
      <c r="BC82" s="98">
        <f>'2.1.3 - VYTÁPĚNÍ'!F37</f>
        <v>0</v>
      </c>
      <c r="BD82" s="100">
        <f>'2.1.3 - VYTÁPĚNÍ'!F38</f>
        <v>0</v>
      </c>
      <c r="BT82" s="101" t="s">
        <v>87</v>
      </c>
      <c r="BV82" s="101" t="s">
        <v>75</v>
      </c>
      <c r="BW82" s="101" t="s">
        <v>168</v>
      </c>
      <c r="BX82" s="101" t="s">
        <v>160</v>
      </c>
      <c r="CL82" s="101" t="s">
        <v>5</v>
      </c>
    </row>
    <row r="83" spans="1:90" s="6" customFormat="1" ht="16.5" customHeight="1">
      <c r="A83" s="102" t="s">
        <v>89</v>
      </c>
      <c r="B83" s="95"/>
      <c r="C83" s="9"/>
      <c r="D83" s="9"/>
      <c r="E83" s="9"/>
      <c r="F83" s="610" t="s">
        <v>169</v>
      </c>
      <c r="G83" s="610"/>
      <c r="H83" s="610"/>
      <c r="I83" s="610"/>
      <c r="J83" s="610"/>
      <c r="K83" s="9"/>
      <c r="L83" s="610" t="s">
        <v>170</v>
      </c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07">
        <f>'2.1.4 - VZDUCHOTECHNIKA A...'!J31</f>
        <v>0</v>
      </c>
      <c r="AH83" s="608"/>
      <c r="AI83" s="608"/>
      <c r="AJ83" s="608"/>
      <c r="AK83" s="608"/>
      <c r="AL83" s="608"/>
      <c r="AM83" s="608"/>
      <c r="AN83" s="607">
        <f t="shared" ref="AN83:AN103" si="2">SUM(AG83,AT83)</f>
        <v>0</v>
      </c>
      <c r="AO83" s="608"/>
      <c r="AP83" s="608"/>
      <c r="AQ83" s="96" t="s">
        <v>83</v>
      </c>
      <c r="AR83" s="95"/>
      <c r="AS83" s="97">
        <v>0</v>
      </c>
      <c r="AT83" s="98">
        <f t="shared" ref="AT83:AT103" si="3">ROUND(SUM(AV83:AW83),2)</f>
        <v>0</v>
      </c>
      <c r="AU83" s="99">
        <f>'2.1.4 - VZDUCHOTECHNIKA A...'!P97</f>
        <v>0</v>
      </c>
      <c r="AV83" s="98">
        <f>'2.1.4 - VZDUCHOTECHNIKA A...'!J34</f>
        <v>0</v>
      </c>
      <c r="AW83" s="98">
        <f>'2.1.4 - VZDUCHOTECHNIKA A...'!J35</f>
        <v>0</v>
      </c>
      <c r="AX83" s="98">
        <f>'2.1.4 - VZDUCHOTECHNIKA A...'!J36</f>
        <v>0</v>
      </c>
      <c r="AY83" s="98">
        <f>'2.1.4 - VZDUCHOTECHNIKA A...'!J37</f>
        <v>0</v>
      </c>
      <c r="AZ83" s="98">
        <f>'2.1.4 - VZDUCHOTECHNIKA A...'!F34</f>
        <v>0</v>
      </c>
      <c r="BA83" s="98">
        <f>'2.1.4 - VZDUCHOTECHNIKA A...'!F35</f>
        <v>0</v>
      </c>
      <c r="BB83" s="98">
        <f>'2.1.4 - VZDUCHOTECHNIKA A...'!F36</f>
        <v>0</v>
      </c>
      <c r="BC83" s="98">
        <f>'2.1.4 - VZDUCHOTECHNIKA A...'!F37</f>
        <v>0</v>
      </c>
      <c r="BD83" s="100">
        <f>'2.1.4 - VZDUCHOTECHNIKA A...'!F38</f>
        <v>0</v>
      </c>
      <c r="BT83" s="101" t="s">
        <v>87</v>
      </c>
      <c r="BV83" s="101" t="s">
        <v>75</v>
      </c>
      <c r="BW83" s="101" t="s">
        <v>171</v>
      </c>
      <c r="BX83" s="101" t="s">
        <v>160</v>
      </c>
      <c r="CL83" s="101" t="s">
        <v>5</v>
      </c>
    </row>
    <row r="84" spans="1:90" s="6" customFormat="1" ht="28.5" customHeight="1">
      <c r="B84" s="95"/>
      <c r="C84" s="9"/>
      <c r="D84" s="9"/>
      <c r="E84" s="9"/>
      <c r="F84" s="610" t="s">
        <v>172</v>
      </c>
      <c r="G84" s="610"/>
      <c r="H84" s="610"/>
      <c r="I84" s="610"/>
      <c r="J84" s="610"/>
      <c r="K84" s="9"/>
      <c r="L84" s="610" t="s">
        <v>173</v>
      </c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09">
        <f>ROUND(SUM(AG85:AG86),2)</f>
        <v>0</v>
      </c>
      <c r="AH84" s="608"/>
      <c r="AI84" s="608"/>
      <c r="AJ84" s="608"/>
      <c r="AK84" s="608"/>
      <c r="AL84" s="608"/>
      <c r="AM84" s="608"/>
      <c r="AN84" s="607">
        <f t="shared" si="2"/>
        <v>0</v>
      </c>
      <c r="AO84" s="608"/>
      <c r="AP84" s="608"/>
      <c r="AQ84" s="96" t="s">
        <v>83</v>
      </c>
      <c r="AR84" s="95"/>
      <c r="AS84" s="97">
        <f>ROUND(SUM(AS85:AS86),2)</f>
        <v>0</v>
      </c>
      <c r="AT84" s="98">
        <f t="shared" si="3"/>
        <v>0</v>
      </c>
      <c r="AU84" s="99">
        <f>ROUND(SUM(AU85:AU86),5)</f>
        <v>0</v>
      </c>
      <c r="AV84" s="98">
        <f>ROUND(AZ84*L26,2)</f>
        <v>0</v>
      </c>
      <c r="AW84" s="98">
        <f>ROUND(BA84*L27,2)</f>
        <v>0</v>
      </c>
      <c r="AX84" s="98">
        <f>ROUND(BB84*L26,2)</f>
        <v>0</v>
      </c>
      <c r="AY84" s="98">
        <f>ROUND(BC84*L27,2)</f>
        <v>0</v>
      </c>
      <c r="AZ84" s="98">
        <f>ROUND(SUM(AZ85:AZ86),2)</f>
        <v>0</v>
      </c>
      <c r="BA84" s="98">
        <f>ROUND(SUM(BA85:BA86),2)</f>
        <v>0</v>
      </c>
      <c r="BB84" s="98">
        <f>ROUND(SUM(BB85:BB86),2)</f>
        <v>0</v>
      </c>
      <c r="BC84" s="98">
        <f>ROUND(SUM(BC85:BC86),2)</f>
        <v>0</v>
      </c>
      <c r="BD84" s="100">
        <f>ROUND(SUM(BD85:BD86),2)</f>
        <v>0</v>
      </c>
      <c r="BS84" s="101" t="s">
        <v>72</v>
      </c>
      <c r="BT84" s="101" t="s">
        <v>87</v>
      </c>
      <c r="BU84" s="101" t="s">
        <v>74</v>
      </c>
      <c r="BV84" s="101" t="s">
        <v>75</v>
      </c>
      <c r="BW84" s="101" t="s">
        <v>174</v>
      </c>
      <c r="BX84" s="101" t="s">
        <v>160</v>
      </c>
      <c r="CL84" s="101" t="s">
        <v>5</v>
      </c>
    </row>
    <row r="85" spans="1:90" s="6" customFormat="1" ht="16.5" customHeight="1">
      <c r="A85" s="102" t="s">
        <v>89</v>
      </c>
      <c r="B85" s="95"/>
      <c r="C85" s="9"/>
      <c r="D85" s="9"/>
      <c r="E85" s="9"/>
      <c r="F85" s="9"/>
      <c r="G85" s="610" t="s">
        <v>175</v>
      </c>
      <c r="H85" s="610"/>
      <c r="I85" s="610"/>
      <c r="J85" s="610"/>
      <c r="K85" s="610"/>
      <c r="L85" s="9"/>
      <c r="M85" s="610" t="s">
        <v>176</v>
      </c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07">
        <f>'2.1.5.1 - SILNOPROUDÁ ELE...'!J31</f>
        <v>0</v>
      </c>
      <c r="AH85" s="608"/>
      <c r="AI85" s="608"/>
      <c r="AJ85" s="608"/>
      <c r="AK85" s="608"/>
      <c r="AL85" s="608"/>
      <c r="AM85" s="608"/>
      <c r="AN85" s="607">
        <f t="shared" si="2"/>
        <v>0</v>
      </c>
      <c r="AO85" s="608"/>
      <c r="AP85" s="608"/>
      <c r="AQ85" s="96" t="s">
        <v>83</v>
      </c>
      <c r="AR85" s="95"/>
      <c r="AS85" s="97">
        <v>0</v>
      </c>
      <c r="AT85" s="98">
        <f t="shared" si="3"/>
        <v>0</v>
      </c>
      <c r="AU85" s="99">
        <f>'2.1.5.1 - SILNOPROUDÁ ELE...'!P108</f>
        <v>0</v>
      </c>
      <c r="AV85" s="98">
        <f>'2.1.5.1 - SILNOPROUDÁ ELE...'!J34</f>
        <v>0</v>
      </c>
      <c r="AW85" s="98">
        <f>'2.1.5.1 - SILNOPROUDÁ ELE...'!J35</f>
        <v>0</v>
      </c>
      <c r="AX85" s="98">
        <f>'2.1.5.1 - SILNOPROUDÁ ELE...'!J36</f>
        <v>0</v>
      </c>
      <c r="AY85" s="98">
        <f>'2.1.5.1 - SILNOPROUDÁ ELE...'!J37</f>
        <v>0</v>
      </c>
      <c r="AZ85" s="98">
        <f>'2.1.5.1 - SILNOPROUDÁ ELE...'!F34</f>
        <v>0</v>
      </c>
      <c r="BA85" s="98">
        <f>'2.1.5.1 - SILNOPROUDÁ ELE...'!F35</f>
        <v>0</v>
      </c>
      <c r="BB85" s="98">
        <f>'2.1.5.1 - SILNOPROUDÁ ELE...'!F36</f>
        <v>0</v>
      </c>
      <c r="BC85" s="98">
        <f>'2.1.5.1 - SILNOPROUDÁ ELE...'!F37</f>
        <v>0</v>
      </c>
      <c r="BD85" s="100">
        <f>'2.1.5.1 - SILNOPROUDÁ ELE...'!F38</f>
        <v>0</v>
      </c>
      <c r="BT85" s="101" t="s">
        <v>92</v>
      </c>
      <c r="BV85" s="101" t="s">
        <v>75</v>
      </c>
      <c r="BW85" s="101" t="s">
        <v>177</v>
      </c>
      <c r="BX85" s="101" t="s">
        <v>174</v>
      </c>
      <c r="CL85" s="101" t="s">
        <v>5</v>
      </c>
    </row>
    <row r="86" spans="1:90" s="6" customFormat="1" ht="16.5" customHeight="1">
      <c r="A86" s="102" t="s">
        <v>89</v>
      </c>
      <c r="B86" s="95"/>
      <c r="C86" s="9"/>
      <c r="D86" s="9"/>
      <c r="E86" s="9"/>
      <c r="F86" s="9"/>
      <c r="G86" s="610" t="s">
        <v>178</v>
      </c>
      <c r="H86" s="610"/>
      <c r="I86" s="610"/>
      <c r="J86" s="610"/>
      <c r="K86" s="610"/>
      <c r="L86" s="9"/>
      <c r="M86" s="610" t="s">
        <v>179</v>
      </c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  <c r="AG86" s="607">
        <f>'2.1.5.2 - HROMOSVOD'!J31</f>
        <v>0</v>
      </c>
      <c r="AH86" s="608"/>
      <c r="AI86" s="608"/>
      <c r="AJ86" s="608"/>
      <c r="AK86" s="608"/>
      <c r="AL86" s="608"/>
      <c r="AM86" s="608"/>
      <c r="AN86" s="607">
        <f t="shared" si="2"/>
        <v>0</v>
      </c>
      <c r="AO86" s="608"/>
      <c r="AP86" s="608"/>
      <c r="AQ86" s="96" t="s">
        <v>83</v>
      </c>
      <c r="AR86" s="95"/>
      <c r="AS86" s="97">
        <v>0</v>
      </c>
      <c r="AT86" s="98">
        <f t="shared" si="3"/>
        <v>0</v>
      </c>
      <c r="AU86" s="99">
        <f>'2.1.5.2 - HROMOSVOD'!P92</f>
        <v>0</v>
      </c>
      <c r="AV86" s="98">
        <f>'2.1.5.2 - HROMOSVOD'!J34</f>
        <v>0</v>
      </c>
      <c r="AW86" s="98">
        <f>'2.1.5.2 - HROMOSVOD'!J35</f>
        <v>0</v>
      </c>
      <c r="AX86" s="98">
        <f>'2.1.5.2 - HROMOSVOD'!J36</f>
        <v>0</v>
      </c>
      <c r="AY86" s="98">
        <f>'2.1.5.2 - HROMOSVOD'!J37</f>
        <v>0</v>
      </c>
      <c r="AZ86" s="98">
        <f>'2.1.5.2 - HROMOSVOD'!F34</f>
        <v>0</v>
      </c>
      <c r="BA86" s="98">
        <f>'2.1.5.2 - HROMOSVOD'!F35</f>
        <v>0</v>
      </c>
      <c r="BB86" s="98">
        <f>'2.1.5.2 - HROMOSVOD'!F36</f>
        <v>0</v>
      </c>
      <c r="BC86" s="98">
        <f>'2.1.5.2 - HROMOSVOD'!F37</f>
        <v>0</v>
      </c>
      <c r="BD86" s="100">
        <f>'2.1.5.2 - HROMOSVOD'!F38</f>
        <v>0</v>
      </c>
      <c r="BT86" s="101" t="s">
        <v>92</v>
      </c>
      <c r="BV86" s="101" t="s">
        <v>75</v>
      </c>
      <c r="BW86" s="101" t="s">
        <v>180</v>
      </c>
      <c r="BX86" s="101" t="s">
        <v>174</v>
      </c>
      <c r="CL86" s="101" t="s">
        <v>5</v>
      </c>
    </row>
    <row r="87" spans="1:90" s="6" customFormat="1" ht="16.5" customHeight="1">
      <c r="B87" s="95"/>
      <c r="C87" s="9"/>
      <c r="D87" s="9"/>
      <c r="E87" s="9"/>
      <c r="F87" s="610" t="s">
        <v>181</v>
      </c>
      <c r="G87" s="610"/>
      <c r="H87" s="610"/>
      <c r="I87" s="610"/>
      <c r="J87" s="610"/>
      <c r="K87" s="9"/>
      <c r="L87" s="610" t="s">
        <v>182</v>
      </c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0"/>
      <c r="AG87" s="609">
        <f>ROUND(SUM(AG88:AG91),2)</f>
        <v>0</v>
      </c>
      <c r="AH87" s="608"/>
      <c r="AI87" s="608"/>
      <c r="AJ87" s="608"/>
      <c r="AK87" s="608"/>
      <c r="AL87" s="608"/>
      <c r="AM87" s="608"/>
      <c r="AN87" s="607">
        <f t="shared" si="2"/>
        <v>0</v>
      </c>
      <c r="AO87" s="608"/>
      <c r="AP87" s="608"/>
      <c r="AQ87" s="96" t="s">
        <v>83</v>
      </c>
      <c r="AR87" s="95"/>
      <c r="AS87" s="97">
        <f>ROUND(SUM(AS88:AS91),2)</f>
        <v>0</v>
      </c>
      <c r="AT87" s="98">
        <f t="shared" si="3"/>
        <v>0</v>
      </c>
      <c r="AU87" s="99">
        <f>ROUND(SUM(AU88:AU91),5)</f>
        <v>0</v>
      </c>
      <c r="AV87" s="98">
        <f>ROUND(AZ87*L26,2)</f>
        <v>0</v>
      </c>
      <c r="AW87" s="98">
        <f>ROUND(BA87*L27,2)</f>
        <v>0</v>
      </c>
      <c r="AX87" s="98">
        <f>ROUND(BB87*L26,2)</f>
        <v>0</v>
      </c>
      <c r="AY87" s="98">
        <f>ROUND(BC87*L27,2)</f>
        <v>0</v>
      </c>
      <c r="AZ87" s="98">
        <f>ROUND(SUM(AZ88:AZ91),2)</f>
        <v>0</v>
      </c>
      <c r="BA87" s="98">
        <f>ROUND(SUM(BA88:BA91),2)</f>
        <v>0</v>
      </c>
      <c r="BB87" s="98">
        <f>ROUND(SUM(BB88:BB91),2)</f>
        <v>0</v>
      </c>
      <c r="BC87" s="98">
        <f>ROUND(SUM(BC88:BC91),2)</f>
        <v>0</v>
      </c>
      <c r="BD87" s="100">
        <f>ROUND(SUM(BD88:BD91),2)</f>
        <v>0</v>
      </c>
      <c r="BS87" s="101" t="s">
        <v>72</v>
      </c>
      <c r="BT87" s="101" t="s">
        <v>87</v>
      </c>
      <c r="BU87" s="101" t="s">
        <v>74</v>
      </c>
      <c r="BV87" s="101" t="s">
        <v>75</v>
      </c>
      <c r="BW87" s="101" t="s">
        <v>183</v>
      </c>
      <c r="BX87" s="101" t="s">
        <v>160</v>
      </c>
      <c r="CL87" s="101" t="s">
        <v>5</v>
      </c>
    </row>
    <row r="88" spans="1:90" s="6" customFormat="1" ht="16.5" customHeight="1">
      <c r="A88" s="102" t="s">
        <v>89</v>
      </c>
      <c r="B88" s="95"/>
      <c r="C88" s="9"/>
      <c r="D88" s="9"/>
      <c r="E88" s="9"/>
      <c r="F88" s="9"/>
      <c r="G88" s="610" t="s">
        <v>184</v>
      </c>
      <c r="H88" s="610"/>
      <c r="I88" s="610"/>
      <c r="J88" s="610"/>
      <c r="K88" s="610"/>
      <c r="L88" s="9"/>
      <c r="M88" s="610" t="s">
        <v>185</v>
      </c>
      <c r="N88" s="610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0"/>
      <c r="AG88" s="607">
        <f>'2.1.6.1 - SKR'!J31</f>
        <v>0</v>
      </c>
      <c r="AH88" s="608"/>
      <c r="AI88" s="608"/>
      <c r="AJ88" s="608"/>
      <c r="AK88" s="608"/>
      <c r="AL88" s="608"/>
      <c r="AM88" s="608"/>
      <c r="AN88" s="607">
        <f t="shared" si="2"/>
        <v>0</v>
      </c>
      <c r="AO88" s="608"/>
      <c r="AP88" s="608"/>
      <c r="AQ88" s="96" t="s">
        <v>83</v>
      </c>
      <c r="AR88" s="95"/>
      <c r="AS88" s="97">
        <v>0</v>
      </c>
      <c r="AT88" s="98">
        <f t="shared" si="3"/>
        <v>0</v>
      </c>
      <c r="AU88" s="99">
        <f>'2.1.6.1 - SKR'!P91</f>
        <v>0</v>
      </c>
      <c r="AV88" s="98">
        <f>'2.1.6.1 - SKR'!J34</f>
        <v>0</v>
      </c>
      <c r="AW88" s="98">
        <f>'2.1.6.1 - SKR'!J35</f>
        <v>0</v>
      </c>
      <c r="AX88" s="98">
        <f>'2.1.6.1 - SKR'!J36</f>
        <v>0</v>
      </c>
      <c r="AY88" s="98">
        <f>'2.1.6.1 - SKR'!J37</f>
        <v>0</v>
      </c>
      <c r="AZ88" s="98">
        <f>'2.1.6.1 - SKR'!F34</f>
        <v>0</v>
      </c>
      <c r="BA88" s="98">
        <f>'2.1.6.1 - SKR'!F35</f>
        <v>0</v>
      </c>
      <c r="BB88" s="98">
        <f>'2.1.6.1 - SKR'!F36</f>
        <v>0</v>
      </c>
      <c r="BC88" s="98">
        <f>'2.1.6.1 - SKR'!F37</f>
        <v>0</v>
      </c>
      <c r="BD88" s="100">
        <f>'2.1.6.1 - SKR'!F38</f>
        <v>0</v>
      </c>
      <c r="BT88" s="101" t="s">
        <v>92</v>
      </c>
      <c r="BV88" s="101" t="s">
        <v>75</v>
      </c>
      <c r="BW88" s="101" t="s">
        <v>186</v>
      </c>
      <c r="BX88" s="101" t="s">
        <v>183</v>
      </c>
      <c r="CL88" s="101" t="s">
        <v>5</v>
      </c>
    </row>
    <row r="89" spans="1:90" s="6" customFormat="1" ht="16.5" customHeight="1">
      <c r="A89" s="102" t="s">
        <v>89</v>
      </c>
      <c r="B89" s="95"/>
      <c r="C89" s="9"/>
      <c r="D89" s="9"/>
      <c r="E89" s="9"/>
      <c r="F89" s="9"/>
      <c r="G89" s="610" t="s">
        <v>187</v>
      </c>
      <c r="H89" s="610"/>
      <c r="I89" s="610"/>
      <c r="J89" s="610"/>
      <c r="K89" s="610"/>
      <c r="L89" s="9"/>
      <c r="M89" s="610" t="s">
        <v>188</v>
      </c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  <c r="AG89" s="607">
        <f>'2.1.6.2 - PZTS'!J31</f>
        <v>0</v>
      </c>
      <c r="AH89" s="608"/>
      <c r="AI89" s="608"/>
      <c r="AJ89" s="608"/>
      <c r="AK89" s="608"/>
      <c r="AL89" s="608"/>
      <c r="AM89" s="608"/>
      <c r="AN89" s="607">
        <f t="shared" si="2"/>
        <v>0</v>
      </c>
      <c r="AO89" s="608"/>
      <c r="AP89" s="608"/>
      <c r="AQ89" s="96" t="s">
        <v>83</v>
      </c>
      <c r="AR89" s="95"/>
      <c r="AS89" s="97">
        <v>0</v>
      </c>
      <c r="AT89" s="98">
        <f t="shared" si="3"/>
        <v>0</v>
      </c>
      <c r="AU89" s="99">
        <f>'2.1.6.2 - PZTS'!P91</f>
        <v>0</v>
      </c>
      <c r="AV89" s="98">
        <f>'2.1.6.2 - PZTS'!J34</f>
        <v>0</v>
      </c>
      <c r="AW89" s="98">
        <f>'2.1.6.2 - PZTS'!J35</f>
        <v>0</v>
      </c>
      <c r="AX89" s="98">
        <f>'2.1.6.2 - PZTS'!J36</f>
        <v>0</v>
      </c>
      <c r="AY89" s="98">
        <f>'2.1.6.2 - PZTS'!J37</f>
        <v>0</v>
      </c>
      <c r="AZ89" s="98">
        <f>'2.1.6.2 - PZTS'!F34</f>
        <v>0</v>
      </c>
      <c r="BA89" s="98">
        <f>'2.1.6.2 - PZTS'!F35</f>
        <v>0</v>
      </c>
      <c r="BB89" s="98">
        <f>'2.1.6.2 - PZTS'!F36</f>
        <v>0</v>
      </c>
      <c r="BC89" s="98">
        <f>'2.1.6.2 - PZTS'!F37</f>
        <v>0</v>
      </c>
      <c r="BD89" s="100">
        <f>'2.1.6.2 - PZTS'!F38</f>
        <v>0</v>
      </c>
      <c r="BT89" s="101" t="s">
        <v>92</v>
      </c>
      <c r="BV89" s="101" t="s">
        <v>75</v>
      </c>
      <c r="BW89" s="101" t="s">
        <v>189</v>
      </c>
      <c r="BX89" s="101" t="s">
        <v>183</v>
      </c>
      <c r="CL89" s="101" t="s">
        <v>5</v>
      </c>
    </row>
    <row r="90" spans="1:90" s="6" customFormat="1" ht="16.5" customHeight="1">
      <c r="A90" s="102" t="s">
        <v>89</v>
      </c>
      <c r="B90" s="95"/>
      <c r="C90" s="9"/>
      <c r="D90" s="9"/>
      <c r="E90" s="9"/>
      <c r="F90" s="9"/>
      <c r="G90" s="610" t="s">
        <v>190</v>
      </c>
      <c r="H90" s="610"/>
      <c r="I90" s="610"/>
      <c r="J90" s="610"/>
      <c r="K90" s="610"/>
      <c r="L90" s="9"/>
      <c r="M90" s="610" t="s">
        <v>191</v>
      </c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07">
        <f>'2.1.6.3 -  EKV'!J31</f>
        <v>0</v>
      </c>
      <c r="AH90" s="608"/>
      <c r="AI90" s="608"/>
      <c r="AJ90" s="608"/>
      <c r="AK90" s="608"/>
      <c r="AL90" s="608"/>
      <c r="AM90" s="608"/>
      <c r="AN90" s="607">
        <f t="shared" si="2"/>
        <v>0</v>
      </c>
      <c r="AO90" s="608"/>
      <c r="AP90" s="608"/>
      <c r="AQ90" s="96" t="s">
        <v>83</v>
      </c>
      <c r="AR90" s="95"/>
      <c r="AS90" s="97">
        <v>0</v>
      </c>
      <c r="AT90" s="98">
        <f t="shared" si="3"/>
        <v>0</v>
      </c>
      <c r="AU90" s="99">
        <f>'2.1.6.3 -  EKV'!P91</f>
        <v>0</v>
      </c>
      <c r="AV90" s="98">
        <f>'2.1.6.3 -  EKV'!J34</f>
        <v>0</v>
      </c>
      <c r="AW90" s="98">
        <f>'2.1.6.3 -  EKV'!J35</f>
        <v>0</v>
      </c>
      <c r="AX90" s="98">
        <f>'2.1.6.3 -  EKV'!J36</f>
        <v>0</v>
      </c>
      <c r="AY90" s="98">
        <f>'2.1.6.3 -  EKV'!J37</f>
        <v>0</v>
      </c>
      <c r="AZ90" s="98">
        <f>'2.1.6.3 -  EKV'!F34</f>
        <v>0</v>
      </c>
      <c r="BA90" s="98">
        <f>'2.1.6.3 -  EKV'!F35</f>
        <v>0</v>
      </c>
      <c r="BB90" s="98">
        <f>'2.1.6.3 -  EKV'!F36</f>
        <v>0</v>
      </c>
      <c r="BC90" s="98">
        <f>'2.1.6.3 -  EKV'!F37</f>
        <v>0</v>
      </c>
      <c r="BD90" s="100">
        <f>'2.1.6.3 -  EKV'!F38</f>
        <v>0</v>
      </c>
      <c r="BT90" s="101" t="s">
        <v>92</v>
      </c>
      <c r="BV90" s="101" t="s">
        <v>75</v>
      </c>
      <c r="BW90" s="101" t="s">
        <v>192</v>
      </c>
      <c r="BX90" s="101" t="s">
        <v>183</v>
      </c>
      <c r="CL90" s="101" t="s">
        <v>5</v>
      </c>
    </row>
    <row r="91" spans="1:90" s="6" customFormat="1" ht="16.5" customHeight="1">
      <c r="A91" s="102" t="s">
        <v>89</v>
      </c>
      <c r="B91" s="95"/>
      <c r="C91" s="9"/>
      <c r="D91" s="9"/>
      <c r="E91" s="9"/>
      <c r="F91" s="9"/>
      <c r="G91" s="610" t="s">
        <v>193</v>
      </c>
      <c r="H91" s="610"/>
      <c r="I91" s="610"/>
      <c r="J91" s="610"/>
      <c r="K91" s="610"/>
      <c r="L91" s="9"/>
      <c r="M91" s="610" t="s">
        <v>194</v>
      </c>
      <c r="N91" s="610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0"/>
      <c r="AG91" s="607">
        <f>'2.1.6.4 - EPS'!J31</f>
        <v>0</v>
      </c>
      <c r="AH91" s="608"/>
      <c r="AI91" s="608"/>
      <c r="AJ91" s="608"/>
      <c r="AK91" s="608"/>
      <c r="AL91" s="608"/>
      <c r="AM91" s="608"/>
      <c r="AN91" s="607">
        <f t="shared" si="2"/>
        <v>0</v>
      </c>
      <c r="AO91" s="608"/>
      <c r="AP91" s="608"/>
      <c r="AQ91" s="96" t="s">
        <v>83</v>
      </c>
      <c r="AR91" s="95"/>
      <c r="AS91" s="97">
        <v>0</v>
      </c>
      <c r="AT91" s="98">
        <f t="shared" si="3"/>
        <v>0</v>
      </c>
      <c r="AU91" s="99">
        <f>'2.1.6.4 - EPS'!P91</f>
        <v>0</v>
      </c>
      <c r="AV91" s="98">
        <f>'2.1.6.4 - EPS'!J34</f>
        <v>0</v>
      </c>
      <c r="AW91" s="98">
        <f>'2.1.6.4 - EPS'!J35</f>
        <v>0</v>
      </c>
      <c r="AX91" s="98">
        <f>'2.1.6.4 - EPS'!J36</f>
        <v>0</v>
      </c>
      <c r="AY91" s="98">
        <f>'2.1.6.4 - EPS'!J37</f>
        <v>0</v>
      </c>
      <c r="AZ91" s="98">
        <f>'2.1.6.4 - EPS'!F34</f>
        <v>0</v>
      </c>
      <c r="BA91" s="98">
        <f>'2.1.6.4 - EPS'!F35</f>
        <v>0</v>
      </c>
      <c r="BB91" s="98">
        <f>'2.1.6.4 - EPS'!F36</f>
        <v>0</v>
      </c>
      <c r="BC91" s="98">
        <f>'2.1.6.4 - EPS'!F37</f>
        <v>0</v>
      </c>
      <c r="BD91" s="100">
        <f>'2.1.6.4 - EPS'!F38</f>
        <v>0</v>
      </c>
      <c r="BT91" s="101" t="s">
        <v>92</v>
      </c>
      <c r="BV91" s="101" t="s">
        <v>75</v>
      </c>
      <c r="BW91" s="101" t="s">
        <v>195</v>
      </c>
      <c r="BX91" s="101" t="s">
        <v>183</v>
      </c>
      <c r="CL91" s="101" t="s">
        <v>5</v>
      </c>
    </row>
    <row r="92" spans="1:90" s="6" customFormat="1" ht="42.75" customHeight="1">
      <c r="B92" s="95"/>
      <c r="C92" s="9"/>
      <c r="D92" s="9"/>
      <c r="E92" s="610" t="s">
        <v>196</v>
      </c>
      <c r="F92" s="610"/>
      <c r="G92" s="610"/>
      <c r="H92" s="610"/>
      <c r="I92" s="610"/>
      <c r="J92" s="9"/>
      <c r="K92" s="610" t="s">
        <v>197</v>
      </c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0"/>
      <c r="AG92" s="609">
        <f>ROUND(AG93+AG94+AG95,2)</f>
        <v>0</v>
      </c>
      <c r="AH92" s="608"/>
      <c r="AI92" s="608"/>
      <c r="AJ92" s="608"/>
      <c r="AK92" s="608"/>
      <c r="AL92" s="608"/>
      <c r="AM92" s="608"/>
      <c r="AN92" s="607">
        <f t="shared" si="2"/>
        <v>0</v>
      </c>
      <c r="AO92" s="608"/>
      <c r="AP92" s="608"/>
      <c r="AQ92" s="96" t="s">
        <v>83</v>
      </c>
      <c r="AR92" s="95"/>
      <c r="AS92" s="97">
        <f>ROUND(AS93+AS94+AS95,2)</f>
        <v>0</v>
      </c>
      <c r="AT92" s="98">
        <f t="shared" si="3"/>
        <v>0</v>
      </c>
      <c r="AU92" s="99">
        <f>ROUND(AU93+AU94+AU95,5)</f>
        <v>0</v>
      </c>
      <c r="AV92" s="98">
        <f>ROUND(AZ92*L26,2)</f>
        <v>0</v>
      </c>
      <c r="AW92" s="98">
        <f>ROUND(BA92*L27,2)</f>
        <v>0</v>
      </c>
      <c r="AX92" s="98">
        <f>ROUND(BB92*L26,2)</f>
        <v>0</v>
      </c>
      <c r="AY92" s="98">
        <f>ROUND(BC92*L27,2)</f>
        <v>0</v>
      </c>
      <c r="AZ92" s="98">
        <f>ROUND(AZ93+AZ94+AZ95,2)</f>
        <v>0</v>
      </c>
      <c r="BA92" s="98">
        <f>ROUND(BA93+BA94+BA95,2)</f>
        <v>0</v>
      </c>
      <c r="BB92" s="98">
        <f>ROUND(BB93+BB94+BB95,2)</f>
        <v>0</v>
      </c>
      <c r="BC92" s="98">
        <f>ROUND(BC93+BC94+BC95,2)</f>
        <v>0</v>
      </c>
      <c r="BD92" s="100">
        <f>ROUND(BD93+BD94+BD95,2)</f>
        <v>0</v>
      </c>
      <c r="BS92" s="101" t="s">
        <v>72</v>
      </c>
      <c r="BT92" s="101" t="s">
        <v>81</v>
      </c>
      <c r="BU92" s="101" t="s">
        <v>74</v>
      </c>
      <c r="BV92" s="101" t="s">
        <v>75</v>
      </c>
      <c r="BW92" s="101" t="s">
        <v>198</v>
      </c>
      <c r="BX92" s="101" t="s">
        <v>158</v>
      </c>
      <c r="CL92" s="101" t="s">
        <v>5</v>
      </c>
    </row>
    <row r="93" spans="1:90" s="6" customFormat="1" ht="28.5" customHeight="1">
      <c r="A93" s="102" t="s">
        <v>89</v>
      </c>
      <c r="B93" s="95"/>
      <c r="C93" s="9"/>
      <c r="D93" s="9"/>
      <c r="E93" s="9"/>
      <c r="F93" s="610" t="s">
        <v>199</v>
      </c>
      <c r="G93" s="610"/>
      <c r="H93" s="610"/>
      <c r="I93" s="610"/>
      <c r="J93" s="610"/>
      <c r="K93" s="9"/>
      <c r="L93" s="610" t="s">
        <v>200</v>
      </c>
      <c r="M93" s="610"/>
      <c r="N93" s="610"/>
      <c r="O93" s="610"/>
      <c r="P93" s="610"/>
      <c r="Q93" s="610"/>
      <c r="R93" s="610"/>
      <c r="S93" s="610"/>
      <c r="T93" s="610"/>
      <c r="U93" s="610"/>
      <c r="V93" s="610"/>
      <c r="W93" s="610"/>
      <c r="X93" s="610"/>
      <c r="Y93" s="610"/>
      <c r="Z93" s="610"/>
      <c r="AA93" s="610"/>
      <c r="AB93" s="610"/>
      <c r="AC93" s="610"/>
      <c r="AD93" s="610"/>
      <c r="AE93" s="610"/>
      <c r="AF93" s="610"/>
      <c r="AG93" s="607">
        <f>'2.2.1 - ROZŠÍŘENÍ SANAČNÍ...'!J31</f>
        <v>0</v>
      </c>
      <c r="AH93" s="608"/>
      <c r="AI93" s="608"/>
      <c r="AJ93" s="608"/>
      <c r="AK93" s="608"/>
      <c r="AL93" s="608"/>
      <c r="AM93" s="608"/>
      <c r="AN93" s="607">
        <f t="shared" si="2"/>
        <v>0</v>
      </c>
      <c r="AO93" s="608"/>
      <c r="AP93" s="608"/>
      <c r="AQ93" s="96" t="s">
        <v>83</v>
      </c>
      <c r="AR93" s="95"/>
      <c r="AS93" s="97">
        <v>0</v>
      </c>
      <c r="AT93" s="98">
        <f t="shared" si="3"/>
        <v>0</v>
      </c>
      <c r="AU93" s="99">
        <f>'2.2.1 - ROZŠÍŘENÍ SANAČNÍ...'!P96</f>
        <v>0</v>
      </c>
      <c r="AV93" s="98">
        <f>'2.2.1 - ROZŠÍŘENÍ SANAČNÍ...'!J34</f>
        <v>0</v>
      </c>
      <c r="AW93" s="98">
        <f>'2.2.1 - ROZŠÍŘENÍ SANAČNÍ...'!J35</f>
        <v>0</v>
      </c>
      <c r="AX93" s="98">
        <f>'2.2.1 - ROZŠÍŘENÍ SANAČNÍ...'!J36</f>
        <v>0</v>
      </c>
      <c r="AY93" s="98">
        <f>'2.2.1 - ROZŠÍŘENÍ SANAČNÍ...'!J37</f>
        <v>0</v>
      </c>
      <c r="AZ93" s="98">
        <f>'2.2.1 - ROZŠÍŘENÍ SANAČNÍ...'!F34</f>
        <v>0</v>
      </c>
      <c r="BA93" s="98">
        <f>'2.2.1 - ROZŠÍŘENÍ SANAČNÍ...'!F35</f>
        <v>0</v>
      </c>
      <c r="BB93" s="98">
        <f>'2.2.1 - ROZŠÍŘENÍ SANAČNÍ...'!F36</f>
        <v>0</v>
      </c>
      <c r="BC93" s="98">
        <f>'2.2.1 - ROZŠÍŘENÍ SANAČNÍ...'!F37</f>
        <v>0</v>
      </c>
      <c r="BD93" s="100">
        <f>'2.2.1 - ROZŠÍŘENÍ SANAČNÍ...'!F38</f>
        <v>0</v>
      </c>
      <c r="BT93" s="101" t="s">
        <v>87</v>
      </c>
      <c r="BV93" s="101" t="s">
        <v>75</v>
      </c>
      <c r="BW93" s="101" t="s">
        <v>201</v>
      </c>
      <c r="BX93" s="101" t="s">
        <v>198</v>
      </c>
      <c r="CL93" s="101" t="s">
        <v>5</v>
      </c>
    </row>
    <row r="94" spans="1:90" s="6" customFormat="1" ht="28.5" customHeight="1">
      <c r="A94" s="102" t="s">
        <v>89</v>
      </c>
      <c r="B94" s="95"/>
      <c r="C94" s="9"/>
      <c r="D94" s="9"/>
      <c r="E94" s="9"/>
      <c r="F94" s="610" t="s">
        <v>202</v>
      </c>
      <c r="G94" s="610"/>
      <c r="H94" s="610"/>
      <c r="I94" s="610"/>
      <c r="J94" s="610"/>
      <c r="K94" s="9"/>
      <c r="L94" s="610" t="s">
        <v>203</v>
      </c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0"/>
      <c r="AG94" s="607">
        <f>'2.2.2 - STAVEBNÍ ÚPRAVY 1...'!J31</f>
        <v>0</v>
      </c>
      <c r="AH94" s="608"/>
      <c r="AI94" s="608"/>
      <c r="AJ94" s="608"/>
      <c r="AK94" s="608"/>
      <c r="AL94" s="608"/>
      <c r="AM94" s="608"/>
      <c r="AN94" s="607">
        <f t="shared" si="2"/>
        <v>0</v>
      </c>
      <c r="AO94" s="608"/>
      <c r="AP94" s="608"/>
      <c r="AQ94" s="96" t="s">
        <v>83</v>
      </c>
      <c r="AR94" s="95"/>
      <c r="AS94" s="97">
        <v>0</v>
      </c>
      <c r="AT94" s="98">
        <f t="shared" si="3"/>
        <v>0</v>
      </c>
      <c r="AU94" s="99">
        <f>'2.2.2 - STAVEBNÍ ÚPRAVY 1...'!P99</f>
        <v>0</v>
      </c>
      <c r="AV94" s="98">
        <f>'2.2.2 - STAVEBNÍ ÚPRAVY 1...'!J34</f>
        <v>0</v>
      </c>
      <c r="AW94" s="98">
        <f>'2.2.2 - STAVEBNÍ ÚPRAVY 1...'!J35</f>
        <v>0</v>
      </c>
      <c r="AX94" s="98">
        <f>'2.2.2 - STAVEBNÍ ÚPRAVY 1...'!J36</f>
        <v>0</v>
      </c>
      <c r="AY94" s="98">
        <f>'2.2.2 - STAVEBNÍ ÚPRAVY 1...'!J37</f>
        <v>0</v>
      </c>
      <c r="AZ94" s="98">
        <f>'2.2.2 - STAVEBNÍ ÚPRAVY 1...'!F34</f>
        <v>0</v>
      </c>
      <c r="BA94" s="98">
        <f>'2.2.2 - STAVEBNÍ ÚPRAVY 1...'!F35</f>
        <v>0</v>
      </c>
      <c r="BB94" s="98">
        <f>'2.2.2 - STAVEBNÍ ÚPRAVY 1...'!F36</f>
        <v>0</v>
      </c>
      <c r="BC94" s="98">
        <f>'2.2.2 - STAVEBNÍ ÚPRAVY 1...'!F37</f>
        <v>0</v>
      </c>
      <c r="BD94" s="100">
        <f>'2.2.2 - STAVEBNÍ ÚPRAVY 1...'!F38</f>
        <v>0</v>
      </c>
      <c r="BT94" s="101" t="s">
        <v>87</v>
      </c>
      <c r="BV94" s="101" t="s">
        <v>75</v>
      </c>
      <c r="BW94" s="101" t="s">
        <v>204</v>
      </c>
      <c r="BX94" s="101" t="s">
        <v>198</v>
      </c>
      <c r="CL94" s="101" t="s">
        <v>5</v>
      </c>
    </row>
    <row r="95" spans="1:90" s="6" customFormat="1" ht="16.5" customHeight="1">
      <c r="B95" s="95"/>
      <c r="C95" s="9"/>
      <c r="D95" s="9"/>
      <c r="E95" s="9"/>
      <c r="F95" s="610" t="s">
        <v>205</v>
      </c>
      <c r="G95" s="610"/>
      <c r="H95" s="610"/>
      <c r="I95" s="610"/>
      <c r="J95" s="610"/>
      <c r="K95" s="9"/>
      <c r="L95" s="610" t="s">
        <v>176</v>
      </c>
      <c r="M95" s="610"/>
      <c r="N95" s="610"/>
      <c r="O95" s="610"/>
      <c r="P95" s="610"/>
      <c r="Q95" s="610"/>
      <c r="R95" s="610"/>
      <c r="S95" s="610"/>
      <c r="T95" s="610"/>
      <c r="U95" s="610"/>
      <c r="V95" s="610"/>
      <c r="W95" s="610"/>
      <c r="X95" s="610"/>
      <c r="Y95" s="610"/>
      <c r="Z95" s="610"/>
      <c r="AA95" s="610"/>
      <c r="AB95" s="610"/>
      <c r="AC95" s="610"/>
      <c r="AD95" s="610"/>
      <c r="AE95" s="610"/>
      <c r="AF95" s="610"/>
      <c r="AG95" s="609">
        <f>ROUND(SUM(AG96:AG97),2)</f>
        <v>0</v>
      </c>
      <c r="AH95" s="608"/>
      <c r="AI95" s="608"/>
      <c r="AJ95" s="608"/>
      <c r="AK95" s="608"/>
      <c r="AL95" s="608"/>
      <c r="AM95" s="608"/>
      <c r="AN95" s="607">
        <f t="shared" si="2"/>
        <v>0</v>
      </c>
      <c r="AO95" s="608"/>
      <c r="AP95" s="608"/>
      <c r="AQ95" s="96" t="s">
        <v>83</v>
      </c>
      <c r="AR95" s="95"/>
      <c r="AS95" s="97">
        <f>ROUND(SUM(AS96:AS97),2)</f>
        <v>0</v>
      </c>
      <c r="AT95" s="98">
        <f t="shared" si="3"/>
        <v>0</v>
      </c>
      <c r="AU95" s="99">
        <f>ROUND(SUM(AU96:AU97),5)</f>
        <v>0</v>
      </c>
      <c r="AV95" s="98">
        <f>ROUND(AZ95*L26,2)</f>
        <v>0</v>
      </c>
      <c r="AW95" s="98">
        <f>ROUND(BA95*L27,2)</f>
        <v>0</v>
      </c>
      <c r="AX95" s="98">
        <f>ROUND(BB95*L26,2)</f>
        <v>0</v>
      </c>
      <c r="AY95" s="98">
        <f>ROUND(BC95*L27,2)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72</v>
      </c>
      <c r="BT95" s="101" t="s">
        <v>87</v>
      </c>
      <c r="BU95" s="101" t="s">
        <v>74</v>
      </c>
      <c r="BV95" s="101" t="s">
        <v>75</v>
      </c>
      <c r="BW95" s="101" t="s">
        <v>206</v>
      </c>
      <c r="BX95" s="101" t="s">
        <v>198</v>
      </c>
      <c r="CL95" s="101" t="s">
        <v>5</v>
      </c>
    </row>
    <row r="96" spans="1:90" s="6" customFormat="1" ht="16.5" customHeight="1">
      <c r="A96" s="102" t="s">
        <v>89</v>
      </c>
      <c r="B96" s="95"/>
      <c r="C96" s="9"/>
      <c r="D96" s="9"/>
      <c r="E96" s="9"/>
      <c r="F96" s="9"/>
      <c r="G96" s="610" t="s">
        <v>207</v>
      </c>
      <c r="H96" s="610"/>
      <c r="I96" s="610"/>
      <c r="J96" s="610"/>
      <c r="K96" s="610"/>
      <c r="L96" s="9"/>
      <c r="M96" s="610" t="s">
        <v>176</v>
      </c>
      <c r="N96" s="610"/>
      <c r="O96" s="610"/>
      <c r="P96" s="610"/>
      <c r="Q96" s="610"/>
      <c r="R96" s="610"/>
      <c r="S96" s="610"/>
      <c r="T96" s="610"/>
      <c r="U96" s="610"/>
      <c r="V96" s="610"/>
      <c r="W96" s="610"/>
      <c r="X96" s="610"/>
      <c r="Y96" s="610"/>
      <c r="Z96" s="610"/>
      <c r="AA96" s="610"/>
      <c r="AB96" s="610"/>
      <c r="AC96" s="610"/>
      <c r="AD96" s="610"/>
      <c r="AE96" s="610"/>
      <c r="AF96" s="610"/>
      <c r="AG96" s="607">
        <f>'2.2.3.1 - SILNOPROUDÁ ELE...'!J31</f>
        <v>0</v>
      </c>
      <c r="AH96" s="608"/>
      <c r="AI96" s="608"/>
      <c r="AJ96" s="608"/>
      <c r="AK96" s="608"/>
      <c r="AL96" s="608"/>
      <c r="AM96" s="608"/>
      <c r="AN96" s="607">
        <f t="shared" si="2"/>
        <v>0</v>
      </c>
      <c r="AO96" s="608"/>
      <c r="AP96" s="608"/>
      <c r="AQ96" s="96" t="s">
        <v>83</v>
      </c>
      <c r="AR96" s="95"/>
      <c r="AS96" s="97">
        <v>0</v>
      </c>
      <c r="AT96" s="98">
        <f t="shared" si="3"/>
        <v>0</v>
      </c>
      <c r="AU96" s="99">
        <f>'2.2.3.1 - SILNOPROUDÁ ELE...'!P110</f>
        <v>0</v>
      </c>
      <c r="AV96" s="98">
        <f>'2.2.3.1 - SILNOPROUDÁ ELE...'!J34</f>
        <v>0</v>
      </c>
      <c r="AW96" s="98">
        <f>'2.2.3.1 - SILNOPROUDÁ ELE...'!J35</f>
        <v>0</v>
      </c>
      <c r="AX96" s="98">
        <f>'2.2.3.1 - SILNOPROUDÁ ELE...'!J36</f>
        <v>0</v>
      </c>
      <c r="AY96" s="98">
        <f>'2.2.3.1 - SILNOPROUDÁ ELE...'!J37</f>
        <v>0</v>
      </c>
      <c r="AZ96" s="98">
        <f>'2.2.3.1 - SILNOPROUDÁ ELE...'!F34</f>
        <v>0</v>
      </c>
      <c r="BA96" s="98">
        <f>'2.2.3.1 - SILNOPROUDÁ ELE...'!F35</f>
        <v>0</v>
      </c>
      <c r="BB96" s="98">
        <f>'2.2.3.1 - SILNOPROUDÁ ELE...'!F36</f>
        <v>0</v>
      </c>
      <c r="BC96" s="98">
        <f>'2.2.3.1 - SILNOPROUDÁ ELE...'!F37</f>
        <v>0</v>
      </c>
      <c r="BD96" s="100">
        <f>'2.2.3.1 - SILNOPROUDÁ ELE...'!F38</f>
        <v>0</v>
      </c>
      <c r="BT96" s="101" t="s">
        <v>92</v>
      </c>
      <c r="BV96" s="101" t="s">
        <v>75</v>
      </c>
      <c r="BW96" s="101" t="s">
        <v>208</v>
      </c>
      <c r="BX96" s="101" t="s">
        <v>206</v>
      </c>
      <c r="CL96" s="101" t="s">
        <v>5</v>
      </c>
    </row>
    <row r="97" spans="1:91" s="6" customFormat="1" ht="16.5" customHeight="1">
      <c r="A97" s="102" t="s">
        <v>89</v>
      </c>
      <c r="B97" s="95"/>
      <c r="C97" s="9"/>
      <c r="D97" s="9"/>
      <c r="E97" s="9"/>
      <c r="F97" s="9"/>
      <c r="G97" s="610" t="s">
        <v>209</v>
      </c>
      <c r="H97" s="610"/>
      <c r="I97" s="610"/>
      <c r="J97" s="610"/>
      <c r="K97" s="610"/>
      <c r="L97" s="9"/>
      <c r="M97" s="610" t="s">
        <v>179</v>
      </c>
      <c r="N97" s="610"/>
      <c r="O97" s="610"/>
      <c r="P97" s="610"/>
      <c r="Q97" s="610"/>
      <c r="R97" s="610"/>
      <c r="S97" s="610"/>
      <c r="T97" s="610"/>
      <c r="U97" s="610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0"/>
      <c r="AG97" s="607">
        <f>'2.2.3.2 - HROMOSVOD'!J31</f>
        <v>0</v>
      </c>
      <c r="AH97" s="608"/>
      <c r="AI97" s="608"/>
      <c r="AJ97" s="608"/>
      <c r="AK97" s="608"/>
      <c r="AL97" s="608"/>
      <c r="AM97" s="608"/>
      <c r="AN97" s="607">
        <f t="shared" si="2"/>
        <v>0</v>
      </c>
      <c r="AO97" s="608"/>
      <c r="AP97" s="608"/>
      <c r="AQ97" s="96" t="s">
        <v>83</v>
      </c>
      <c r="AR97" s="95"/>
      <c r="AS97" s="97">
        <v>0</v>
      </c>
      <c r="AT97" s="98">
        <f t="shared" si="3"/>
        <v>0</v>
      </c>
      <c r="AU97" s="99">
        <f>'2.2.3.2 - HROMOSVOD'!P91</f>
        <v>0</v>
      </c>
      <c r="AV97" s="98">
        <f>'2.2.3.2 - HROMOSVOD'!J34</f>
        <v>0</v>
      </c>
      <c r="AW97" s="98">
        <f>'2.2.3.2 - HROMOSVOD'!J35</f>
        <v>0</v>
      </c>
      <c r="AX97" s="98">
        <f>'2.2.3.2 - HROMOSVOD'!J36</f>
        <v>0</v>
      </c>
      <c r="AY97" s="98">
        <f>'2.2.3.2 - HROMOSVOD'!J37</f>
        <v>0</v>
      </c>
      <c r="AZ97" s="98">
        <f>'2.2.3.2 - HROMOSVOD'!F34</f>
        <v>0</v>
      </c>
      <c r="BA97" s="98">
        <f>'2.2.3.2 - HROMOSVOD'!F35</f>
        <v>0</v>
      </c>
      <c r="BB97" s="98">
        <f>'2.2.3.2 - HROMOSVOD'!F36</f>
        <v>0</v>
      </c>
      <c r="BC97" s="98">
        <f>'2.2.3.2 - HROMOSVOD'!F37</f>
        <v>0</v>
      </c>
      <c r="BD97" s="100">
        <f>'2.2.3.2 - HROMOSVOD'!F38</f>
        <v>0</v>
      </c>
      <c r="BT97" s="101" t="s">
        <v>92</v>
      </c>
      <c r="BV97" s="101" t="s">
        <v>75</v>
      </c>
      <c r="BW97" s="101" t="s">
        <v>210</v>
      </c>
      <c r="BX97" s="101" t="s">
        <v>206</v>
      </c>
      <c r="CL97" s="101" t="s">
        <v>5</v>
      </c>
    </row>
    <row r="98" spans="1:91" s="6" customFormat="1" ht="16.5" customHeight="1">
      <c r="A98" s="102" t="s">
        <v>89</v>
      </c>
      <c r="B98" s="95"/>
      <c r="C98" s="9"/>
      <c r="D98" s="9"/>
      <c r="E98" s="610" t="s">
        <v>211</v>
      </c>
      <c r="F98" s="610"/>
      <c r="G98" s="610"/>
      <c r="H98" s="610"/>
      <c r="I98" s="610"/>
      <c r="J98" s="9"/>
      <c r="K98" s="610" t="s">
        <v>212</v>
      </c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0"/>
      <c r="X98" s="610"/>
      <c r="Y98" s="610"/>
      <c r="Z98" s="610"/>
      <c r="AA98" s="610"/>
      <c r="AB98" s="610"/>
      <c r="AC98" s="610"/>
      <c r="AD98" s="610"/>
      <c r="AE98" s="610"/>
      <c r="AF98" s="610"/>
      <c r="AG98" s="607">
        <f>'2.3 - IO 01 - PŘÍPOJKA DE...'!J29</f>
        <v>0</v>
      </c>
      <c r="AH98" s="608"/>
      <c r="AI98" s="608"/>
      <c r="AJ98" s="608"/>
      <c r="AK98" s="608"/>
      <c r="AL98" s="608"/>
      <c r="AM98" s="608"/>
      <c r="AN98" s="607">
        <f t="shared" si="2"/>
        <v>0</v>
      </c>
      <c r="AO98" s="608"/>
      <c r="AP98" s="608"/>
      <c r="AQ98" s="96" t="s">
        <v>83</v>
      </c>
      <c r="AR98" s="95"/>
      <c r="AS98" s="97">
        <v>0</v>
      </c>
      <c r="AT98" s="98">
        <f t="shared" si="3"/>
        <v>0</v>
      </c>
      <c r="AU98" s="99">
        <f>'2.3 - IO 01 - PŘÍPOJKA DE...'!P88</f>
        <v>0</v>
      </c>
      <c r="AV98" s="98">
        <f>'2.3 - IO 01 - PŘÍPOJKA DE...'!J32</f>
        <v>0</v>
      </c>
      <c r="AW98" s="98">
        <f>'2.3 - IO 01 - PŘÍPOJKA DE...'!J33</f>
        <v>0</v>
      </c>
      <c r="AX98" s="98">
        <f>'2.3 - IO 01 - PŘÍPOJKA DE...'!J34</f>
        <v>0</v>
      </c>
      <c r="AY98" s="98">
        <f>'2.3 - IO 01 - PŘÍPOJKA DE...'!J35</f>
        <v>0</v>
      </c>
      <c r="AZ98" s="98">
        <f>'2.3 - IO 01 - PŘÍPOJKA DE...'!F32</f>
        <v>0</v>
      </c>
      <c r="BA98" s="98">
        <f>'2.3 - IO 01 - PŘÍPOJKA DE...'!F33</f>
        <v>0</v>
      </c>
      <c r="BB98" s="98">
        <f>'2.3 - IO 01 - PŘÍPOJKA DE...'!F34</f>
        <v>0</v>
      </c>
      <c r="BC98" s="98">
        <f>'2.3 - IO 01 - PŘÍPOJKA DE...'!F35</f>
        <v>0</v>
      </c>
      <c r="BD98" s="100">
        <f>'2.3 - IO 01 - PŘÍPOJKA DE...'!F36</f>
        <v>0</v>
      </c>
      <c r="BT98" s="101" t="s">
        <v>81</v>
      </c>
      <c r="BV98" s="101" t="s">
        <v>75</v>
      </c>
      <c r="BW98" s="101" t="s">
        <v>213</v>
      </c>
      <c r="BX98" s="101" t="s">
        <v>158</v>
      </c>
      <c r="CL98" s="101" t="s">
        <v>5</v>
      </c>
    </row>
    <row r="99" spans="1:91" s="6" customFormat="1" ht="16.5" customHeight="1">
      <c r="A99" s="102" t="s">
        <v>89</v>
      </c>
      <c r="B99" s="95"/>
      <c r="C99" s="9"/>
      <c r="D99" s="9"/>
      <c r="E99" s="610" t="s">
        <v>214</v>
      </c>
      <c r="F99" s="610"/>
      <c r="G99" s="610"/>
      <c r="H99" s="610"/>
      <c r="I99" s="610"/>
      <c r="J99" s="9"/>
      <c r="K99" s="610" t="s">
        <v>215</v>
      </c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0"/>
      <c r="X99" s="610"/>
      <c r="Y99" s="610"/>
      <c r="Z99" s="610"/>
      <c r="AA99" s="610"/>
      <c r="AB99" s="610"/>
      <c r="AC99" s="610"/>
      <c r="AD99" s="610"/>
      <c r="AE99" s="610"/>
      <c r="AF99" s="610"/>
      <c r="AG99" s="607">
        <f>'2.4 - IO 02 - ZPEVNĚNÉ PL...'!J29</f>
        <v>0</v>
      </c>
      <c r="AH99" s="608"/>
      <c r="AI99" s="608"/>
      <c r="AJ99" s="608"/>
      <c r="AK99" s="608"/>
      <c r="AL99" s="608"/>
      <c r="AM99" s="608"/>
      <c r="AN99" s="607">
        <f t="shared" si="2"/>
        <v>0</v>
      </c>
      <c r="AO99" s="608"/>
      <c r="AP99" s="608"/>
      <c r="AQ99" s="96" t="s">
        <v>83</v>
      </c>
      <c r="AR99" s="95"/>
      <c r="AS99" s="97">
        <v>0</v>
      </c>
      <c r="AT99" s="98">
        <f t="shared" si="3"/>
        <v>0</v>
      </c>
      <c r="AU99" s="99">
        <f>'2.4 - IO 02 - ZPEVNĚNÉ PL...'!P90</f>
        <v>0</v>
      </c>
      <c r="AV99" s="98">
        <f>'2.4 - IO 02 - ZPEVNĚNÉ PL...'!J32</f>
        <v>0</v>
      </c>
      <c r="AW99" s="98">
        <f>'2.4 - IO 02 - ZPEVNĚNÉ PL...'!J33</f>
        <v>0</v>
      </c>
      <c r="AX99" s="98">
        <f>'2.4 - IO 02 - ZPEVNĚNÉ PL...'!J34</f>
        <v>0</v>
      </c>
      <c r="AY99" s="98">
        <f>'2.4 - IO 02 - ZPEVNĚNÉ PL...'!J35</f>
        <v>0</v>
      </c>
      <c r="AZ99" s="98">
        <f>'2.4 - IO 02 - ZPEVNĚNÉ PL...'!F32</f>
        <v>0</v>
      </c>
      <c r="BA99" s="98">
        <f>'2.4 - IO 02 - ZPEVNĚNÉ PL...'!F33</f>
        <v>0</v>
      </c>
      <c r="BB99" s="98">
        <f>'2.4 - IO 02 - ZPEVNĚNÉ PL...'!F34</f>
        <v>0</v>
      </c>
      <c r="BC99" s="98">
        <f>'2.4 - IO 02 - ZPEVNĚNÉ PL...'!F35</f>
        <v>0</v>
      </c>
      <c r="BD99" s="100">
        <f>'2.4 - IO 02 - ZPEVNĚNÉ PL...'!F36</f>
        <v>0</v>
      </c>
      <c r="BT99" s="101" t="s">
        <v>81</v>
      </c>
      <c r="BV99" s="101" t="s">
        <v>75</v>
      </c>
      <c r="BW99" s="101" t="s">
        <v>216</v>
      </c>
      <c r="BX99" s="101" t="s">
        <v>158</v>
      </c>
      <c r="CL99" s="101" t="s">
        <v>5</v>
      </c>
    </row>
    <row r="100" spans="1:91" s="6" customFormat="1" ht="28.5" customHeight="1">
      <c r="A100" s="102" t="s">
        <v>89</v>
      </c>
      <c r="B100" s="95"/>
      <c r="C100" s="9"/>
      <c r="D100" s="9"/>
      <c r="E100" s="610" t="s">
        <v>217</v>
      </c>
      <c r="F100" s="610"/>
      <c r="G100" s="610"/>
      <c r="H100" s="610"/>
      <c r="I100" s="610"/>
      <c r="J100" s="9"/>
      <c r="K100" s="610" t="s">
        <v>218</v>
      </c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610"/>
      <c r="AA100" s="610"/>
      <c r="AB100" s="610"/>
      <c r="AC100" s="610"/>
      <c r="AD100" s="610"/>
      <c r="AE100" s="610"/>
      <c r="AF100" s="610"/>
      <c r="AG100" s="607">
        <f>'2.5 - PS 02 - UPS - ZDROJ...'!J29</f>
        <v>0</v>
      </c>
      <c r="AH100" s="608"/>
      <c r="AI100" s="608"/>
      <c r="AJ100" s="608"/>
      <c r="AK100" s="608"/>
      <c r="AL100" s="608"/>
      <c r="AM100" s="608"/>
      <c r="AN100" s="607">
        <f t="shared" si="2"/>
        <v>0</v>
      </c>
      <c r="AO100" s="608"/>
      <c r="AP100" s="608"/>
      <c r="AQ100" s="96" t="s">
        <v>83</v>
      </c>
      <c r="AR100" s="95"/>
      <c r="AS100" s="97">
        <v>0</v>
      </c>
      <c r="AT100" s="98">
        <f t="shared" si="3"/>
        <v>0</v>
      </c>
      <c r="AU100" s="99">
        <f>'2.5 - PS 02 - UPS - ZDROJ...'!P96</f>
        <v>0</v>
      </c>
      <c r="AV100" s="98">
        <f>'2.5 - PS 02 - UPS - ZDROJ...'!J32</f>
        <v>0</v>
      </c>
      <c r="AW100" s="98">
        <f>'2.5 - PS 02 - UPS - ZDROJ...'!J33</f>
        <v>0</v>
      </c>
      <c r="AX100" s="98">
        <f>'2.5 - PS 02 - UPS - ZDROJ...'!J34</f>
        <v>0</v>
      </c>
      <c r="AY100" s="98">
        <f>'2.5 - PS 02 - UPS - ZDROJ...'!J35</f>
        <v>0</v>
      </c>
      <c r="AZ100" s="98">
        <f>'2.5 - PS 02 - UPS - ZDROJ...'!F32</f>
        <v>0</v>
      </c>
      <c r="BA100" s="98">
        <f>'2.5 - PS 02 - UPS - ZDROJ...'!F33</f>
        <v>0</v>
      </c>
      <c r="BB100" s="98">
        <f>'2.5 - PS 02 - UPS - ZDROJ...'!F34</f>
        <v>0</v>
      </c>
      <c r="BC100" s="98">
        <f>'2.5 - PS 02 - UPS - ZDROJ...'!F35</f>
        <v>0</v>
      </c>
      <c r="BD100" s="100">
        <f>'2.5 - PS 02 - UPS - ZDROJ...'!F36</f>
        <v>0</v>
      </c>
      <c r="BT100" s="101" t="s">
        <v>81</v>
      </c>
      <c r="BV100" s="101" t="s">
        <v>75</v>
      </c>
      <c r="BW100" s="101" t="s">
        <v>219</v>
      </c>
      <c r="BX100" s="101" t="s">
        <v>158</v>
      </c>
      <c r="CL100" s="101" t="s">
        <v>5</v>
      </c>
    </row>
    <row r="101" spans="1:91" s="5" customFormat="1" ht="31.5" customHeight="1">
      <c r="B101" s="86"/>
      <c r="C101" s="87"/>
      <c r="D101" s="606" t="s">
        <v>87</v>
      </c>
      <c r="E101" s="606"/>
      <c r="F101" s="606"/>
      <c r="G101" s="606"/>
      <c r="H101" s="606"/>
      <c r="I101" s="88"/>
      <c r="J101" s="606" t="s">
        <v>220</v>
      </c>
      <c r="K101" s="606"/>
      <c r="L101" s="606"/>
      <c r="M101" s="606"/>
      <c r="N101" s="606"/>
      <c r="O101" s="606"/>
      <c r="P101" s="606"/>
      <c r="Q101" s="606"/>
      <c r="R101" s="606"/>
      <c r="S101" s="606"/>
      <c r="T101" s="606"/>
      <c r="U101" s="606"/>
      <c r="V101" s="606"/>
      <c r="W101" s="606"/>
      <c r="X101" s="606"/>
      <c r="Y101" s="606"/>
      <c r="Z101" s="606"/>
      <c r="AA101" s="606"/>
      <c r="AB101" s="606"/>
      <c r="AC101" s="606"/>
      <c r="AD101" s="606"/>
      <c r="AE101" s="606"/>
      <c r="AF101" s="606"/>
      <c r="AG101" s="605">
        <f>ROUND(SUM(AG102:AG103),2)</f>
        <v>0</v>
      </c>
      <c r="AH101" s="604"/>
      <c r="AI101" s="604"/>
      <c r="AJ101" s="604"/>
      <c r="AK101" s="604"/>
      <c r="AL101" s="604"/>
      <c r="AM101" s="604"/>
      <c r="AN101" s="603">
        <f t="shared" si="2"/>
        <v>0</v>
      </c>
      <c r="AO101" s="604"/>
      <c r="AP101" s="604"/>
      <c r="AQ101" s="89" t="s">
        <v>79</v>
      </c>
      <c r="AR101" s="86"/>
      <c r="AS101" s="90">
        <f>ROUND(SUM(AS102:AS103),2)</f>
        <v>0</v>
      </c>
      <c r="AT101" s="91">
        <f t="shared" si="3"/>
        <v>0</v>
      </c>
      <c r="AU101" s="92">
        <f>ROUND(SUM(AU102:AU103),5)</f>
        <v>0</v>
      </c>
      <c r="AV101" s="91">
        <f>ROUND(AZ101*L26,2)</f>
        <v>0</v>
      </c>
      <c r="AW101" s="91">
        <f>ROUND(BA101*L27,2)</f>
        <v>0</v>
      </c>
      <c r="AX101" s="91">
        <f>ROUND(BB101*L26,2)</f>
        <v>0</v>
      </c>
      <c r="AY101" s="91">
        <f>ROUND(BC101*L27,2)</f>
        <v>0</v>
      </c>
      <c r="AZ101" s="91">
        <f>ROUND(SUM(AZ102:AZ103),2)</f>
        <v>0</v>
      </c>
      <c r="BA101" s="91">
        <f>ROUND(SUM(BA102:BA103),2)</f>
        <v>0</v>
      </c>
      <c r="BB101" s="91">
        <f>ROUND(SUM(BB102:BB103),2)</f>
        <v>0</v>
      </c>
      <c r="BC101" s="91">
        <f>ROUND(SUM(BC102:BC103),2)</f>
        <v>0</v>
      </c>
      <c r="BD101" s="93">
        <f>ROUND(SUM(BD102:BD103),2)</f>
        <v>0</v>
      </c>
      <c r="BS101" s="94" t="s">
        <v>72</v>
      </c>
      <c r="BT101" s="94" t="s">
        <v>77</v>
      </c>
      <c r="BU101" s="94" t="s">
        <v>74</v>
      </c>
      <c r="BV101" s="94" t="s">
        <v>75</v>
      </c>
      <c r="BW101" s="94" t="s">
        <v>221</v>
      </c>
      <c r="BX101" s="94" t="s">
        <v>7</v>
      </c>
      <c r="CL101" s="94" t="s">
        <v>5</v>
      </c>
      <c r="CM101" s="94" t="s">
        <v>81</v>
      </c>
    </row>
    <row r="102" spans="1:91" s="6" customFormat="1" ht="16.5" customHeight="1">
      <c r="A102" s="102" t="s">
        <v>89</v>
      </c>
      <c r="B102" s="95"/>
      <c r="C102" s="9"/>
      <c r="D102" s="9"/>
      <c r="E102" s="610" t="s">
        <v>222</v>
      </c>
      <c r="F102" s="610"/>
      <c r="G102" s="610"/>
      <c r="H102" s="610"/>
      <c r="I102" s="610"/>
      <c r="J102" s="9"/>
      <c r="K102" s="610" t="s">
        <v>223</v>
      </c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0"/>
      <c r="X102" s="610"/>
      <c r="Y102" s="610"/>
      <c r="Z102" s="610"/>
      <c r="AA102" s="610"/>
      <c r="AB102" s="610"/>
      <c r="AC102" s="610"/>
      <c r="AD102" s="610"/>
      <c r="AE102" s="610"/>
      <c r="AF102" s="610"/>
      <c r="AG102" s="607">
        <f>'3.1 - VEDLEJŠÍ ROZPOČTOVÉ...'!J29</f>
        <v>0</v>
      </c>
      <c r="AH102" s="608"/>
      <c r="AI102" s="608"/>
      <c r="AJ102" s="608"/>
      <c r="AK102" s="608"/>
      <c r="AL102" s="608"/>
      <c r="AM102" s="608"/>
      <c r="AN102" s="607">
        <f t="shared" si="2"/>
        <v>0</v>
      </c>
      <c r="AO102" s="608"/>
      <c r="AP102" s="608"/>
      <c r="AQ102" s="96" t="s">
        <v>83</v>
      </c>
      <c r="AR102" s="95"/>
      <c r="AS102" s="97">
        <v>0</v>
      </c>
      <c r="AT102" s="98">
        <f t="shared" si="3"/>
        <v>0</v>
      </c>
      <c r="AU102" s="99">
        <f>'3.1 - VEDLEJŠÍ ROZPOČTOVÉ...'!P84</f>
        <v>0</v>
      </c>
      <c r="AV102" s="98">
        <f>'3.1 - VEDLEJŠÍ ROZPOČTOVÉ...'!J32</f>
        <v>0</v>
      </c>
      <c r="AW102" s="98">
        <f>'3.1 - VEDLEJŠÍ ROZPOČTOVÉ...'!J33</f>
        <v>0</v>
      </c>
      <c r="AX102" s="98">
        <f>'3.1 - VEDLEJŠÍ ROZPOČTOVÉ...'!J34</f>
        <v>0</v>
      </c>
      <c r="AY102" s="98">
        <f>'3.1 - VEDLEJŠÍ ROZPOČTOVÉ...'!J35</f>
        <v>0</v>
      </c>
      <c r="AZ102" s="98">
        <f>'3.1 - VEDLEJŠÍ ROZPOČTOVÉ...'!F32</f>
        <v>0</v>
      </c>
      <c r="BA102" s="98">
        <f>'3.1 - VEDLEJŠÍ ROZPOČTOVÉ...'!F33</f>
        <v>0</v>
      </c>
      <c r="BB102" s="98">
        <f>'3.1 - VEDLEJŠÍ ROZPOČTOVÉ...'!F34</f>
        <v>0</v>
      </c>
      <c r="BC102" s="98">
        <f>'3.1 - VEDLEJŠÍ ROZPOČTOVÉ...'!F35</f>
        <v>0</v>
      </c>
      <c r="BD102" s="100">
        <f>'3.1 - VEDLEJŠÍ ROZPOČTOVÉ...'!F36</f>
        <v>0</v>
      </c>
      <c r="BT102" s="101" t="s">
        <v>81</v>
      </c>
      <c r="BV102" s="101" t="s">
        <v>75</v>
      </c>
      <c r="BW102" s="101" t="s">
        <v>224</v>
      </c>
      <c r="BX102" s="101" t="s">
        <v>221</v>
      </c>
      <c r="CL102" s="101" t="s">
        <v>5</v>
      </c>
    </row>
    <row r="103" spans="1:91" s="6" customFormat="1" ht="16.5" customHeight="1">
      <c r="A103" s="102" t="s">
        <v>89</v>
      </c>
      <c r="B103" s="95"/>
      <c r="C103" s="9"/>
      <c r="D103" s="9"/>
      <c r="E103" s="610" t="s">
        <v>225</v>
      </c>
      <c r="F103" s="610"/>
      <c r="G103" s="610"/>
      <c r="H103" s="610"/>
      <c r="I103" s="610"/>
      <c r="J103" s="9"/>
      <c r="K103" s="610" t="s">
        <v>226</v>
      </c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07">
        <f>'3.2 - OSTATNÍ NÁKLADY'!J29</f>
        <v>0</v>
      </c>
      <c r="AH103" s="608"/>
      <c r="AI103" s="608"/>
      <c r="AJ103" s="608"/>
      <c r="AK103" s="608"/>
      <c r="AL103" s="608"/>
      <c r="AM103" s="608"/>
      <c r="AN103" s="607">
        <f t="shared" si="2"/>
        <v>0</v>
      </c>
      <c r="AO103" s="608"/>
      <c r="AP103" s="608"/>
      <c r="AQ103" s="96" t="s">
        <v>83</v>
      </c>
      <c r="AR103" s="95"/>
      <c r="AS103" s="103">
        <v>0</v>
      </c>
      <c r="AT103" s="104">
        <f t="shared" si="3"/>
        <v>0</v>
      </c>
      <c r="AU103" s="105">
        <f>'3.2 - OSTATNÍ NÁKLADY'!P84</f>
        <v>0</v>
      </c>
      <c r="AV103" s="104">
        <f>'3.2 - OSTATNÍ NÁKLADY'!J32</f>
        <v>0</v>
      </c>
      <c r="AW103" s="104">
        <f>'3.2 - OSTATNÍ NÁKLADY'!J33</f>
        <v>0</v>
      </c>
      <c r="AX103" s="104">
        <f>'3.2 - OSTATNÍ NÁKLADY'!J34</f>
        <v>0</v>
      </c>
      <c r="AY103" s="104">
        <f>'3.2 - OSTATNÍ NÁKLADY'!J35</f>
        <v>0</v>
      </c>
      <c r="AZ103" s="104">
        <f>'3.2 - OSTATNÍ NÁKLADY'!F32</f>
        <v>0</v>
      </c>
      <c r="BA103" s="104">
        <f>'3.2 - OSTATNÍ NÁKLADY'!F33</f>
        <v>0</v>
      </c>
      <c r="BB103" s="104">
        <f>'3.2 - OSTATNÍ NÁKLADY'!F34</f>
        <v>0</v>
      </c>
      <c r="BC103" s="104">
        <f>'3.2 - OSTATNÍ NÁKLADY'!F35</f>
        <v>0</v>
      </c>
      <c r="BD103" s="106">
        <f>'3.2 - OSTATNÍ NÁKLADY'!F36</f>
        <v>0</v>
      </c>
      <c r="BT103" s="101" t="s">
        <v>81</v>
      </c>
      <c r="BV103" s="101" t="s">
        <v>75</v>
      </c>
      <c r="BW103" s="101" t="s">
        <v>227</v>
      </c>
      <c r="BX103" s="101" t="s">
        <v>221</v>
      </c>
      <c r="CL103" s="101" t="s">
        <v>5</v>
      </c>
    </row>
    <row r="104" spans="1:91" s="1" customFormat="1" ht="30" customHeight="1">
      <c r="B104" s="42"/>
      <c r="AR104" s="42"/>
    </row>
    <row r="105" spans="1:91" s="1" customFormat="1" ht="6.9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42"/>
    </row>
  </sheetData>
  <sheetProtection password="E2A1" sheet="1" objects="1" scenarios="1"/>
  <mergeCells count="245"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0"/>
  <sheetViews>
    <sheetView showGridLines="0" workbookViewId="0">
      <pane ySplit="1" topLeftCell="A2" activePane="bottomLeft" state="frozen"/>
      <selection activeCell="C24" sqref="C24:J24"/>
      <selection pane="bottomLeft" activeCell="F33" sqref="F3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93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239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ROUND(J103,2)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ROUND(SUM(BE103:BE619), 2)</f>
        <v>0</v>
      </c>
      <c r="G34" s="43"/>
      <c r="H34" s="43"/>
      <c r="I34" s="127">
        <v>0.21</v>
      </c>
      <c r="J34" s="126">
        <f>ROUND(ROUND((SUM(BE103:BE619)),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ROUND(SUM(BF103:BF619), 2)</f>
        <v>0</v>
      </c>
      <c r="G35" s="43"/>
      <c r="H35" s="43"/>
      <c r="I35" s="127">
        <v>0.15</v>
      </c>
      <c r="J35" s="126">
        <f>ROUND(ROUND((SUM(BF103:BF619)),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ROUND(SUM(BG103:BG619),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ROUND(SUM(BH103:BH619),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ROUND(SUM(BI103:BI619),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1.1.1.1 - SO 19.1 (RB1)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J103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J104</f>
        <v>0</v>
      </c>
      <c r="K65" s="149"/>
    </row>
    <row r="66" spans="2:11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J105</f>
        <v>0</v>
      </c>
      <c r="K66" s="156"/>
    </row>
    <row r="67" spans="2:11" s="9" customFormat="1" ht="19.95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J157</f>
        <v>0</v>
      </c>
      <c r="K67" s="156"/>
    </row>
    <row r="68" spans="2:11" s="9" customFormat="1" ht="19.95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J182</f>
        <v>0</v>
      </c>
      <c r="K68" s="156"/>
    </row>
    <row r="69" spans="2:11" s="9" customFormat="1" ht="19.95" customHeight="1">
      <c r="B69" s="150"/>
      <c r="C69" s="151"/>
      <c r="D69" s="152" t="s">
        <v>249</v>
      </c>
      <c r="E69" s="153"/>
      <c r="F69" s="153"/>
      <c r="G69" s="153"/>
      <c r="H69" s="153"/>
      <c r="I69" s="154"/>
      <c r="J69" s="155">
        <f>J208</f>
        <v>0</v>
      </c>
      <c r="K69" s="156"/>
    </row>
    <row r="70" spans="2:11" s="9" customFormat="1" ht="19.95" customHeight="1">
      <c r="B70" s="150"/>
      <c r="C70" s="151"/>
      <c r="D70" s="152" t="s">
        <v>250</v>
      </c>
      <c r="E70" s="153"/>
      <c r="F70" s="153"/>
      <c r="G70" s="153"/>
      <c r="H70" s="153"/>
      <c r="I70" s="154"/>
      <c r="J70" s="155">
        <f>J288</f>
        <v>0</v>
      </c>
      <c r="K70" s="156"/>
    </row>
    <row r="71" spans="2:11" s="9" customFormat="1" ht="19.95" customHeight="1">
      <c r="B71" s="150"/>
      <c r="C71" s="151"/>
      <c r="D71" s="152" t="s">
        <v>251</v>
      </c>
      <c r="E71" s="153"/>
      <c r="F71" s="153"/>
      <c r="G71" s="153"/>
      <c r="H71" s="153"/>
      <c r="I71" s="154"/>
      <c r="J71" s="155">
        <f>J294</f>
        <v>0</v>
      </c>
      <c r="K71" s="156"/>
    </row>
    <row r="72" spans="2:11" s="9" customFormat="1" ht="19.95" customHeight="1">
      <c r="B72" s="150"/>
      <c r="C72" s="151"/>
      <c r="D72" s="152" t="s">
        <v>252</v>
      </c>
      <c r="E72" s="153"/>
      <c r="F72" s="153"/>
      <c r="G72" s="153"/>
      <c r="H72" s="153"/>
      <c r="I72" s="154"/>
      <c r="J72" s="155">
        <f>J383</f>
        <v>0</v>
      </c>
      <c r="K72" s="156"/>
    </row>
    <row r="73" spans="2:11" s="9" customFormat="1" ht="19.95" customHeight="1">
      <c r="B73" s="150"/>
      <c r="C73" s="151"/>
      <c r="D73" s="152" t="s">
        <v>253</v>
      </c>
      <c r="E73" s="153"/>
      <c r="F73" s="153"/>
      <c r="G73" s="153"/>
      <c r="H73" s="153"/>
      <c r="I73" s="154"/>
      <c r="J73" s="155">
        <f>J389</f>
        <v>0</v>
      </c>
      <c r="K73" s="156"/>
    </row>
    <row r="74" spans="2:11" s="8" customFormat="1" ht="24.9" customHeight="1">
      <c r="B74" s="143"/>
      <c r="C74" s="144"/>
      <c r="D74" s="145" t="s">
        <v>254</v>
      </c>
      <c r="E74" s="146"/>
      <c r="F74" s="146"/>
      <c r="G74" s="146"/>
      <c r="H74" s="146"/>
      <c r="I74" s="147"/>
      <c r="J74" s="148">
        <f>J391</f>
        <v>0</v>
      </c>
      <c r="K74" s="149"/>
    </row>
    <row r="75" spans="2:11" s="9" customFormat="1" ht="19.95" customHeight="1">
      <c r="B75" s="150"/>
      <c r="C75" s="151"/>
      <c r="D75" s="152" t="s">
        <v>255</v>
      </c>
      <c r="E75" s="153"/>
      <c r="F75" s="153"/>
      <c r="G75" s="153"/>
      <c r="H75" s="153"/>
      <c r="I75" s="154"/>
      <c r="J75" s="155">
        <f>J392</f>
        <v>0</v>
      </c>
      <c r="K75" s="156"/>
    </row>
    <row r="76" spans="2:11" s="9" customFormat="1" ht="19.95" customHeight="1">
      <c r="B76" s="150"/>
      <c r="C76" s="151"/>
      <c r="D76" s="152" t="s">
        <v>256</v>
      </c>
      <c r="E76" s="153"/>
      <c r="F76" s="153"/>
      <c r="G76" s="153"/>
      <c r="H76" s="153"/>
      <c r="I76" s="154"/>
      <c r="J76" s="155">
        <f>J474</f>
        <v>0</v>
      </c>
      <c r="K76" s="156"/>
    </row>
    <row r="77" spans="2:11" s="9" customFormat="1" ht="19.95" customHeight="1">
      <c r="B77" s="150"/>
      <c r="C77" s="151"/>
      <c r="D77" s="152" t="s">
        <v>257</v>
      </c>
      <c r="E77" s="153"/>
      <c r="F77" s="153"/>
      <c r="G77" s="153"/>
      <c r="H77" s="153"/>
      <c r="I77" s="154"/>
      <c r="J77" s="155">
        <f>J523</f>
        <v>0</v>
      </c>
      <c r="K77" s="156"/>
    </row>
    <row r="78" spans="2:11" s="9" customFormat="1" ht="19.95" customHeight="1">
      <c r="B78" s="150"/>
      <c r="C78" s="151"/>
      <c r="D78" s="152" t="s">
        <v>258</v>
      </c>
      <c r="E78" s="153"/>
      <c r="F78" s="153"/>
      <c r="G78" s="153"/>
      <c r="H78" s="153"/>
      <c r="I78" s="154"/>
      <c r="J78" s="155">
        <f>J545</f>
        <v>0</v>
      </c>
      <c r="K78" s="156"/>
    </row>
    <row r="79" spans="2:11" s="9" customFormat="1" ht="19.95" customHeight="1">
      <c r="B79" s="150"/>
      <c r="C79" s="151"/>
      <c r="D79" s="152" t="s">
        <v>259</v>
      </c>
      <c r="E79" s="153"/>
      <c r="F79" s="153"/>
      <c r="G79" s="153"/>
      <c r="H79" s="153"/>
      <c r="I79" s="154"/>
      <c r="J79" s="155">
        <f>J607</f>
        <v>0</v>
      </c>
      <c r="K79" s="156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4"/>
      <c r="J80" s="43"/>
      <c r="K80" s="46"/>
    </row>
    <row r="81" spans="2:12" s="1" customFormat="1" ht="6.9" customHeight="1">
      <c r="B81" s="57"/>
      <c r="C81" s="58"/>
      <c r="D81" s="58"/>
      <c r="E81" s="58"/>
      <c r="F81" s="58"/>
      <c r="G81" s="58"/>
      <c r="H81" s="58"/>
      <c r="I81" s="135"/>
      <c r="J81" s="58"/>
      <c r="K81" s="59"/>
    </row>
    <row r="85" spans="2:12" s="1" customFormat="1" ht="6.9" customHeight="1">
      <c r="B85" s="60"/>
      <c r="C85" s="61"/>
      <c r="D85" s="61"/>
      <c r="E85" s="61"/>
      <c r="F85" s="61"/>
      <c r="G85" s="61"/>
      <c r="H85" s="61"/>
      <c r="I85" s="136"/>
      <c r="J85" s="61"/>
      <c r="K85" s="61"/>
      <c r="L85" s="42"/>
    </row>
    <row r="86" spans="2:12" s="1" customFormat="1" ht="36.9" customHeight="1">
      <c r="B86" s="42"/>
      <c r="C86" s="62" t="s">
        <v>260</v>
      </c>
      <c r="L86" s="42"/>
    </row>
    <row r="87" spans="2:12" s="1" customFormat="1" ht="6.9" customHeight="1">
      <c r="B87" s="42"/>
      <c r="L87" s="42"/>
    </row>
    <row r="88" spans="2:12" s="1" customFormat="1" ht="14.4" customHeight="1">
      <c r="B88" s="42"/>
      <c r="C88" s="64" t="s">
        <v>20</v>
      </c>
      <c r="L88" s="42"/>
    </row>
    <row r="89" spans="2:12" s="1" customFormat="1" ht="16.5" customHeight="1">
      <c r="B89" s="42"/>
      <c r="E89" s="624" t="str">
        <f>E7</f>
        <v>STAVBA 1 + STAVBA 2</v>
      </c>
      <c r="F89" s="625"/>
      <c r="G89" s="625"/>
      <c r="H89" s="625"/>
      <c r="L89" s="42"/>
    </row>
    <row r="90" spans="2:12" ht="13.2">
      <c r="B90" s="29"/>
      <c r="C90" s="64" t="s">
        <v>234</v>
      </c>
      <c r="L90" s="29"/>
    </row>
    <row r="91" spans="2:12" ht="28.5" customHeight="1">
      <c r="B91" s="29"/>
      <c r="E91" s="624" t="s">
        <v>235</v>
      </c>
      <c r="F91" s="618"/>
      <c r="G91" s="618"/>
      <c r="H91" s="618"/>
      <c r="L91" s="29"/>
    </row>
    <row r="92" spans="2:12" ht="13.2">
      <c r="B92" s="29"/>
      <c r="C92" s="64" t="s">
        <v>236</v>
      </c>
      <c r="L92" s="29"/>
    </row>
    <row r="93" spans="2:12" s="1" customFormat="1" ht="28.5" customHeight="1">
      <c r="B93" s="42"/>
      <c r="E93" s="626" t="s">
        <v>237</v>
      </c>
      <c r="F93" s="627"/>
      <c r="G93" s="627"/>
      <c r="H93" s="627"/>
      <c r="L93" s="42"/>
    </row>
    <row r="94" spans="2:12" s="1" customFormat="1" ht="14.4" customHeight="1">
      <c r="B94" s="42"/>
      <c r="C94" s="64" t="s">
        <v>238</v>
      </c>
      <c r="L94" s="42"/>
    </row>
    <row r="95" spans="2:12" s="1" customFormat="1" ht="17.25" customHeight="1">
      <c r="B95" s="42"/>
      <c r="E95" s="591" t="str">
        <f>E13</f>
        <v>1.1.1.1 - SO 19.1 (RB1)</v>
      </c>
      <c r="F95" s="627"/>
      <c r="G95" s="627"/>
      <c r="H95" s="627"/>
      <c r="L95" s="42"/>
    </row>
    <row r="96" spans="2:12" s="1" customFormat="1" ht="6.9" customHeight="1">
      <c r="B96" s="42"/>
      <c r="L96" s="42"/>
    </row>
    <row r="97" spans="2:65" s="1" customFormat="1" ht="18" customHeight="1">
      <c r="B97" s="42"/>
      <c r="C97" s="64" t="s">
        <v>24</v>
      </c>
      <c r="F97" s="157" t="str">
        <f>F16</f>
        <v>Olomouc, ul. Šlechtitelů, areál PřF UP, parc. č. 1</v>
      </c>
      <c r="I97" s="158" t="s">
        <v>26</v>
      </c>
      <c r="J97" s="68" t="str">
        <f>IF(J16="","",J16)</f>
        <v>30. 1. 2018</v>
      </c>
      <c r="L97" s="42"/>
    </row>
    <row r="98" spans="2:65" s="1" customFormat="1" ht="6.9" customHeight="1">
      <c r="B98" s="42"/>
      <c r="L98" s="42"/>
    </row>
    <row r="99" spans="2:65" s="1" customFormat="1" ht="13.2">
      <c r="B99" s="42"/>
      <c r="C99" s="64" t="s">
        <v>28</v>
      </c>
      <c r="F99" s="157" t="str">
        <f>E19</f>
        <v>Univerzita Palackého v Olomouci, Křížkovského</v>
      </c>
      <c r="I99" s="158" t="s">
        <v>34</v>
      </c>
      <c r="J99" s="157" t="str">
        <f>E25</f>
        <v>ASET studio s.r.o.</v>
      </c>
      <c r="L99" s="42"/>
    </row>
    <row r="100" spans="2:65" s="1" customFormat="1" ht="14.4" customHeight="1">
      <c r="B100" s="42"/>
      <c r="C100" s="64" t="s">
        <v>32</v>
      </c>
      <c r="F100" s="157" t="str">
        <f>IF(E22="","",E22)</f>
        <v/>
      </c>
      <c r="L100" s="42"/>
    </row>
    <row r="101" spans="2:65" s="1" customFormat="1" ht="10.35" customHeight="1">
      <c r="B101" s="42"/>
      <c r="L101" s="42"/>
    </row>
    <row r="102" spans="2:65" s="10" customFormat="1" ht="29.25" customHeight="1">
      <c r="B102" s="159"/>
      <c r="C102" s="160" t="s">
        <v>261</v>
      </c>
      <c r="D102" s="161" t="s">
        <v>58</v>
      </c>
      <c r="E102" s="161" t="s">
        <v>54</v>
      </c>
      <c r="F102" s="161" t="s">
        <v>262</v>
      </c>
      <c r="G102" s="161" t="s">
        <v>263</v>
      </c>
      <c r="H102" s="161" t="s">
        <v>264</v>
      </c>
      <c r="I102" s="162" t="s">
        <v>265</v>
      </c>
      <c r="J102" s="161" t="s">
        <v>242</v>
      </c>
      <c r="K102" s="163" t="s">
        <v>266</v>
      </c>
      <c r="L102" s="159"/>
      <c r="M102" s="74" t="s">
        <v>267</v>
      </c>
      <c r="N102" s="75" t="s">
        <v>43</v>
      </c>
      <c r="O102" s="75" t="s">
        <v>268</v>
      </c>
      <c r="P102" s="75" t="s">
        <v>269</v>
      </c>
      <c r="Q102" s="75" t="s">
        <v>270</v>
      </c>
      <c r="R102" s="75" t="s">
        <v>271</v>
      </c>
      <c r="S102" s="75" t="s">
        <v>272</v>
      </c>
      <c r="T102" s="76" t="s">
        <v>273</v>
      </c>
    </row>
    <row r="103" spans="2:65" s="1" customFormat="1" ht="29.25" customHeight="1">
      <c r="B103" s="42"/>
      <c r="C103" s="78" t="s">
        <v>243</v>
      </c>
      <c r="J103" s="164">
        <f>BK103</f>
        <v>0</v>
      </c>
      <c r="L103" s="42"/>
      <c r="M103" s="77"/>
      <c r="N103" s="69"/>
      <c r="O103" s="69"/>
      <c r="P103" s="165">
        <f>P104+P391</f>
        <v>0</v>
      </c>
      <c r="Q103" s="69"/>
      <c r="R103" s="165">
        <f>R104+R391</f>
        <v>64.24777976</v>
      </c>
      <c r="S103" s="69"/>
      <c r="T103" s="166">
        <f>T104+T391</f>
        <v>71.246547000000007</v>
      </c>
      <c r="AT103" s="25" t="s">
        <v>72</v>
      </c>
      <c r="AU103" s="25" t="s">
        <v>244</v>
      </c>
      <c r="BK103" s="167">
        <f>BK104+BK391</f>
        <v>0</v>
      </c>
    </row>
    <row r="104" spans="2:65" s="11" customFormat="1" ht="37.35" customHeight="1">
      <c r="B104" s="168"/>
      <c r="D104" s="169" t="s">
        <v>72</v>
      </c>
      <c r="E104" s="170" t="s">
        <v>274</v>
      </c>
      <c r="F104" s="170" t="s">
        <v>275</v>
      </c>
      <c r="I104" s="171"/>
      <c r="J104" s="172">
        <f>BK104</f>
        <v>0</v>
      </c>
      <c r="L104" s="168"/>
      <c r="M104" s="173"/>
      <c r="N104" s="174"/>
      <c r="O104" s="174"/>
      <c r="P104" s="175">
        <f>P105+P157+P182+P208+P288+P294+P383+P389</f>
        <v>0</v>
      </c>
      <c r="Q104" s="174"/>
      <c r="R104" s="175">
        <f>R105+R157+R182+R208+R288+R294+R383+R389</f>
        <v>62.811629640000007</v>
      </c>
      <c r="S104" s="174"/>
      <c r="T104" s="176">
        <f>T105+T157+T182+T208+T288+T294+T383+T389</f>
        <v>70.797947000000008</v>
      </c>
      <c r="AR104" s="169" t="s">
        <v>77</v>
      </c>
      <c r="AT104" s="177" t="s">
        <v>72</v>
      </c>
      <c r="AU104" s="177" t="s">
        <v>73</v>
      </c>
      <c r="AY104" s="169" t="s">
        <v>276</v>
      </c>
      <c r="BK104" s="178">
        <f>BK105+BK157+BK182+BK208+BK288+BK294+BK383+BK389</f>
        <v>0</v>
      </c>
    </row>
    <row r="105" spans="2:65" s="11" customFormat="1" ht="19.95" customHeight="1">
      <c r="B105" s="168"/>
      <c r="D105" s="169" t="s">
        <v>72</v>
      </c>
      <c r="E105" s="179" t="s">
        <v>77</v>
      </c>
      <c r="F105" s="179" t="s">
        <v>277</v>
      </c>
      <c r="I105" s="171"/>
      <c r="J105" s="180">
        <f>BK105</f>
        <v>0</v>
      </c>
      <c r="L105" s="168"/>
      <c r="M105" s="173"/>
      <c r="N105" s="174"/>
      <c r="O105" s="174"/>
      <c r="P105" s="175">
        <f>SUM(P106:P156)</f>
        <v>0</v>
      </c>
      <c r="Q105" s="174"/>
      <c r="R105" s="175">
        <f>SUM(R106:R156)</f>
        <v>0</v>
      </c>
      <c r="S105" s="174"/>
      <c r="T105" s="176">
        <f>SUM(T106:T156)</f>
        <v>0</v>
      </c>
      <c r="AR105" s="169" t="s">
        <v>77</v>
      </c>
      <c r="AT105" s="177" t="s">
        <v>72</v>
      </c>
      <c r="AU105" s="177" t="s">
        <v>77</v>
      </c>
      <c r="AY105" s="169" t="s">
        <v>276</v>
      </c>
      <c r="BK105" s="178">
        <f>SUM(BK106:BK156)</f>
        <v>0</v>
      </c>
    </row>
    <row r="106" spans="2:65" s="1" customFormat="1" ht="16.5" customHeight="1">
      <c r="B106" s="181"/>
      <c r="C106" s="182" t="s">
        <v>77</v>
      </c>
      <c r="D106" s="182" t="s">
        <v>278</v>
      </c>
      <c r="E106" s="183" t="s">
        <v>279</v>
      </c>
      <c r="F106" s="184" t="s">
        <v>280</v>
      </c>
      <c r="G106" s="185" t="s">
        <v>281</v>
      </c>
      <c r="H106" s="186">
        <v>21.824999999999999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283</v>
      </c>
    </row>
    <row r="107" spans="2:65" s="12" customFormat="1">
      <c r="B107" s="194"/>
      <c r="D107" s="195" t="s">
        <v>284</v>
      </c>
      <c r="E107" s="196" t="s">
        <v>5</v>
      </c>
      <c r="F107" s="197" t="s">
        <v>285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286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287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288</v>
      </c>
      <c r="H110" s="205">
        <v>21.164999999999999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289</v>
      </c>
      <c r="H111" s="205">
        <v>0.66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21.824999999999999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21.824999999999999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38.25" customHeight="1">
      <c r="B114" s="181"/>
      <c r="C114" s="182" t="s">
        <v>81</v>
      </c>
      <c r="D114" s="182" t="s">
        <v>278</v>
      </c>
      <c r="E114" s="183" t="s">
        <v>292</v>
      </c>
      <c r="F114" s="184" t="s">
        <v>293</v>
      </c>
      <c r="G114" s="185" t="s">
        <v>281</v>
      </c>
      <c r="H114" s="186">
        <v>21.824999999999999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294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295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296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297</v>
      </c>
      <c r="H117" s="205">
        <v>21.824999999999999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21.824999999999999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21.824999999999999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38.25" customHeight="1">
      <c r="B120" s="181"/>
      <c r="C120" s="182" t="s">
        <v>87</v>
      </c>
      <c r="D120" s="182" t="s">
        <v>278</v>
      </c>
      <c r="E120" s="183" t="s">
        <v>298</v>
      </c>
      <c r="F120" s="184" t="s">
        <v>299</v>
      </c>
      <c r="G120" s="185" t="s">
        <v>281</v>
      </c>
      <c r="H120" s="186">
        <v>21.824999999999999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300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295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296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297</v>
      </c>
      <c r="H123" s="205">
        <v>21.824999999999999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21.824999999999999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21.824999999999999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51" customHeight="1">
      <c r="B126" s="181"/>
      <c r="C126" s="182" t="s">
        <v>92</v>
      </c>
      <c r="D126" s="182" t="s">
        <v>278</v>
      </c>
      <c r="E126" s="183" t="s">
        <v>301</v>
      </c>
      <c r="F126" s="184" t="s">
        <v>302</v>
      </c>
      <c r="G126" s="185" t="s">
        <v>281</v>
      </c>
      <c r="H126" s="186">
        <v>218.25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303</v>
      </c>
    </row>
    <row r="127" spans="2:65" s="12" customFormat="1">
      <c r="B127" s="194"/>
      <c r="D127" s="195" t="s">
        <v>284</v>
      </c>
      <c r="E127" s="196" t="s">
        <v>5</v>
      </c>
      <c r="F127" s="197" t="s">
        <v>295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296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304</v>
      </c>
      <c r="H129" s="205">
        <v>218.25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218.25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218.25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305</v>
      </c>
      <c r="D132" s="182" t="s">
        <v>278</v>
      </c>
      <c r="E132" s="183" t="s">
        <v>306</v>
      </c>
      <c r="F132" s="184" t="s">
        <v>307</v>
      </c>
      <c r="G132" s="185" t="s">
        <v>281</v>
      </c>
      <c r="H132" s="186">
        <v>21.824999999999999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308</v>
      </c>
    </row>
    <row r="133" spans="2:65" s="12" customFormat="1">
      <c r="B133" s="194"/>
      <c r="D133" s="195" t="s">
        <v>284</v>
      </c>
      <c r="E133" s="196" t="s">
        <v>5</v>
      </c>
      <c r="F133" s="197" t="s">
        <v>309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296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297</v>
      </c>
      <c r="H135" s="205">
        <v>21.824999999999999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21.824999999999999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21.824999999999999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16.5" customHeight="1">
      <c r="B138" s="181"/>
      <c r="C138" s="182" t="s">
        <v>310</v>
      </c>
      <c r="D138" s="182" t="s">
        <v>278</v>
      </c>
      <c r="E138" s="183" t="s">
        <v>311</v>
      </c>
      <c r="F138" s="184" t="s">
        <v>312</v>
      </c>
      <c r="G138" s="185" t="s">
        <v>281</v>
      </c>
      <c r="H138" s="186">
        <v>21.824999999999999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313</v>
      </c>
    </row>
    <row r="139" spans="2:65" s="12" customFormat="1">
      <c r="B139" s="194"/>
      <c r="D139" s="195" t="s">
        <v>284</v>
      </c>
      <c r="E139" s="196" t="s">
        <v>5</v>
      </c>
      <c r="F139" s="197" t="s">
        <v>314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296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297</v>
      </c>
      <c r="H141" s="205">
        <v>21.824999999999999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21.824999999999999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21.824999999999999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182" t="s">
        <v>315</v>
      </c>
      <c r="D144" s="182" t="s">
        <v>278</v>
      </c>
      <c r="E144" s="183" t="s">
        <v>316</v>
      </c>
      <c r="F144" s="184" t="s">
        <v>317</v>
      </c>
      <c r="G144" s="185" t="s">
        <v>318</v>
      </c>
      <c r="H144" s="186">
        <v>37.103000000000002</v>
      </c>
      <c r="I144" s="187"/>
      <c r="J144" s="188">
        <f>ROUND(I144*H144,2)</f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319</v>
      </c>
    </row>
    <row r="145" spans="2:65" s="12" customFormat="1">
      <c r="B145" s="194"/>
      <c r="D145" s="195" t="s">
        <v>284</v>
      </c>
      <c r="E145" s="196" t="s">
        <v>5</v>
      </c>
      <c r="F145" s="197" t="s">
        <v>320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2" customFormat="1">
      <c r="B146" s="194"/>
      <c r="D146" s="195" t="s">
        <v>284</v>
      </c>
      <c r="E146" s="196" t="s">
        <v>5</v>
      </c>
      <c r="F146" s="197" t="s">
        <v>296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321</v>
      </c>
      <c r="H147" s="205">
        <v>37.103000000000002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37.103000000000002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37.103000000000002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322</v>
      </c>
      <c r="D150" s="182" t="s">
        <v>278</v>
      </c>
      <c r="E150" s="183" t="s">
        <v>323</v>
      </c>
      <c r="F150" s="184" t="s">
        <v>324</v>
      </c>
      <c r="G150" s="185" t="s">
        <v>325</v>
      </c>
      <c r="H150" s="186">
        <v>72.75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326</v>
      </c>
    </row>
    <row r="151" spans="2:65" s="12" customFormat="1">
      <c r="B151" s="194"/>
      <c r="D151" s="195" t="s">
        <v>284</v>
      </c>
      <c r="E151" s="196" t="s">
        <v>5</v>
      </c>
      <c r="F151" s="197" t="s">
        <v>327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328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329</v>
      </c>
      <c r="H153" s="205">
        <v>70.55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330</v>
      </c>
      <c r="H154" s="205">
        <v>2.2000000000000002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72.75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72.75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1" customFormat="1" ht="29.85" customHeight="1">
      <c r="B157" s="168"/>
      <c r="D157" s="169" t="s">
        <v>72</v>
      </c>
      <c r="E157" s="179" t="s">
        <v>81</v>
      </c>
      <c r="F157" s="179" t="s">
        <v>331</v>
      </c>
      <c r="I157" s="171"/>
      <c r="J157" s="180">
        <f>BK157</f>
        <v>0</v>
      </c>
      <c r="L157" s="168"/>
      <c r="M157" s="173"/>
      <c r="N157" s="174"/>
      <c r="O157" s="174"/>
      <c r="P157" s="175">
        <f>SUM(P158:P181)</f>
        <v>0</v>
      </c>
      <c r="Q157" s="174"/>
      <c r="R157" s="175">
        <f>SUM(R158:R181)</f>
        <v>38.257485670000001</v>
      </c>
      <c r="S157" s="174"/>
      <c r="T157" s="176">
        <f>SUM(T158:T181)</f>
        <v>0</v>
      </c>
      <c r="AR157" s="169" t="s">
        <v>77</v>
      </c>
      <c r="AT157" s="177" t="s">
        <v>72</v>
      </c>
      <c r="AU157" s="177" t="s">
        <v>77</v>
      </c>
      <c r="AY157" s="169" t="s">
        <v>276</v>
      </c>
      <c r="BK157" s="178">
        <f>SUM(BK158:BK181)</f>
        <v>0</v>
      </c>
    </row>
    <row r="158" spans="2:65" s="1" customFormat="1" ht="16.5" customHeight="1">
      <c r="B158" s="181"/>
      <c r="C158" s="182" t="s">
        <v>332</v>
      </c>
      <c r="D158" s="182" t="s">
        <v>278</v>
      </c>
      <c r="E158" s="183" t="s">
        <v>333</v>
      </c>
      <c r="F158" s="184" t="s">
        <v>334</v>
      </c>
      <c r="G158" s="185" t="s">
        <v>281</v>
      </c>
      <c r="H158" s="186">
        <v>10.913</v>
      </c>
      <c r="I158" s="187"/>
      <c r="J158" s="188">
        <f>ROUND(I158*H158,2)</f>
        <v>0</v>
      </c>
      <c r="K158" s="184" t="s">
        <v>282</v>
      </c>
      <c r="L158" s="42"/>
      <c r="M158" s="189" t="s">
        <v>5</v>
      </c>
      <c r="N158" s="190" t="s">
        <v>46</v>
      </c>
      <c r="O158" s="43"/>
      <c r="P158" s="191">
        <f>O158*H158</f>
        <v>0</v>
      </c>
      <c r="Q158" s="191">
        <v>1.98</v>
      </c>
      <c r="R158" s="191">
        <f>Q158*H158</f>
        <v>21.60774</v>
      </c>
      <c r="S158" s="191">
        <v>0</v>
      </c>
      <c r="T158" s="192">
        <f>S158*H158</f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5" t="s">
        <v>92</v>
      </c>
      <c r="BK158" s="193">
        <f>ROUND(I158*H158,2)</f>
        <v>0</v>
      </c>
      <c r="BL158" s="25" t="s">
        <v>92</v>
      </c>
      <c r="BM158" s="25" t="s">
        <v>335</v>
      </c>
    </row>
    <row r="159" spans="2:65" s="12" customFormat="1">
      <c r="B159" s="194"/>
      <c r="D159" s="195" t="s">
        <v>284</v>
      </c>
      <c r="E159" s="196" t="s">
        <v>5</v>
      </c>
      <c r="F159" s="197" t="s">
        <v>336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286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2" customFormat="1">
      <c r="B161" s="194"/>
      <c r="D161" s="195" t="s">
        <v>284</v>
      </c>
      <c r="E161" s="196" t="s">
        <v>5</v>
      </c>
      <c r="F161" s="197" t="s">
        <v>337</v>
      </c>
      <c r="H161" s="196" t="s">
        <v>5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6" t="s">
        <v>284</v>
      </c>
      <c r="AU161" s="196" t="s">
        <v>81</v>
      </c>
      <c r="AV161" s="12" t="s">
        <v>77</v>
      </c>
      <c r="AW161" s="12" t="s">
        <v>36</v>
      </c>
      <c r="AX161" s="12" t="s">
        <v>73</v>
      </c>
      <c r="AY161" s="196" t="s">
        <v>276</v>
      </c>
    </row>
    <row r="162" spans="2:65" s="13" customFormat="1">
      <c r="B162" s="202"/>
      <c r="D162" s="195" t="s">
        <v>284</v>
      </c>
      <c r="E162" s="203" t="s">
        <v>5</v>
      </c>
      <c r="F162" s="204" t="s">
        <v>338</v>
      </c>
      <c r="H162" s="205">
        <v>10.583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284</v>
      </c>
      <c r="AU162" s="203" t="s">
        <v>81</v>
      </c>
      <c r="AV162" s="13" t="s">
        <v>81</v>
      </c>
      <c r="AW162" s="13" t="s">
        <v>36</v>
      </c>
      <c r="AX162" s="13" t="s">
        <v>73</v>
      </c>
      <c r="AY162" s="203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339</v>
      </c>
      <c r="H163" s="205">
        <v>0.33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10.913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10.913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340</v>
      </c>
      <c r="D166" s="182" t="s">
        <v>278</v>
      </c>
      <c r="E166" s="183" t="s">
        <v>341</v>
      </c>
      <c r="F166" s="184" t="s">
        <v>342</v>
      </c>
      <c r="G166" s="185" t="s">
        <v>281</v>
      </c>
      <c r="H166" s="186">
        <v>7.2750000000000004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2.2563399999999998</v>
      </c>
      <c r="R166" s="191">
        <f>Q166*H166</f>
        <v>16.414873499999999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343</v>
      </c>
    </row>
    <row r="167" spans="2:65" s="12" customFormat="1">
      <c r="B167" s="194"/>
      <c r="D167" s="195" t="s">
        <v>284</v>
      </c>
      <c r="E167" s="196" t="s">
        <v>5</v>
      </c>
      <c r="F167" s="197" t="s">
        <v>344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2" customFormat="1">
      <c r="B168" s="194"/>
      <c r="D168" s="195" t="s">
        <v>284</v>
      </c>
      <c r="E168" s="196" t="s">
        <v>5</v>
      </c>
      <c r="F168" s="197" t="s">
        <v>337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286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345</v>
      </c>
      <c r="H170" s="205">
        <v>7.0549999999999997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346</v>
      </c>
      <c r="H171" s="205">
        <v>0.22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4" customFormat="1">
      <c r="B172" s="210"/>
      <c r="D172" s="195" t="s">
        <v>284</v>
      </c>
      <c r="E172" s="211" t="s">
        <v>5</v>
      </c>
      <c r="F172" s="212" t="s">
        <v>290</v>
      </c>
      <c r="H172" s="213">
        <v>7.2750000000000004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284</v>
      </c>
      <c r="AU172" s="211" t="s">
        <v>81</v>
      </c>
      <c r="AV172" s="14" t="s">
        <v>87</v>
      </c>
      <c r="AW172" s="14" t="s">
        <v>36</v>
      </c>
      <c r="AX172" s="14" t="s">
        <v>73</v>
      </c>
      <c r="AY172" s="211" t="s">
        <v>276</v>
      </c>
    </row>
    <row r="173" spans="2:65" s="15" customFormat="1">
      <c r="B173" s="218"/>
      <c r="D173" s="195" t="s">
        <v>284</v>
      </c>
      <c r="E173" s="219" t="s">
        <v>5</v>
      </c>
      <c r="F173" s="220" t="s">
        <v>291</v>
      </c>
      <c r="H173" s="221">
        <v>7.2750000000000004</v>
      </c>
      <c r="I173" s="222"/>
      <c r="L173" s="218"/>
      <c r="M173" s="223"/>
      <c r="N173" s="224"/>
      <c r="O173" s="224"/>
      <c r="P173" s="224"/>
      <c r="Q173" s="224"/>
      <c r="R173" s="224"/>
      <c r="S173" s="224"/>
      <c r="T173" s="225"/>
      <c r="AT173" s="219" t="s">
        <v>284</v>
      </c>
      <c r="AU173" s="219" t="s">
        <v>81</v>
      </c>
      <c r="AV173" s="15" t="s">
        <v>92</v>
      </c>
      <c r="AW173" s="15" t="s">
        <v>36</v>
      </c>
      <c r="AX173" s="15" t="s">
        <v>77</v>
      </c>
      <c r="AY173" s="219" t="s">
        <v>276</v>
      </c>
    </row>
    <row r="174" spans="2:65" s="1" customFormat="1" ht="16.5" customHeight="1">
      <c r="B174" s="181"/>
      <c r="C174" s="182" t="s">
        <v>347</v>
      </c>
      <c r="D174" s="182" t="s">
        <v>278</v>
      </c>
      <c r="E174" s="183" t="s">
        <v>348</v>
      </c>
      <c r="F174" s="184" t="s">
        <v>349</v>
      </c>
      <c r="G174" s="185" t="s">
        <v>318</v>
      </c>
      <c r="H174" s="186">
        <v>0.221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1.06277</v>
      </c>
      <c r="R174" s="191">
        <f>Q174*H174</f>
        <v>0.23487216999999999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350</v>
      </c>
    </row>
    <row r="175" spans="2:65" s="12" customFormat="1">
      <c r="B175" s="194"/>
      <c r="D175" s="195" t="s">
        <v>284</v>
      </c>
      <c r="E175" s="196" t="s">
        <v>5</v>
      </c>
      <c r="F175" s="197" t="s">
        <v>351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352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286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353</v>
      </c>
      <c r="H178" s="205">
        <v>0.214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354</v>
      </c>
      <c r="H179" s="205">
        <v>7.0000000000000001E-3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0.221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0.221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1" customFormat="1" ht="29.85" customHeight="1">
      <c r="B182" s="168"/>
      <c r="D182" s="169" t="s">
        <v>72</v>
      </c>
      <c r="E182" s="179" t="s">
        <v>87</v>
      </c>
      <c r="F182" s="179" t="s">
        <v>355</v>
      </c>
      <c r="I182" s="171"/>
      <c r="J182" s="180">
        <f>BK182</f>
        <v>0</v>
      </c>
      <c r="L182" s="168"/>
      <c r="M182" s="173"/>
      <c r="N182" s="174"/>
      <c r="O182" s="174"/>
      <c r="P182" s="175">
        <f>SUM(P183:P207)</f>
        <v>0</v>
      </c>
      <c r="Q182" s="174"/>
      <c r="R182" s="175">
        <f>SUM(R183:R207)</f>
        <v>9.0631727200000007</v>
      </c>
      <c r="S182" s="174"/>
      <c r="T182" s="176">
        <f>SUM(T183:T207)</f>
        <v>0</v>
      </c>
      <c r="AR182" s="169" t="s">
        <v>77</v>
      </c>
      <c r="AT182" s="177" t="s">
        <v>72</v>
      </c>
      <c r="AU182" s="177" t="s">
        <v>77</v>
      </c>
      <c r="AY182" s="169" t="s">
        <v>276</v>
      </c>
      <c r="BK182" s="178">
        <f>SUM(BK183:BK207)</f>
        <v>0</v>
      </c>
    </row>
    <row r="183" spans="2:65" s="1" customFormat="1" ht="16.5" customHeight="1">
      <c r="B183" s="181"/>
      <c r="C183" s="182" t="s">
        <v>356</v>
      </c>
      <c r="D183" s="182" t="s">
        <v>278</v>
      </c>
      <c r="E183" s="183" t="s">
        <v>357</v>
      </c>
      <c r="F183" s="184" t="s">
        <v>358</v>
      </c>
      <c r="G183" s="185" t="s">
        <v>281</v>
      </c>
      <c r="H183" s="186">
        <v>2.1880000000000002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1.6627000000000001</v>
      </c>
      <c r="R183" s="191">
        <f>Q183*H183</f>
        <v>3.6379876000000002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359</v>
      </c>
    </row>
    <row r="184" spans="2:65" s="12" customFormat="1">
      <c r="B184" s="194"/>
      <c r="D184" s="195" t="s">
        <v>284</v>
      </c>
      <c r="E184" s="196" t="s">
        <v>5</v>
      </c>
      <c r="F184" s="197" t="s">
        <v>360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286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361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362</v>
      </c>
      <c r="H187" s="205">
        <v>0.25700000000000001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362</v>
      </c>
      <c r="H188" s="205">
        <v>0.25700000000000001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362</v>
      </c>
      <c r="H189" s="205">
        <v>0.25700000000000001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362</v>
      </c>
      <c r="H190" s="205">
        <v>0.25700000000000001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81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363</v>
      </c>
      <c r="H191" s="205">
        <v>0.17100000000000001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363</v>
      </c>
      <c r="H192" s="205">
        <v>0.17100000000000001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364</v>
      </c>
      <c r="H193" s="205">
        <v>0.81799999999999995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2.1880000000000002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2.1880000000000002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16.5" customHeight="1">
      <c r="B196" s="181"/>
      <c r="C196" s="182" t="s">
        <v>365</v>
      </c>
      <c r="D196" s="182" t="s">
        <v>278</v>
      </c>
      <c r="E196" s="183" t="s">
        <v>366</v>
      </c>
      <c r="F196" s="184" t="s">
        <v>367</v>
      </c>
      <c r="G196" s="185" t="s">
        <v>368</v>
      </c>
      <c r="H196" s="186">
        <v>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1.7940000000000001E-2</v>
      </c>
      <c r="R196" s="191">
        <f>Q196*H196</f>
        <v>0.12558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369</v>
      </c>
    </row>
    <row r="197" spans="2:65" s="12" customFormat="1">
      <c r="B197" s="194"/>
      <c r="D197" s="195" t="s">
        <v>284</v>
      </c>
      <c r="E197" s="196" t="s">
        <v>5</v>
      </c>
      <c r="F197" s="197" t="s">
        <v>370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315</v>
      </c>
      <c r="H199" s="205">
        <v>7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4" customFormat="1">
      <c r="B200" s="210"/>
      <c r="D200" s="195" t="s">
        <v>284</v>
      </c>
      <c r="E200" s="211" t="s">
        <v>5</v>
      </c>
      <c r="F200" s="212" t="s">
        <v>290</v>
      </c>
      <c r="H200" s="213">
        <v>7</v>
      </c>
      <c r="I200" s="214"/>
      <c r="L200" s="210"/>
      <c r="M200" s="215"/>
      <c r="N200" s="216"/>
      <c r="O200" s="216"/>
      <c r="P200" s="216"/>
      <c r="Q200" s="216"/>
      <c r="R200" s="216"/>
      <c r="S200" s="216"/>
      <c r="T200" s="217"/>
      <c r="AT200" s="211" t="s">
        <v>284</v>
      </c>
      <c r="AU200" s="211" t="s">
        <v>81</v>
      </c>
      <c r="AV200" s="14" t="s">
        <v>87</v>
      </c>
      <c r="AW200" s="14" t="s">
        <v>36</v>
      </c>
      <c r="AX200" s="14" t="s">
        <v>73</v>
      </c>
      <c r="AY200" s="211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7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372</v>
      </c>
      <c r="D202" s="182" t="s">
        <v>278</v>
      </c>
      <c r="E202" s="183" t="s">
        <v>373</v>
      </c>
      <c r="F202" s="184" t="s">
        <v>374</v>
      </c>
      <c r="G202" s="185" t="s">
        <v>325</v>
      </c>
      <c r="H202" s="186">
        <v>45.887999999999998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0.11549</v>
      </c>
      <c r="R202" s="191">
        <f>Q202*H202</f>
        <v>5.2996051199999998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375</v>
      </c>
    </row>
    <row r="203" spans="2:65" s="12" customFormat="1">
      <c r="B203" s="194"/>
      <c r="D203" s="195" t="s">
        <v>284</v>
      </c>
      <c r="E203" s="196" t="s">
        <v>5</v>
      </c>
      <c r="F203" s="197" t="s">
        <v>376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371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377</v>
      </c>
      <c r="H205" s="205">
        <v>45.887999999999998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4" customFormat="1">
      <c r="B206" s="210"/>
      <c r="D206" s="195" t="s">
        <v>284</v>
      </c>
      <c r="E206" s="211" t="s">
        <v>5</v>
      </c>
      <c r="F206" s="212" t="s">
        <v>290</v>
      </c>
      <c r="H206" s="213">
        <v>45.887999999999998</v>
      </c>
      <c r="I206" s="214"/>
      <c r="L206" s="210"/>
      <c r="M206" s="215"/>
      <c r="N206" s="216"/>
      <c r="O206" s="216"/>
      <c r="P206" s="216"/>
      <c r="Q206" s="216"/>
      <c r="R206" s="216"/>
      <c r="S206" s="216"/>
      <c r="T206" s="217"/>
      <c r="AT206" s="211" t="s">
        <v>284</v>
      </c>
      <c r="AU206" s="211" t="s">
        <v>81</v>
      </c>
      <c r="AV206" s="14" t="s">
        <v>87</v>
      </c>
      <c r="AW206" s="14" t="s">
        <v>36</v>
      </c>
      <c r="AX206" s="14" t="s">
        <v>73</v>
      </c>
      <c r="AY206" s="211" t="s">
        <v>276</v>
      </c>
    </row>
    <row r="207" spans="2:65" s="15" customFormat="1">
      <c r="B207" s="218"/>
      <c r="D207" s="195" t="s">
        <v>284</v>
      </c>
      <c r="E207" s="219" t="s">
        <v>5</v>
      </c>
      <c r="F207" s="220" t="s">
        <v>291</v>
      </c>
      <c r="H207" s="221">
        <v>45.887999999999998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19" t="s">
        <v>284</v>
      </c>
      <c r="AU207" s="219" t="s">
        <v>81</v>
      </c>
      <c r="AV207" s="15" t="s">
        <v>92</v>
      </c>
      <c r="AW207" s="15" t="s">
        <v>36</v>
      </c>
      <c r="AX207" s="15" t="s">
        <v>77</v>
      </c>
      <c r="AY207" s="219" t="s">
        <v>276</v>
      </c>
    </row>
    <row r="208" spans="2:65" s="11" customFormat="1" ht="29.85" customHeight="1">
      <c r="B208" s="168"/>
      <c r="D208" s="169" t="s">
        <v>72</v>
      </c>
      <c r="E208" s="179" t="s">
        <v>310</v>
      </c>
      <c r="F208" s="179" t="s">
        <v>378</v>
      </c>
      <c r="I208" s="171"/>
      <c r="J208" s="180">
        <f>BK208</f>
        <v>0</v>
      </c>
      <c r="L208" s="168"/>
      <c r="M208" s="173"/>
      <c r="N208" s="174"/>
      <c r="O208" s="174"/>
      <c r="P208" s="175">
        <f>SUM(P209:P287)</f>
        <v>0</v>
      </c>
      <c r="Q208" s="174"/>
      <c r="R208" s="175">
        <f>SUM(R209:R287)</f>
        <v>15.47670995</v>
      </c>
      <c r="S208" s="174"/>
      <c r="T208" s="176">
        <f>SUM(T209:T287)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SUM(BK209:BK287)</f>
        <v>0</v>
      </c>
    </row>
    <row r="209" spans="2:65" s="1" customFormat="1" ht="25.5" customHeight="1">
      <c r="B209" s="181"/>
      <c r="C209" s="182" t="s">
        <v>12</v>
      </c>
      <c r="D209" s="182" t="s">
        <v>278</v>
      </c>
      <c r="E209" s="183" t="s">
        <v>379</v>
      </c>
      <c r="F209" s="184" t="s">
        <v>380</v>
      </c>
      <c r="G209" s="185" t="s">
        <v>325</v>
      </c>
      <c r="H209" s="186">
        <v>83.89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1.8380000000000001E-2</v>
      </c>
      <c r="R209" s="191">
        <f>Q209*H209</f>
        <v>1.5418982000000001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381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382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361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383</v>
      </c>
      <c r="H213" s="205">
        <v>83.89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4" customFormat="1">
      <c r="B214" s="210"/>
      <c r="D214" s="195" t="s">
        <v>284</v>
      </c>
      <c r="E214" s="211" t="s">
        <v>5</v>
      </c>
      <c r="F214" s="212" t="s">
        <v>290</v>
      </c>
      <c r="H214" s="213">
        <v>83.89</v>
      </c>
      <c r="I214" s="214"/>
      <c r="L214" s="210"/>
      <c r="M214" s="215"/>
      <c r="N214" s="216"/>
      <c r="O214" s="216"/>
      <c r="P214" s="216"/>
      <c r="Q214" s="216"/>
      <c r="R214" s="216"/>
      <c r="S214" s="216"/>
      <c r="T214" s="217"/>
      <c r="AT214" s="211" t="s">
        <v>284</v>
      </c>
      <c r="AU214" s="211" t="s">
        <v>81</v>
      </c>
      <c r="AV214" s="14" t="s">
        <v>87</v>
      </c>
      <c r="AW214" s="14" t="s">
        <v>36</v>
      </c>
      <c r="AX214" s="14" t="s">
        <v>73</v>
      </c>
      <c r="AY214" s="211" t="s">
        <v>276</v>
      </c>
    </row>
    <row r="215" spans="2:65" s="15" customFormat="1">
      <c r="B215" s="218"/>
      <c r="D215" s="195" t="s">
        <v>284</v>
      </c>
      <c r="E215" s="219" t="s">
        <v>5</v>
      </c>
      <c r="F215" s="220" t="s">
        <v>291</v>
      </c>
      <c r="H215" s="221">
        <v>83.89</v>
      </c>
      <c r="I215" s="222"/>
      <c r="L215" s="218"/>
      <c r="M215" s="223"/>
      <c r="N215" s="224"/>
      <c r="O215" s="224"/>
      <c r="P215" s="224"/>
      <c r="Q215" s="224"/>
      <c r="R215" s="224"/>
      <c r="S215" s="224"/>
      <c r="T215" s="225"/>
      <c r="AT215" s="219" t="s">
        <v>284</v>
      </c>
      <c r="AU215" s="219" t="s">
        <v>81</v>
      </c>
      <c r="AV215" s="15" t="s">
        <v>92</v>
      </c>
      <c r="AW215" s="15" t="s">
        <v>36</v>
      </c>
      <c r="AX215" s="15" t="s">
        <v>77</v>
      </c>
      <c r="AY215" s="219" t="s">
        <v>276</v>
      </c>
    </row>
    <row r="216" spans="2:65" s="1" customFormat="1" ht="16.5" customHeight="1">
      <c r="B216" s="181"/>
      <c r="C216" s="182" t="s">
        <v>384</v>
      </c>
      <c r="D216" s="182" t="s">
        <v>278</v>
      </c>
      <c r="E216" s="183" t="s">
        <v>385</v>
      </c>
      <c r="F216" s="184" t="s">
        <v>386</v>
      </c>
      <c r="G216" s="185" t="s">
        <v>325</v>
      </c>
      <c r="H216" s="186">
        <v>0.86</v>
      </c>
      <c r="I216" s="187"/>
      <c r="J216" s="188">
        <f>ROUND(I216*H216,2)</f>
        <v>0</v>
      </c>
      <c r="K216" s="184" t="s">
        <v>282</v>
      </c>
      <c r="L216" s="42"/>
      <c r="M216" s="189" t="s">
        <v>5</v>
      </c>
      <c r="N216" s="190" t="s">
        <v>46</v>
      </c>
      <c r="O216" s="43"/>
      <c r="P216" s="191">
        <f>O216*H216</f>
        <v>0</v>
      </c>
      <c r="Q216" s="191">
        <v>3.2730000000000002E-2</v>
      </c>
      <c r="R216" s="191">
        <f>Q216*H216</f>
        <v>2.8147800000000001E-2</v>
      </c>
      <c r="S216" s="191">
        <v>0</v>
      </c>
      <c r="T216" s="192">
        <f>S216*H216</f>
        <v>0</v>
      </c>
      <c r="AR216" s="25" t="s">
        <v>92</v>
      </c>
      <c r="AT216" s="25" t="s">
        <v>278</v>
      </c>
      <c r="AU216" s="25" t="s">
        <v>81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387</v>
      </c>
    </row>
    <row r="217" spans="2:65" s="12" customFormat="1">
      <c r="B217" s="194"/>
      <c r="D217" s="195" t="s">
        <v>284</v>
      </c>
      <c r="E217" s="196" t="s">
        <v>5</v>
      </c>
      <c r="F217" s="197" t="s">
        <v>388</v>
      </c>
      <c r="H217" s="196" t="s">
        <v>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6" t="s">
        <v>284</v>
      </c>
      <c r="AU217" s="196" t="s">
        <v>81</v>
      </c>
      <c r="AV217" s="12" t="s">
        <v>77</v>
      </c>
      <c r="AW217" s="12" t="s">
        <v>36</v>
      </c>
      <c r="AX217" s="12" t="s">
        <v>73</v>
      </c>
      <c r="AY217" s="196" t="s">
        <v>276</v>
      </c>
    </row>
    <row r="218" spans="2:65" s="12" customFormat="1">
      <c r="B218" s="194"/>
      <c r="D218" s="195" t="s">
        <v>284</v>
      </c>
      <c r="E218" s="196" t="s">
        <v>5</v>
      </c>
      <c r="F218" s="197" t="s">
        <v>286</v>
      </c>
      <c r="H218" s="196" t="s">
        <v>5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6" t="s">
        <v>284</v>
      </c>
      <c r="AU218" s="196" t="s">
        <v>81</v>
      </c>
      <c r="AV218" s="12" t="s">
        <v>77</v>
      </c>
      <c r="AW218" s="12" t="s">
        <v>36</v>
      </c>
      <c r="AX218" s="12" t="s">
        <v>73</v>
      </c>
      <c r="AY218" s="196" t="s">
        <v>276</v>
      </c>
    </row>
    <row r="219" spans="2:65" s="12" customFormat="1">
      <c r="B219" s="194"/>
      <c r="D219" s="195" t="s">
        <v>284</v>
      </c>
      <c r="E219" s="196" t="s">
        <v>5</v>
      </c>
      <c r="F219" s="197" t="s">
        <v>361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389</v>
      </c>
      <c r="H220" s="205">
        <v>0.86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4" customFormat="1">
      <c r="B221" s="210"/>
      <c r="D221" s="195" t="s">
        <v>284</v>
      </c>
      <c r="E221" s="211" t="s">
        <v>5</v>
      </c>
      <c r="F221" s="212" t="s">
        <v>290</v>
      </c>
      <c r="H221" s="213">
        <v>0.86</v>
      </c>
      <c r="I221" s="214"/>
      <c r="L221" s="210"/>
      <c r="M221" s="215"/>
      <c r="N221" s="216"/>
      <c r="O221" s="216"/>
      <c r="P221" s="216"/>
      <c r="Q221" s="216"/>
      <c r="R221" s="216"/>
      <c r="S221" s="216"/>
      <c r="T221" s="217"/>
      <c r="AT221" s="211" t="s">
        <v>284</v>
      </c>
      <c r="AU221" s="211" t="s">
        <v>81</v>
      </c>
      <c r="AV221" s="14" t="s">
        <v>87</v>
      </c>
      <c r="AW221" s="14" t="s">
        <v>36</v>
      </c>
      <c r="AX221" s="14" t="s">
        <v>73</v>
      </c>
      <c r="AY221" s="211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0.86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390</v>
      </c>
      <c r="D223" s="182" t="s">
        <v>278</v>
      </c>
      <c r="E223" s="183" t="s">
        <v>391</v>
      </c>
      <c r="F223" s="184" t="s">
        <v>392</v>
      </c>
      <c r="G223" s="185" t="s">
        <v>325</v>
      </c>
      <c r="H223" s="186">
        <v>162.47999999999999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1.8380000000000001E-2</v>
      </c>
      <c r="R223" s="191">
        <f>Q223*H223</f>
        <v>2.9863824000000001</v>
      </c>
      <c r="S223" s="191">
        <v>0</v>
      </c>
      <c r="T223" s="192">
        <f>S223*H223</f>
        <v>0</v>
      </c>
      <c r="AR223" s="25" t="s">
        <v>92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92</v>
      </c>
      <c r="BM223" s="25" t="s">
        <v>393</v>
      </c>
    </row>
    <row r="224" spans="2:65" s="12" customFormat="1">
      <c r="B224" s="194"/>
      <c r="D224" s="195" t="s">
        <v>284</v>
      </c>
      <c r="E224" s="196" t="s">
        <v>5</v>
      </c>
      <c r="F224" s="197" t="s">
        <v>394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51" s="12" customFormat="1">
      <c r="B225" s="194"/>
      <c r="D225" s="195" t="s">
        <v>284</v>
      </c>
      <c r="E225" s="196" t="s">
        <v>5</v>
      </c>
      <c r="F225" s="197" t="s">
        <v>286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51" s="12" customFormat="1">
      <c r="B226" s="194"/>
      <c r="D226" s="195" t="s">
        <v>284</v>
      </c>
      <c r="E226" s="196" t="s">
        <v>5</v>
      </c>
      <c r="F226" s="197" t="s">
        <v>395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51" s="13" customFormat="1" ht="24">
      <c r="B227" s="202"/>
      <c r="D227" s="195" t="s">
        <v>284</v>
      </c>
      <c r="E227" s="203" t="s">
        <v>5</v>
      </c>
      <c r="F227" s="204" t="s">
        <v>396</v>
      </c>
      <c r="H227" s="205">
        <v>17.940000000000001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397</v>
      </c>
      <c r="H228" s="205">
        <v>2.7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2" customFormat="1">
      <c r="B229" s="194"/>
      <c r="D229" s="195" t="s">
        <v>284</v>
      </c>
      <c r="E229" s="196" t="s">
        <v>5</v>
      </c>
      <c r="F229" s="197" t="s">
        <v>398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81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399</v>
      </c>
      <c r="H230" s="205">
        <v>13.74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400</v>
      </c>
      <c r="H231" s="205">
        <v>5.4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2" customFormat="1">
      <c r="B232" s="194"/>
      <c r="D232" s="195" t="s">
        <v>284</v>
      </c>
      <c r="E232" s="196" t="s">
        <v>5</v>
      </c>
      <c r="F232" s="197" t="s">
        <v>401</v>
      </c>
      <c r="H232" s="196" t="s">
        <v>5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6" t="s">
        <v>284</v>
      </c>
      <c r="AU232" s="196" t="s">
        <v>81</v>
      </c>
      <c r="AV232" s="12" t="s">
        <v>77</v>
      </c>
      <c r="AW232" s="12" t="s">
        <v>36</v>
      </c>
      <c r="AX232" s="12" t="s">
        <v>73</v>
      </c>
      <c r="AY232" s="196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402</v>
      </c>
      <c r="H233" s="205">
        <v>13.5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397</v>
      </c>
      <c r="H234" s="205">
        <v>2.7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2" customFormat="1">
      <c r="B235" s="194"/>
      <c r="D235" s="195" t="s">
        <v>284</v>
      </c>
      <c r="E235" s="196" t="s">
        <v>5</v>
      </c>
      <c r="F235" s="197" t="s">
        <v>403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404</v>
      </c>
      <c r="H236" s="205">
        <v>26.22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405</v>
      </c>
      <c r="H237" s="205">
        <v>4.68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2" customFormat="1">
      <c r="B238" s="194"/>
      <c r="D238" s="195" t="s">
        <v>284</v>
      </c>
      <c r="E238" s="196" t="s">
        <v>5</v>
      </c>
      <c r="F238" s="197" t="s">
        <v>406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407</v>
      </c>
      <c r="H239" s="205">
        <v>18.84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408</v>
      </c>
      <c r="H240" s="205">
        <v>18.72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409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410</v>
      </c>
      <c r="H242" s="205">
        <v>17.579999999999998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405</v>
      </c>
      <c r="H243" s="205">
        <v>4.68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411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412</v>
      </c>
      <c r="H245" s="205">
        <v>15.78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4" customFormat="1">
      <c r="B246" s="210"/>
      <c r="D246" s="195" t="s">
        <v>284</v>
      </c>
      <c r="E246" s="211" t="s">
        <v>5</v>
      </c>
      <c r="F246" s="212" t="s">
        <v>290</v>
      </c>
      <c r="H246" s="213">
        <v>162.47999999999999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1" t="s">
        <v>284</v>
      </c>
      <c r="AU246" s="211" t="s">
        <v>81</v>
      </c>
      <c r="AV246" s="14" t="s">
        <v>87</v>
      </c>
      <c r="AW246" s="14" t="s">
        <v>36</v>
      </c>
      <c r="AX246" s="14" t="s">
        <v>73</v>
      </c>
      <c r="AY246" s="211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162.47999999999999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16.5" customHeight="1">
      <c r="B248" s="181"/>
      <c r="C248" s="182" t="s">
        <v>413</v>
      </c>
      <c r="D248" s="182" t="s">
        <v>278</v>
      </c>
      <c r="E248" s="183" t="s">
        <v>414</v>
      </c>
      <c r="F248" s="184" t="s">
        <v>415</v>
      </c>
      <c r="G248" s="185" t="s">
        <v>416</v>
      </c>
      <c r="H248" s="186">
        <v>36.700000000000003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5.5050000000000009E-2</v>
      </c>
      <c r="S248" s="191">
        <v>0</v>
      </c>
      <c r="T248" s="192">
        <f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92</v>
      </c>
      <c r="BM248" s="25" t="s">
        <v>417</v>
      </c>
    </row>
    <row r="249" spans="2:65" s="12" customFormat="1">
      <c r="B249" s="194"/>
      <c r="D249" s="195" t="s">
        <v>284</v>
      </c>
      <c r="E249" s="196" t="s">
        <v>5</v>
      </c>
      <c r="F249" s="197" t="s">
        <v>418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286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81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2" customFormat="1">
      <c r="B251" s="194"/>
      <c r="D251" s="195" t="s">
        <v>284</v>
      </c>
      <c r="E251" s="196" t="s">
        <v>5</v>
      </c>
      <c r="F251" s="197" t="s">
        <v>361</v>
      </c>
      <c r="H251" s="196" t="s">
        <v>5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6" t="s">
        <v>284</v>
      </c>
      <c r="AU251" s="196" t="s">
        <v>81</v>
      </c>
      <c r="AV251" s="12" t="s">
        <v>77</v>
      </c>
      <c r="AW251" s="12" t="s">
        <v>36</v>
      </c>
      <c r="AX251" s="12" t="s">
        <v>73</v>
      </c>
      <c r="AY251" s="196" t="s">
        <v>276</v>
      </c>
    </row>
    <row r="252" spans="2:65" s="13" customFormat="1">
      <c r="B252" s="202"/>
      <c r="D252" s="195" t="s">
        <v>284</v>
      </c>
      <c r="E252" s="203" t="s">
        <v>5</v>
      </c>
      <c r="F252" s="204" t="s">
        <v>419</v>
      </c>
      <c r="H252" s="205">
        <v>3.1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284</v>
      </c>
      <c r="AU252" s="203" t="s">
        <v>81</v>
      </c>
      <c r="AV252" s="13" t="s">
        <v>81</v>
      </c>
      <c r="AW252" s="13" t="s">
        <v>36</v>
      </c>
      <c r="AX252" s="13" t="s">
        <v>73</v>
      </c>
      <c r="AY252" s="203" t="s">
        <v>276</v>
      </c>
    </row>
    <row r="253" spans="2:65" s="13" customFormat="1">
      <c r="B253" s="202"/>
      <c r="D253" s="195" t="s">
        <v>284</v>
      </c>
      <c r="E253" s="203" t="s">
        <v>5</v>
      </c>
      <c r="F253" s="204" t="s">
        <v>420</v>
      </c>
      <c r="H253" s="205">
        <v>33.6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284</v>
      </c>
      <c r="AU253" s="203" t="s">
        <v>81</v>
      </c>
      <c r="AV253" s="13" t="s">
        <v>81</v>
      </c>
      <c r="AW253" s="13" t="s">
        <v>36</v>
      </c>
      <c r="AX253" s="13" t="s">
        <v>73</v>
      </c>
      <c r="AY253" s="203" t="s">
        <v>276</v>
      </c>
    </row>
    <row r="254" spans="2:65" s="14" customFormat="1">
      <c r="B254" s="210"/>
      <c r="D254" s="195" t="s">
        <v>284</v>
      </c>
      <c r="E254" s="211" t="s">
        <v>5</v>
      </c>
      <c r="F254" s="212" t="s">
        <v>290</v>
      </c>
      <c r="H254" s="213">
        <v>36.700000000000003</v>
      </c>
      <c r="I254" s="214"/>
      <c r="L254" s="210"/>
      <c r="M254" s="215"/>
      <c r="N254" s="216"/>
      <c r="O254" s="216"/>
      <c r="P254" s="216"/>
      <c r="Q254" s="216"/>
      <c r="R254" s="216"/>
      <c r="S254" s="216"/>
      <c r="T254" s="217"/>
      <c r="AT254" s="211" t="s">
        <v>284</v>
      </c>
      <c r="AU254" s="211" t="s">
        <v>81</v>
      </c>
      <c r="AV254" s="14" t="s">
        <v>87</v>
      </c>
      <c r="AW254" s="14" t="s">
        <v>36</v>
      </c>
      <c r="AX254" s="14" t="s">
        <v>73</v>
      </c>
      <c r="AY254" s="211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36.700000000000003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25.5" customHeight="1">
      <c r="B256" s="181"/>
      <c r="C256" s="182" t="s">
        <v>421</v>
      </c>
      <c r="D256" s="182" t="s">
        <v>278</v>
      </c>
      <c r="E256" s="183" t="s">
        <v>422</v>
      </c>
      <c r="F256" s="184" t="s">
        <v>423</v>
      </c>
      <c r="G256" s="185" t="s">
        <v>281</v>
      </c>
      <c r="H256" s="186">
        <v>4.1950000000000003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2.45329</v>
      </c>
      <c r="R256" s="191">
        <f>Q256*H256</f>
        <v>10.291551550000001</v>
      </c>
      <c r="S256" s="191">
        <v>0</v>
      </c>
      <c r="T256" s="192">
        <f>S256*H256</f>
        <v>0</v>
      </c>
      <c r="AR256" s="25" t="s">
        <v>92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92</v>
      </c>
      <c r="BM256" s="25" t="s">
        <v>424</v>
      </c>
    </row>
    <row r="257" spans="2:65" s="12" customFormat="1">
      <c r="B257" s="194"/>
      <c r="D257" s="195" t="s">
        <v>284</v>
      </c>
      <c r="E257" s="196" t="s">
        <v>5</v>
      </c>
      <c r="F257" s="197" t="s">
        <v>425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2" customFormat="1">
      <c r="B258" s="194"/>
      <c r="D258" s="195" t="s">
        <v>284</v>
      </c>
      <c r="E258" s="196" t="s">
        <v>5</v>
      </c>
      <c r="F258" s="197" t="s">
        <v>286</v>
      </c>
      <c r="H258" s="196" t="s">
        <v>5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6" t="s">
        <v>284</v>
      </c>
      <c r="AU258" s="196" t="s">
        <v>81</v>
      </c>
      <c r="AV258" s="12" t="s">
        <v>77</v>
      </c>
      <c r="AW258" s="12" t="s">
        <v>36</v>
      </c>
      <c r="AX258" s="12" t="s">
        <v>73</v>
      </c>
      <c r="AY258" s="196" t="s">
        <v>276</v>
      </c>
    </row>
    <row r="259" spans="2:65" s="12" customFormat="1">
      <c r="B259" s="194"/>
      <c r="D259" s="195" t="s">
        <v>284</v>
      </c>
      <c r="E259" s="196" t="s">
        <v>5</v>
      </c>
      <c r="F259" s="197" t="s">
        <v>426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3" customFormat="1">
      <c r="B260" s="202"/>
      <c r="D260" s="195" t="s">
        <v>284</v>
      </c>
      <c r="E260" s="203" t="s">
        <v>5</v>
      </c>
      <c r="F260" s="204" t="s">
        <v>427</v>
      </c>
      <c r="H260" s="205">
        <v>4.1950000000000003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65" s="14" customFormat="1">
      <c r="B261" s="210"/>
      <c r="D261" s="195" t="s">
        <v>284</v>
      </c>
      <c r="E261" s="211" t="s">
        <v>5</v>
      </c>
      <c r="F261" s="212" t="s">
        <v>290</v>
      </c>
      <c r="H261" s="213">
        <v>4.1950000000000003</v>
      </c>
      <c r="I261" s="214"/>
      <c r="L261" s="210"/>
      <c r="M261" s="215"/>
      <c r="N261" s="216"/>
      <c r="O261" s="216"/>
      <c r="P261" s="216"/>
      <c r="Q261" s="216"/>
      <c r="R261" s="216"/>
      <c r="S261" s="216"/>
      <c r="T261" s="217"/>
      <c r="AT261" s="211" t="s">
        <v>284</v>
      </c>
      <c r="AU261" s="211" t="s">
        <v>81</v>
      </c>
      <c r="AV261" s="14" t="s">
        <v>87</v>
      </c>
      <c r="AW261" s="14" t="s">
        <v>36</v>
      </c>
      <c r="AX261" s="14" t="s">
        <v>73</v>
      </c>
      <c r="AY261" s="211" t="s">
        <v>276</v>
      </c>
    </row>
    <row r="262" spans="2:65" s="15" customFormat="1">
      <c r="B262" s="218"/>
      <c r="D262" s="195" t="s">
        <v>284</v>
      </c>
      <c r="E262" s="219" t="s">
        <v>5</v>
      </c>
      <c r="F262" s="220" t="s">
        <v>291</v>
      </c>
      <c r="H262" s="221">
        <v>4.1950000000000003</v>
      </c>
      <c r="I262" s="222"/>
      <c r="L262" s="218"/>
      <c r="M262" s="223"/>
      <c r="N262" s="224"/>
      <c r="O262" s="224"/>
      <c r="P262" s="224"/>
      <c r="Q262" s="224"/>
      <c r="R262" s="224"/>
      <c r="S262" s="224"/>
      <c r="T262" s="225"/>
      <c r="AT262" s="219" t="s">
        <v>284</v>
      </c>
      <c r="AU262" s="219" t="s">
        <v>81</v>
      </c>
      <c r="AV262" s="15" t="s">
        <v>92</v>
      </c>
      <c r="AW262" s="15" t="s">
        <v>36</v>
      </c>
      <c r="AX262" s="15" t="s">
        <v>77</v>
      </c>
      <c r="AY262" s="219" t="s">
        <v>276</v>
      </c>
    </row>
    <row r="263" spans="2:65" s="1" customFormat="1" ht="16.5" customHeight="1">
      <c r="B263" s="181"/>
      <c r="C263" s="182" t="s">
        <v>428</v>
      </c>
      <c r="D263" s="182" t="s">
        <v>278</v>
      </c>
      <c r="E263" s="183" t="s">
        <v>429</v>
      </c>
      <c r="F263" s="184" t="s">
        <v>430</v>
      </c>
      <c r="G263" s="185" t="s">
        <v>281</v>
      </c>
      <c r="H263" s="186">
        <v>4.1950000000000003</v>
      </c>
      <c r="I263" s="187"/>
      <c r="J263" s="188">
        <f>ROUND(I263*H263,2)</f>
        <v>0</v>
      </c>
      <c r="K263" s="184" t="s">
        <v>282</v>
      </c>
      <c r="L263" s="42"/>
      <c r="M263" s="189" t="s">
        <v>5</v>
      </c>
      <c r="N263" s="190" t="s">
        <v>46</v>
      </c>
      <c r="O263" s="43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25" t="s">
        <v>92</v>
      </c>
      <c r="AT263" s="25" t="s">
        <v>278</v>
      </c>
      <c r="AU263" s="25" t="s">
        <v>81</v>
      </c>
      <c r="AY263" s="25" t="s">
        <v>276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5" t="s">
        <v>92</v>
      </c>
      <c r="BK263" s="193">
        <f>ROUND(I263*H263,2)</f>
        <v>0</v>
      </c>
      <c r="BL263" s="25" t="s">
        <v>92</v>
      </c>
      <c r="BM263" s="25" t="s">
        <v>431</v>
      </c>
    </row>
    <row r="264" spans="2:65" s="1" customFormat="1" ht="16.5" customHeight="1">
      <c r="B264" s="181"/>
      <c r="C264" s="182" t="s">
        <v>10</v>
      </c>
      <c r="D264" s="182" t="s">
        <v>278</v>
      </c>
      <c r="E264" s="183" t="s">
        <v>432</v>
      </c>
      <c r="F264" s="184" t="s">
        <v>433</v>
      </c>
      <c r="G264" s="185" t="s">
        <v>281</v>
      </c>
      <c r="H264" s="186">
        <v>4.1950000000000003</v>
      </c>
      <c r="I264" s="187"/>
      <c r="J264" s="188">
        <f>ROUND(I264*H264,2)</f>
        <v>0</v>
      </c>
      <c r="K264" s="184" t="s">
        <v>282</v>
      </c>
      <c r="L264" s="42"/>
      <c r="M264" s="189" t="s">
        <v>5</v>
      </c>
      <c r="N264" s="190" t="s">
        <v>46</v>
      </c>
      <c r="O264" s="43"/>
      <c r="P264" s="191">
        <f>O264*H264</f>
        <v>0</v>
      </c>
      <c r="Q264" s="191">
        <v>0.04</v>
      </c>
      <c r="R264" s="191">
        <f>Q264*H264</f>
        <v>0.1678</v>
      </c>
      <c r="S264" s="191">
        <v>0</v>
      </c>
      <c r="T264" s="192">
        <f>S264*H264</f>
        <v>0</v>
      </c>
      <c r="AR264" s="25" t="s">
        <v>92</v>
      </c>
      <c r="AT264" s="25" t="s">
        <v>278</v>
      </c>
      <c r="AU264" s="25" t="s">
        <v>81</v>
      </c>
      <c r="AY264" s="25" t="s">
        <v>276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5" t="s">
        <v>92</v>
      </c>
      <c r="BK264" s="193">
        <f>ROUND(I264*H264,2)</f>
        <v>0</v>
      </c>
      <c r="BL264" s="25" t="s">
        <v>92</v>
      </c>
      <c r="BM264" s="25" t="s">
        <v>434</v>
      </c>
    </row>
    <row r="265" spans="2:65" s="1" customFormat="1" ht="16.5" customHeight="1">
      <c r="B265" s="181"/>
      <c r="C265" s="182" t="s">
        <v>435</v>
      </c>
      <c r="D265" s="182" t="s">
        <v>278</v>
      </c>
      <c r="E265" s="183" t="s">
        <v>436</v>
      </c>
      <c r="F265" s="184" t="s">
        <v>437</v>
      </c>
      <c r="G265" s="185" t="s">
        <v>281</v>
      </c>
      <c r="H265" s="186">
        <v>4.1950000000000003</v>
      </c>
      <c r="I265" s="187"/>
      <c r="J265" s="188">
        <f>ROUND(I265*H265,2)</f>
        <v>0</v>
      </c>
      <c r="K265" s="184" t="s">
        <v>282</v>
      </c>
      <c r="L265" s="42"/>
      <c r="M265" s="189" t="s">
        <v>5</v>
      </c>
      <c r="N265" s="190" t="s">
        <v>46</v>
      </c>
      <c r="O265" s="43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25" t="s">
        <v>92</v>
      </c>
      <c r="AT265" s="25" t="s">
        <v>278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438</v>
      </c>
    </row>
    <row r="266" spans="2:65" s="1" customFormat="1" ht="16.5" customHeight="1">
      <c r="B266" s="181"/>
      <c r="C266" s="182" t="s">
        <v>439</v>
      </c>
      <c r="D266" s="182" t="s">
        <v>278</v>
      </c>
      <c r="E266" s="183" t="s">
        <v>440</v>
      </c>
      <c r="F266" s="184" t="s">
        <v>441</v>
      </c>
      <c r="G266" s="185" t="s">
        <v>368</v>
      </c>
      <c r="H266" s="186">
        <v>7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4.684E-2</v>
      </c>
      <c r="R266" s="191">
        <f>Q266*H266</f>
        <v>0.32788</v>
      </c>
      <c r="S266" s="191">
        <v>0</v>
      </c>
      <c r="T266" s="192">
        <f>S266*H266</f>
        <v>0</v>
      </c>
      <c r="AR266" s="25" t="s">
        <v>92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92</v>
      </c>
      <c r="BM266" s="25" t="s">
        <v>442</v>
      </c>
    </row>
    <row r="267" spans="2:65" s="12" customFormat="1">
      <c r="B267" s="194"/>
      <c r="D267" s="195" t="s">
        <v>284</v>
      </c>
      <c r="E267" s="196" t="s">
        <v>5</v>
      </c>
      <c r="F267" s="197" t="s">
        <v>443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2" customFormat="1">
      <c r="B268" s="194"/>
      <c r="D268" s="195" t="s">
        <v>284</v>
      </c>
      <c r="E268" s="196" t="s">
        <v>5</v>
      </c>
      <c r="F268" s="197" t="s">
        <v>371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444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3" customFormat="1">
      <c r="B270" s="202"/>
      <c r="D270" s="195" t="s">
        <v>284</v>
      </c>
      <c r="E270" s="203" t="s">
        <v>5</v>
      </c>
      <c r="F270" s="204" t="s">
        <v>310</v>
      </c>
      <c r="H270" s="205">
        <v>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65" s="12" customFormat="1">
      <c r="B271" s="194"/>
      <c r="D271" s="195" t="s">
        <v>284</v>
      </c>
      <c r="E271" s="196" t="s">
        <v>5</v>
      </c>
      <c r="F271" s="197" t="s">
        <v>445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77</v>
      </c>
      <c r="H272" s="205">
        <v>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4" customFormat="1">
      <c r="B273" s="210"/>
      <c r="D273" s="195" t="s">
        <v>284</v>
      </c>
      <c r="E273" s="211" t="s">
        <v>5</v>
      </c>
      <c r="F273" s="212" t="s">
        <v>290</v>
      </c>
      <c r="H273" s="213">
        <v>7</v>
      </c>
      <c r="I273" s="214"/>
      <c r="L273" s="210"/>
      <c r="M273" s="215"/>
      <c r="N273" s="216"/>
      <c r="O273" s="216"/>
      <c r="P273" s="216"/>
      <c r="Q273" s="216"/>
      <c r="R273" s="216"/>
      <c r="S273" s="216"/>
      <c r="T273" s="217"/>
      <c r="AT273" s="211" t="s">
        <v>284</v>
      </c>
      <c r="AU273" s="211" t="s">
        <v>81</v>
      </c>
      <c r="AV273" s="14" t="s">
        <v>87</v>
      </c>
      <c r="AW273" s="14" t="s">
        <v>36</v>
      </c>
      <c r="AX273" s="14" t="s">
        <v>73</v>
      </c>
      <c r="AY273" s="211" t="s">
        <v>276</v>
      </c>
    </row>
    <row r="274" spans="2:65" s="15" customFormat="1">
      <c r="B274" s="218"/>
      <c r="D274" s="195" t="s">
        <v>284</v>
      </c>
      <c r="E274" s="219" t="s">
        <v>5</v>
      </c>
      <c r="F274" s="220" t="s">
        <v>291</v>
      </c>
      <c r="H274" s="221">
        <v>7</v>
      </c>
      <c r="I274" s="222"/>
      <c r="L274" s="218"/>
      <c r="M274" s="223"/>
      <c r="N274" s="224"/>
      <c r="O274" s="224"/>
      <c r="P274" s="224"/>
      <c r="Q274" s="224"/>
      <c r="R274" s="224"/>
      <c r="S274" s="224"/>
      <c r="T274" s="225"/>
      <c r="AT274" s="219" t="s">
        <v>284</v>
      </c>
      <c r="AU274" s="219" t="s">
        <v>81</v>
      </c>
      <c r="AV274" s="15" t="s">
        <v>92</v>
      </c>
      <c r="AW274" s="15" t="s">
        <v>36</v>
      </c>
      <c r="AX274" s="15" t="s">
        <v>77</v>
      </c>
      <c r="AY274" s="219" t="s">
        <v>276</v>
      </c>
    </row>
    <row r="275" spans="2:65" s="1" customFormat="1" ht="16.5" customHeight="1">
      <c r="B275" s="181"/>
      <c r="C275" s="226" t="s">
        <v>446</v>
      </c>
      <c r="D275" s="226" t="s">
        <v>447</v>
      </c>
      <c r="E275" s="227" t="s">
        <v>448</v>
      </c>
      <c r="F275" s="228" t="s">
        <v>449</v>
      </c>
      <c r="G275" s="229" t="s">
        <v>368</v>
      </c>
      <c r="H275" s="230">
        <v>6</v>
      </c>
      <c r="I275" s="231"/>
      <c r="J275" s="232">
        <f>ROUND(I275*H275,2)</f>
        <v>0</v>
      </c>
      <c r="K275" s="228" t="s">
        <v>282</v>
      </c>
      <c r="L275" s="233"/>
      <c r="M275" s="234" t="s">
        <v>5</v>
      </c>
      <c r="N275" s="235" t="s">
        <v>46</v>
      </c>
      <c r="O275" s="43"/>
      <c r="P275" s="191">
        <f>O275*H275</f>
        <v>0</v>
      </c>
      <c r="Q275" s="191">
        <v>1.12E-2</v>
      </c>
      <c r="R275" s="191">
        <f>Q275*H275</f>
        <v>6.7199999999999996E-2</v>
      </c>
      <c r="S275" s="191">
        <v>0</v>
      </c>
      <c r="T275" s="192">
        <f>S275*H275</f>
        <v>0</v>
      </c>
      <c r="AR275" s="25" t="s">
        <v>322</v>
      </c>
      <c r="AT275" s="25" t="s">
        <v>447</v>
      </c>
      <c r="AU275" s="25" t="s">
        <v>81</v>
      </c>
      <c r="AY275" s="25" t="s">
        <v>276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92</v>
      </c>
      <c r="BK275" s="193">
        <f>ROUND(I275*H275,2)</f>
        <v>0</v>
      </c>
      <c r="BL275" s="25" t="s">
        <v>92</v>
      </c>
      <c r="BM275" s="25" t="s">
        <v>450</v>
      </c>
    </row>
    <row r="276" spans="2:65" s="12" customFormat="1">
      <c r="B276" s="194"/>
      <c r="D276" s="195" t="s">
        <v>284</v>
      </c>
      <c r="E276" s="196" t="s">
        <v>5</v>
      </c>
      <c r="F276" s="197" t="s">
        <v>451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2" customFormat="1">
      <c r="B277" s="194"/>
      <c r="D277" s="195" t="s">
        <v>284</v>
      </c>
      <c r="E277" s="196" t="s">
        <v>5</v>
      </c>
      <c r="F277" s="197" t="s">
        <v>444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310</v>
      </c>
      <c r="H278" s="205">
        <v>6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65" s="14" customFormat="1">
      <c r="B279" s="210"/>
      <c r="D279" s="195" t="s">
        <v>284</v>
      </c>
      <c r="E279" s="211" t="s">
        <v>5</v>
      </c>
      <c r="F279" s="212" t="s">
        <v>290</v>
      </c>
      <c r="H279" s="213">
        <v>6</v>
      </c>
      <c r="I279" s="214"/>
      <c r="L279" s="210"/>
      <c r="M279" s="215"/>
      <c r="N279" s="216"/>
      <c r="O279" s="216"/>
      <c r="P279" s="216"/>
      <c r="Q279" s="216"/>
      <c r="R279" s="216"/>
      <c r="S279" s="216"/>
      <c r="T279" s="217"/>
      <c r="AT279" s="211" t="s">
        <v>284</v>
      </c>
      <c r="AU279" s="211" t="s">
        <v>81</v>
      </c>
      <c r="AV279" s="14" t="s">
        <v>87</v>
      </c>
      <c r="AW279" s="14" t="s">
        <v>36</v>
      </c>
      <c r="AX279" s="14" t="s">
        <v>73</v>
      </c>
      <c r="AY279" s="211" t="s">
        <v>276</v>
      </c>
    </row>
    <row r="280" spans="2:65" s="15" customFormat="1">
      <c r="B280" s="218"/>
      <c r="D280" s="195" t="s">
        <v>284</v>
      </c>
      <c r="E280" s="219" t="s">
        <v>5</v>
      </c>
      <c r="F280" s="220" t="s">
        <v>291</v>
      </c>
      <c r="H280" s="221">
        <v>6</v>
      </c>
      <c r="I280" s="222"/>
      <c r="L280" s="218"/>
      <c r="M280" s="223"/>
      <c r="N280" s="224"/>
      <c r="O280" s="224"/>
      <c r="P280" s="224"/>
      <c r="Q280" s="224"/>
      <c r="R280" s="224"/>
      <c r="S280" s="224"/>
      <c r="T280" s="225"/>
      <c r="AT280" s="219" t="s">
        <v>284</v>
      </c>
      <c r="AU280" s="219" t="s">
        <v>81</v>
      </c>
      <c r="AV280" s="15" t="s">
        <v>92</v>
      </c>
      <c r="AW280" s="15" t="s">
        <v>36</v>
      </c>
      <c r="AX280" s="15" t="s">
        <v>77</v>
      </c>
      <c r="AY280" s="219" t="s">
        <v>276</v>
      </c>
    </row>
    <row r="281" spans="2:65" s="1" customFormat="1" ht="16.5" customHeight="1">
      <c r="B281" s="181"/>
      <c r="C281" s="226" t="s">
        <v>452</v>
      </c>
      <c r="D281" s="226" t="s">
        <v>447</v>
      </c>
      <c r="E281" s="227" t="s">
        <v>453</v>
      </c>
      <c r="F281" s="228" t="s">
        <v>454</v>
      </c>
      <c r="G281" s="229" t="s">
        <v>368</v>
      </c>
      <c r="H281" s="230">
        <v>1</v>
      </c>
      <c r="I281" s="231"/>
      <c r="J281" s="232">
        <f>ROUND(I281*H281,2)</f>
        <v>0</v>
      </c>
      <c r="K281" s="228" t="s">
        <v>282</v>
      </c>
      <c r="L281" s="233"/>
      <c r="M281" s="234" t="s">
        <v>5</v>
      </c>
      <c r="N281" s="235" t="s">
        <v>46</v>
      </c>
      <c r="O281" s="43"/>
      <c r="P281" s="191">
        <f>O281*H281</f>
        <v>0</v>
      </c>
      <c r="Q281" s="191">
        <v>1.0800000000000001E-2</v>
      </c>
      <c r="R281" s="191">
        <f>Q281*H281</f>
        <v>1.0800000000000001E-2</v>
      </c>
      <c r="S281" s="191">
        <v>0</v>
      </c>
      <c r="T281" s="192">
        <f>S281*H281</f>
        <v>0</v>
      </c>
      <c r="AR281" s="25" t="s">
        <v>322</v>
      </c>
      <c r="AT281" s="25" t="s">
        <v>447</v>
      </c>
      <c r="AU281" s="25" t="s">
        <v>81</v>
      </c>
      <c r="AY281" s="25" t="s">
        <v>276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5" t="s">
        <v>92</v>
      </c>
      <c r="BK281" s="193">
        <f>ROUND(I281*H281,2)</f>
        <v>0</v>
      </c>
      <c r="BL281" s="25" t="s">
        <v>92</v>
      </c>
      <c r="BM281" s="25" t="s">
        <v>455</v>
      </c>
    </row>
    <row r="282" spans="2:65" s="12" customFormat="1">
      <c r="B282" s="194"/>
      <c r="D282" s="195" t="s">
        <v>284</v>
      </c>
      <c r="E282" s="196" t="s">
        <v>5</v>
      </c>
      <c r="F282" s="197" t="s">
        <v>451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445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77</v>
      </c>
      <c r="H284" s="205">
        <v>1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4" customFormat="1">
      <c r="B285" s="210"/>
      <c r="D285" s="195" t="s">
        <v>284</v>
      </c>
      <c r="E285" s="211" t="s">
        <v>5</v>
      </c>
      <c r="F285" s="212" t="s">
        <v>290</v>
      </c>
      <c r="H285" s="213">
        <v>1</v>
      </c>
      <c r="I285" s="214"/>
      <c r="L285" s="210"/>
      <c r="M285" s="215"/>
      <c r="N285" s="216"/>
      <c r="O285" s="216"/>
      <c r="P285" s="216"/>
      <c r="Q285" s="216"/>
      <c r="R285" s="216"/>
      <c r="S285" s="216"/>
      <c r="T285" s="217"/>
      <c r="AT285" s="211" t="s">
        <v>284</v>
      </c>
      <c r="AU285" s="211" t="s">
        <v>81</v>
      </c>
      <c r="AV285" s="14" t="s">
        <v>87</v>
      </c>
      <c r="AW285" s="14" t="s">
        <v>36</v>
      </c>
      <c r="AX285" s="14" t="s">
        <v>73</v>
      </c>
      <c r="AY285" s="211" t="s">
        <v>276</v>
      </c>
    </row>
    <row r="286" spans="2:65" s="15" customFormat="1">
      <c r="B286" s="218"/>
      <c r="D286" s="195" t="s">
        <v>284</v>
      </c>
      <c r="E286" s="219" t="s">
        <v>5</v>
      </c>
      <c r="F286" s="220" t="s">
        <v>291</v>
      </c>
      <c r="H286" s="221">
        <v>1</v>
      </c>
      <c r="I286" s="222"/>
      <c r="L286" s="218"/>
      <c r="M286" s="223"/>
      <c r="N286" s="224"/>
      <c r="O286" s="224"/>
      <c r="P286" s="224"/>
      <c r="Q286" s="224"/>
      <c r="R286" s="224"/>
      <c r="S286" s="224"/>
      <c r="T286" s="225"/>
      <c r="AT286" s="219" t="s">
        <v>284</v>
      </c>
      <c r="AU286" s="219" t="s">
        <v>81</v>
      </c>
      <c r="AV286" s="15" t="s">
        <v>92</v>
      </c>
      <c r="AW286" s="15" t="s">
        <v>36</v>
      </c>
      <c r="AX286" s="15" t="s">
        <v>77</v>
      </c>
      <c r="AY286" s="219" t="s">
        <v>276</v>
      </c>
    </row>
    <row r="287" spans="2:65" s="1" customFormat="1" ht="16.5" customHeight="1">
      <c r="B287" s="181"/>
      <c r="C287" s="182" t="s">
        <v>456</v>
      </c>
      <c r="D287" s="182" t="s">
        <v>278</v>
      </c>
      <c r="E287" s="183" t="s">
        <v>457</v>
      </c>
      <c r="F287" s="184" t="s">
        <v>458</v>
      </c>
      <c r="G287" s="185" t="s">
        <v>368</v>
      </c>
      <c r="H287" s="186">
        <v>8</v>
      </c>
      <c r="I287" s="187"/>
      <c r="J287" s="188">
        <f>ROUND(I287*H287,2)</f>
        <v>0</v>
      </c>
      <c r="K287" s="184" t="s">
        <v>459</v>
      </c>
      <c r="L287" s="42"/>
      <c r="M287" s="189" t="s">
        <v>5</v>
      </c>
      <c r="N287" s="190" t="s">
        <v>46</v>
      </c>
      <c r="O287" s="43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AR287" s="25" t="s">
        <v>92</v>
      </c>
      <c r="AT287" s="25" t="s">
        <v>278</v>
      </c>
      <c r="AU287" s="25" t="s">
        <v>81</v>
      </c>
      <c r="AY287" s="25" t="s">
        <v>276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5" t="s">
        <v>92</v>
      </c>
      <c r="BK287" s="193">
        <f>ROUND(I287*H287,2)</f>
        <v>0</v>
      </c>
      <c r="BL287" s="25" t="s">
        <v>92</v>
      </c>
      <c r="BM287" s="25" t="s">
        <v>460</v>
      </c>
    </row>
    <row r="288" spans="2:65" s="11" customFormat="1" ht="29.85" customHeight="1">
      <c r="B288" s="168"/>
      <c r="D288" s="169" t="s">
        <v>72</v>
      </c>
      <c r="E288" s="179" t="s">
        <v>461</v>
      </c>
      <c r="F288" s="179" t="s">
        <v>462</v>
      </c>
      <c r="I288" s="171"/>
      <c r="J288" s="180">
        <f>BK288</f>
        <v>0</v>
      </c>
      <c r="L288" s="168"/>
      <c r="M288" s="173"/>
      <c r="N288" s="174"/>
      <c r="O288" s="174"/>
      <c r="P288" s="175">
        <f>SUM(P289:P293)</f>
        <v>0</v>
      </c>
      <c r="Q288" s="174"/>
      <c r="R288" s="175">
        <f>SUM(R289:R293)</f>
        <v>0</v>
      </c>
      <c r="S288" s="174"/>
      <c r="T288" s="176">
        <f>SUM(T289:T293)</f>
        <v>0</v>
      </c>
      <c r="AR288" s="169" t="s">
        <v>77</v>
      </c>
      <c r="AT288" s="177" t="s">
        <v>72</v>
      </c>
      <c r="AU288" s="177" t="s">
        <v>77</v>
      </c>
      <c r="AY288" s="169" t="s">
        <v>276</v>
      </c>
      <c r="BK288" s="178">
        <f>SUM(BK289:BK293)</f>
        <v>0</v>
      </c>
    </row>
    <row r="289" spans="2:65" s="1" customFormat="1" ht="16.5" customHeight="1">
      <c r="B289" s="181"/>
      <c r="C289" s="182" t="s">
        <v>463</v>
      </c>
      <c r="D289" s="182" t="s">
        <v>278</v>
      </c>
      <c r="E289" s="183" t="s">
        <v>464</v>
      </c>
      <c r="F289" s="184" t="s">
        <v>465</v>
      </c>
      <c r="G289" s="185" t="s">
        <v>325</v>
      </c>
      <c r="H289" s="186">
        <v>174.85</v>
      </c>
      <c r="I289" s="187"/>
      <c r="J289" s="188">
        <f>ROUND(I289*H289,2)</f>
        <v>0</v>
      </c>
      <c r="K289" s="184" t="s">
        <v>5</v>
      </c>
      <c r="L289" s="42"/>
      <c r="M289" s="189" t="s">
        <v>5</v>
      </c>
      <c r="N289" s="190" t="s">
        <v>46</v>
      </c>
      <c r="O289" s="43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AR289" s="25" t="s">
        <v>92</v>
      </c>
      <c r="AT289" s="25" t="s">
        <v>278</v>
      </c>
      <c r="AU289" s="25" t="s">
        <v>81</v>
      </c>
      <c r="AY289" s="25" t="s">
        <v>276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5" t="s">
        <v>92</v>
      </c>
      <c r="BK289" s="193">
        <f>ROUND(I289*H289,2)</f>
        <v>0</v>
      </c>
      <c r="BL289" s="25" t="s">
        <v>92</v>
      </c>
      <c r="BM289" s="25" t="s">
        <v>466</v>
      </c>
    </row>
    <row r="290" spans="2:65" s="1" customFormat="1" ht="16.5" customHeight="1">
      <c r="B290" s="181"/>
      <c r="C290" s="182" t="s">
        <v>467</v>
      </c>
      <c r="D290" s="182" t="s">
        <v>278</v>
      </c>
      <c r="E290" s="183" t="s">
        <v>468</v>
      </c>
      <c r="F290" s="184" t="s">
        <v>469</v>
      </c>
      <c r="G290" s="185" t="s">
        <v>325</v>
      </c>
      <c r="H290" s="186">
        <v>174.85</v>
      </c>
      <c r="I290" s="187"/>
      <c r="J290" s="188">
        <f>ROUND(I290*H290,2)</f>
        <v>0</v>
      </c>
      <c r="K290" s="184" t="s">
        <v>5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25" t="s">
        <v>92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92</v>
      </c>
      <c r="BM290" s="25" t="s">
        <v>470</v>
      </c>
    </row>
    <row r="291" spans="2:65" s="1" customFormat="1" ht="16.5" customHeight="1">
      <c r="B291" s="181"/>
      <c r="C291" s="182" t="s">
        <v>471</v>
      </c>
      <c r="D291" s="182" t="s">
        <v>278</v>
      </c>
      <c r="E291" s="183" t="s">
        <v>472</v>
      </c>
      <c r="F291" s="184" t="s">
        <v>473</v>
      </c>
      <c r="G291" s="185" t="s">
        <v>325</v>
      </c>
      <c r="H291" s="186">
        <v>174.85</v>
      </c>
      <c r="I291" s="187"/>
      <c r="J291" s="188">
        <f>ROUND(I291*H291,2)</f>
        <v>0</v>
      </c>
      <c r="K291" s="184" t="s">
        <v>5</v>
      </c>
      <c r="L291" s="42"/>
      <c r="M291" s="189" t="s">
        <v>5</v>
      </c>
      <c r="N291" s="190" t="s">
        <v>46</v>
      </c>
      <c r="O291" s="43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AR291" s="25" t="s">
        <v>92</v>
      </c>
      <c r="AT291" s="25" t="s">
        <v>278</v>
      </c>
      <c r="AU291" s="25" t="s">
        <v>81</v>
      </c>
      <c r="AY291" s="25" t="s">
        <v>276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5" t="s">
        <v>92</v>
      </c>
      <c r="BK291" s="193">
        <f>ROUND(I291*H291,2)</f>
        <v>0</v>
      </c>
      <c r="BL291" s="25" t="s">
        <v>92</v>
      </c>
      <c r="BM291" s="25" t="s">
        <v>474</v>
      </c>
    </row>
    <row r="292" spans="2:65" s="1" customFormat="1" ht="16.5" customHeight="1">
      <c r="B292" s="181"/>
      <c r="C292" s="182" t="s">
        <v>475</v>
      </c>
      <c r="D292" s="182" t="s">
        <v>278</v>
      </c>
      <c r="E292" s="183" t="s">
        <v>476</v>
      </c>
      <c r="F292" s="184" t="s">
        <v>477</v>
      </c>
      <c r="G292" s="185" t="s">
        <v>325</v>
      </c>
      <c r="H292" s="186">
        <v>174.85</v>
      </c>
      <c r="I292" s="187"/>
      <c r="J292" s="188">
        <f>ROUND(I292*H292,2)</f>
        <v>0</v>
      </c>
      <c r="K292" s="184" t="s">
        <v>5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478</v>
      </c>
    </row>
    <row r="293" spans="2:65" s="1" customFormat="1" ht="16.5" customHeight="1">
      <c r="B293" s="181"/>
      <c r="C293" s="182" t="s">
        <v>479</v>
      </c>
      <c r="D293" s="182" t="s">
        <v>278</v>
      </c>
      <c r="E293" s="183" t="s">
        <v>480</v>
      </c>
      <c r="F293" s="184" t="s">
        <v>481</v>
      </c>
      <c r="G293" s="185" t="s">
        <v>325</v>
      </c>
      <c r="H293" s="186">
        <v>524.54999999999995</v>
      </c>
      <c r="I293" s="187"/>
      <c r="J293" s="188">
        <f>ROUND(I293*H293,2)</f>
        <v>0</v>
      </c>
      <c r="K293" s="184" t="s">
        <v>5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482</v>
      </c>
    </row>
    <row r="294" spans="2:65" s="11" customFormat="1" ht="29.85" customHeight="1">
      <c r="B294" s="168"/>
      <c r="D294" s="169" t="s">
        <v>72</v>
      </c>
      <c r="E294" s="179" t="s">
        <v>332</v>
      </c>
      <c r="F294" s="179" t="s">
        <v>483</v>
      </c>
      <c r="I294" s="171"/>
      <c r="J294" s="180">
        <f>BK294</f>
        <v>0</v>
      </c>
      <c r="L294" s="168"/>
      <c r="M294" s="173"/>
      <c r="N294" s="174"/>
      <c r="O294" s="174"/>
      <c r="P294" s="175">
        <f>SUM(P295:P382)</f>
        <v>0</v>
      </c>
      <c r="Q294" s="174"/>
      <c r="R294" s="175">
        <f>SUM(R295:R382)</f>
        <v>1.4261299999999999E-2</v>
      </c>
      <c r="S294" s="174"/>
      <c r="T294" s="176">
        <f>SUM(T295:T382)</f>
        <v>70.797947000000008</v>
      </c>
      <c r="AR294" s="169" t="s">
        <v>77</v>
      </c>
      <c r="AT294" s="177" t="s">
        <v>72</v>
      </c>
      <c r="AU294" s="177" t="s">
        <v>77</v>
      </c>
      <c r="AY294" s="169" t="s">
        <v>276</v>
      </c>
      <c r="BK294" s="178">
        <f>SUM(BK295:BK382)</f>
        <v>0</v>
      </c>
    </row>
    <row r="295" spans="2:65" s="1" customFormat="1" ht="25.5" customHeight="1">
      <c r="B295" s="181"/>
      <c r="C295" s="182" t="s">
        <v>484</v>
      </c>
      <c r="D295" s="182" t="s">
        <v>278</v>
      </c>
      <c r="E295" s="183" t="s">
        <v>485</v>
      </c>
      <c r="F295" s="184" t="s">
        <v>486</v>
      </c>
      <c r="G295" s="185" t="s">
        <v>325</v>
      </c>
      <c r="H295" s="186">
        <v>83.89</v>
      </c>
      <c r="I295" s="187"/>
      <c r="J295" s="188">
        <f>ROUND(I295*H295,2)</f>
        <v>0</v>
      </c>
      <c r="K295" s="184" t="s">
        <v>282</v>
      </c>
      <c r="L295" s="42"/>
      <c r="M295" s="189" t="s">
        <v>5</v>
      </c>
      <c r="N295" s="190" t="s">
        <v>46</v>
      </c>
      <c r="O295" s="43"/>
      <c r="P295" s="191">
        <f>O295*H295</f>
        <v>0</v>
      </c>
      <c r="Q295" s="191">
        <v>1.2999999999999999E-4</v>
      </c>
      <c r="R295" s="191">
        <f>Q295*H295</f>
        <v>1.0905699999999999E-2</v>
      </c>
      <c r="S295" s="191">
        <v>0</v>
      </c>
      <c r="T295" s="192">
        <f>S295*H295</f>
        <v>0</v>
      </c>
      <c r="AR295" s="25" t="s">
        <v>92</v>
      </c>
      <c r="AT295" s="25" t="s">
        <v>278</v>
      </c>
      <c r="AU295" s="25" t="s">
        <v>81</v>
      </c>
      <c r="AY295" s="25" t="s">
        <v>276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5" t="s">
        <v>92</v>
      </c>
      <c r="BK295" s="193">
        <f>ROUND(I295*H295,2)</f>
        <v>0</v>
      </c>
      <c r="BL295" s="25" t="s">
        <v>92</v>
      </c>
      <c r="BM295" s="25" t="s">
        <v>487</v>
      </c>
    </row>
    <row r="296" spans="2:65" s="12" customFormat="1">
      <c r="B296" s="194"/>
      <c r="D296" s="195" t="s">
        <v>284</v>
      </c>
      <c r="E296" s="196" t="s">
        <v>5</v>
      </c>
      <c r="F296" s="197" t="s">
        <v>488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286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2" customFormat="1">
      <c r="B298" s="194"/>
      <c r="D298" s="195" t="s">
        <v>284</v>
      </c>
      <c r="E298" s="196" t="s">
        <v>5</v>
      </c>
      <c r="F298" s="197" t="s">
        <v>361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284</v>
      </c>
      <c r="AU298" s="196" t="s">
        <v>81</v>
      </c>
      <c r="AV298" s="12" t="s">
        <v>77</v>
      </c>
      <c r="AW298" s="12" t="s">
        <v>36</v>
      </c>
      <c r="AX298" s="12" t="s">
        <v>73</v>
      </c>
      <c r="AY298" s="196" t="s">
        <v>276</v>
      </c>
    </row>
    <row r="299" spans="2:65" s="13" customFormat="1">
      <c r="B299" s="202"/>
      <c r="D299" s="195" t="s">
        <v>284</v>
      </c>
      <c r="E299" s="203" t="s">
        <v>5</v>
      </c>
      <c r="F299" s="204" t="s">
        <v>489</v>
      </c>
      <c r="H299" s="205">
        <v>83.89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65" s="14" customFormat="1">
      <c r="B300" s="210"/>
      <c r="D300" s="195" t="s">
        <v>284</v>
      </c>
      <c r="E300" s="211" t="s">
        <v>5</v>
      </c>
      <c r="F300" s="212" t="s">
        <v>290</v>
      </c>
      <c r="H300" s="213">
        <v>83.89</v>
      </c>
      <c r="I300" s="214"/>
      <c r="L300" s="210"/>
      <c r="M300" s="215"/>
      <c r="N300" s="216"/>
      <c r="O300" s="216"/>
      <c r="P300" s="216"/>
      <c r="Q300" s="216"/>
      <c r="R300" s="216"/>
      <c r="S300" s="216"/>
      <c r="T300" s="217"/>
      <c r="AT300" s="211" t="s">
        <v>284</v>
      </c>
      <c r="AU300" s="211" t="s">
        <v>81</v>
      </c>
      <c r="AV300" s="14" t="s">
        <v>87</v>
      </c>
      <c r="AW300" s="14" t="s">
        <v>36</v>
      </c>
      <c r="AX300" s="14" t="s">
        <v>73</v>
      </c>
      <c r="AY300" s="211" t="s">
        <v>276</v>
      </c>
    </row>
    <row r="301" spans="2:65" s="15" customFormat="1">
      <c r="B301" s="218"/>
      <c r="D301" s="195" t="s">
        <v>284</v>
      </c>
      <c r="E301" s="219" t="s">
        <v>5</v>
      </c>
      <c r="F301" s="220" t="s">
        <v>291</v>
      </c>
      <c r="H301" s="221">
        <v>83.89</v>
      </c>
      <c r="I301" s="222"/>
      <c r="L301" s="218"/>
      <c r="M301" s="223"/>
      <c r="N301" s="224"/>
      <c r="O301" s="224"/>
      <c r="P301" s="224"/>
      <c r="Q301" s="224"/>
      <c r="R301" s="224"/>
      <c r="S301" s="224"/>
      <c r="T301" s="225"/>
      <c r="AT301" s="219" t="s">
        <v>284</v>
      </c>
      <c r="AU301" s="219" t="s">
        <v>81</v>
      </c>
      <c r="AV301" s="15" t="s">
        <v>92</v>
      </c>
      <c r="AW301" s="15" t="s">
        <v>36</v>
      </c>
      <c r="AX301" s="15" t="s">
        <v>77</v>
      </c>
      <c r="AY301" s="219" t="s">
        <v>276</v>
      </c>
    </row>
    <row r="302" spans="2:65" s="1" customFormat="1" ht="16.5" customHeight="1">
      <c r="B302" s="181"/>
      <c r="C302" s="182" t="s">
        <v>490</v>
      </c>
      <c r="D302" s="182" t="s">
        <v>278</v>
      </c>
      <c r="E302" s="183" t="s">
        <v>491</v>
      </c>
      <c r="F302" s="184" t="s">
        <v>492</v>
      </c>
      <c r="G302" s="185" t="s">
        <v>325</v>
      </c>
      <c r="H302" s="186">
        <v>83.89</v>
      </c>
      <c r="I302" s="187"/>
      <c r="J302" s="188">
        <f>ROUND(I302*H302,2)</f>
        <v>0</v>
      </c>
      <c r="K302" s="184" t="s">
        <v>282</v>
      </c>
      <c r="L302" s="42"/>
      <c r="M302" s="189" t="s">
        <v>5</v>
      </c>
      <c r="N302" s="190" t="s">
        <v>46</v>
      </c>
      <c r="O302" s="43"/>
      <c r="P302" s="191">
        <f>O302*H302</f>
        <v>0</v>
      </c>
      <c r="Q302" s="191">
        <v>4.0000000000000003E-5</v>
      </c>
      <c r="R302" s="191">
        <f>Q302*H302</f>
        <v>3.3556000000000002E-3</v>
      </c>
      <c r="S302" s="191">
        <v>0</v>
      </c>
      <c r="T302" s="192">
        <f>S302*H302</f>
        <v>0</v>
      </c>
      <c r="AR302" s="25" t="s">
        <v>92</v>
      </c>
      <c r="AT302" s="25" t="s">
        <v>278</v>
      </c>
      <c r="AU302" s="25" t="s">
        <v>81</v>
      </c>
      <c r="AY302" s="25" t="s">
        <v>276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5" t="s">
        <v>92</v>
      </c>
      <c r="BK302" s="193">
        <f>ROUND(I302*H302,2)</f>
        <v>0</v>
      </c>
      <c r="BL302" s="25" t="s">
        <v>92</v>
      </c>
      <c r="BM302" s="25" t="s">
        <v>493</v>
      </c>
    </row>
    <row r="303" spans="2:65" s="12" customFormat="1">
      <c r="B303" s="194"/>
      <c r="D303" s="195" t="s">
        <v>284</v>
      </c>
      <c r="E303" s="196" t="s">
        <v>5</v>
      </c>
      <c r="F303" s="197" t="s">
        <v>494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286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2" customFormat="1">
      <c r="B305" s="194"/>
      <c r="D305" s="195" t="s">
        <v>284</v>
      </c>
      <c r="E305" s="196" t="s">
        <v>5</v>
      </c>
      <c r="F305" s="197" t="s">
        <v>361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3" customFormat="1">
      <c r="B306" s="202"/>
      <c r="D306" s="195" t="s">
        <v>284</v>
      </c>
      <c r="E306" s="203" t="s">
        <v>5</v>
      </c>
      <c r="F306" s="204" t="s">
        <v>489</v>
      </c>
      <c r="H306" s="205">
        <v>83.89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284</v>
      </c>
      <c r="AU306" s="203" t="s">
        <v>81</v>
      </c>
      <c r="AV306" s="13" t="s">
        <v>81</v>
      </c>
      <c r="AW306" s="13" t="s">
        <v>36</v>
      </c>
      <c r="AX306" s="13" t="s">
        <v>73</v>
      </c>
      <c r="AY306" s="203" t="s">
        <v>276</v>
      </c>
    </row>
    <row r="307" spans="2:65" s="14" customFormat="1">
      <c r="B307" s="210"/>
      <c r="D307" s="195" t="s">
        <v>284</v>
      </c>
      <c r="E307" s="211" t="s">
        <v>5</v>
      </c>
      <c r="F307" s="212" t="s">
        <v>290</v>
      </c>
      <c r="H307" s="213">
        <v>83.89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284</v>
      </c>
      <c r="AU307" s="211" t="s">
        <v>81</v>
      </c>
      <c r="AV307" s="14" t="s">
        <v>87</v>
      </c>
      <c r="AW307" s="14" t="s">
        <v>36</v>
      </c>
      <c r="AX307" s="14" t="s">
        <v>73</v>
      </c>
      <c r="AY307" s="211" t="s">
        <v>276</v>
      </c>
    </row>
    <row r="308" spans="2:65" s="15" customFormat="1">
      <c r="B308" s="218"/>
      <c r="D308" s="195" t="s">
        <v>284</v>
      </c>
      <c r="E308" s="219" t="s">
        <v>5</v>
      </c>
      <c r="F308" s="220" t="s">
        <v>291</v>
      </c>
      <c r="H308" s="221">
        <v>83.89</v>
      </c>
      <c r="I308" s="222"/>
      <c r="L308" s="218"/>
      <c r="M308" s="223"/>
      <c r="N308" s="224"/>
      <c r="O308" s="224"/>
      <c r="P308" s="224"/>
      <c r="Q308" s="224"/>
      <c r="R308" s="224"/>
      <c r="S308" s="224"/>
      <c r="T308" s="225"/>
      <c r="AT308" s="219" t="s">
        <v>284</v>
      </c>
      <c r="AU308" s="219" t="s">
        <v>81</v>
      </c>
      <c r="AV308" s="15" t="s">
        <v>92</v>
      </c>
      <c r="AW308" s="15" t="s">
        <v>36</v>
      </c>
      <c r="AX308" s="15" t="s">
        <v>77</v>
      </c>
      <c r="AY308" s="219" t="s">
        <v>276</v>
      </c>
    </row>
    <row r="309" spans="2:65" s="1" customFormat="1" ht="16.5" customHeight="1">
      <c r="B309" s="181"/>
      <c r="C309" s="182" t="s">
        <v>495</v>
      </c>
      <c r="D309" s="182" t="s">
        <v>278</v>
      </c>
      <c r="E309" s="183" t="s">
        <v>496</v>
      </c>
      <c r="F309" s="184" t="s">
        <v>497</v>
      </c>
      <c r="G309" s="185" t="s">
        <v>281</v>
      </c>
      <c r="H309" s="186">
        <v>7.29</v>
      </c>
      <c r="I309" s="187"/>
      <c r="J309" s="188">
        <f>ROUND(I309*H309,2)</f>
        <v>0</v>
      </c>
      <c r="K309" s="184" t="s">
        <v>282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0</v>
      </c>
      <c r="R309" s="191">
        <f>Q309*H309</f>
        <v>0</v>
      </c>
      <c r="S309" s="191">
        <v>2</v>
      </c>
      <c r="T309" s="192">
        <f>S309*H309</f>
        <v>14.58</v>
      </c>
      <c r="AR309" s="25" t="s">
        <v>92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92</v>
      </c>
      <c r="BM309" s="25" t="s">
        <v>498</v>
      </c>
    </row>
    <row r="310" spans="2:65" s="12" customFormat="1">
      <c r="B310" s="194"/>
      <c r="D310" s="195" t="s">
        <v>284</v>
      </c>
      <c r="E310" s="196" t="s">
        <v>5</v>
      </c>
      <c r="F310" s="197" t="s">
        <v>499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286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2" customFormat="1">
      <c r="B312" s="194"/>
      <c r="D312" s="195" t="s">
        <v>284</v>
      </c>
      <c r="E312" s="196" t="s">
        <v>5</v>
      </c>
      <c r="F312" s="197" t="s">
        <v>337</v>
      </c>
      <c r="H312" s="196" t="s">
        <v>5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6" t="s">
        <v>284</v>
      </c>
      <c r="AU312" s="196" t="s">
        <v>81</v>
      </c>
      <c r="AV312" s="12" t="s">
        <v>77</v>
      </c>
      <c r="AW312" s="12" t="s">
        <v>36</v>
      </c>
      <c r="AX312" s="12" t="s">
        <v>73</v>
      </c>
      <c r="AY312" s="196" t="s">
        <v>276</v>
      </c>
    </row>
    <row r="313" spans="2:65" s="13" customFormat="1">
      <c r="B313" s="202"/>
      <c r="D313" s="195" t="s">
        <v>284</v>
      </c>
      <c r="E313" s="203" t="s">
        <v>5</v>
      </c>
      <c r="F313" s="204" t="s">
        <v>500</v>
      </c>
      <c r="H313" s="205">
        <v>7.07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284</v>
      </c>
      <c r="AU313" s="203" t="s">
        <v>81</v>
      </c>
      <c r="AV313" s="13" t="s">
        <v>81</v>
      </c>
      <c r="AW313" s="13" t="s">
        <v>36</v>
      </c>
      <c r="AX313" s="13" t="s">
        <v>73</v>
      </c>
      <c r="AY313" s="203" t="s">
        <v>276</v>
      </c>
    </row>
    <row r="314" spans="2:65" s="13" customFormat="1">
      <c r="B314" s="202"/>
      <c r="D314" s="195" t="s">
        <v>284</v>
      </c>
      <c r="E314" s="203" t="s">
        <v>5</v>
      </c>
      <c r="F314" s="204" t="s">
        <v>346</v>
      </c>
      <c r="H314" s="205">
        <v>0.22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284</v>
      </c>
      <c r="AU314" s="203" t="s">
        <v>81</v>
      </c>
      <c r="AV314" s="13" t="s">
        <v>81</v>
      </c>
      <c r="AW314" s="13" t="s">
        <v>36</v>
      </c>
      <c r="AX314" s="13" t="s">
        <v>73</v>
      </c>
      <c r="AY314" s="203" t="s">
        <v>276</v>
      </c>
    </row>
    <row r="315" spans="2:65" s="14" customFormat="1">
      <c r="B315" s="210"/>
      <c r="D315" s="195" t="s">
        <v>284</v>
      </c>
      <c r="E315" s="211" t="s">
        <v>5</v>
      </c>
      <c r="F315" s="212" t="s">
        <v>290</v>
      </c>
      <c r="H315" s="213">
        <v>7.29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284</v>
      </c>
      <c r="AU315" s="211" t="s">
        <v>81</v>
      </c>
      <c r="AV315" s="14" t="s">
        <v>87</v>
      </c>
      <c r="AW315" s="14" t="s">
        <v>36</v>
      </c>
      <c r="AX315" s="14" t="s">
        <v>73</v>
      </c>
      <c r="AY315" s="211" t="s">
        <v>276</v>
      </c>
    </row>
    <row r="316" spans="2:65" s="15" customFormat="1">
      <c r="B316" s="218"/>
      <c r="D316" s="195" t="s">
        <v>284</v>
      </c>
      <c r="E316" s="219" t="s">
        <v>5</v>
      </c>
      <c r="F316" s="220" t="s">
        <v>291</v>
      </c>
      <c r="H316" s="221">
        <v>7.29</v>
      </c>
      <c r="I316" s="222"/>
      <c r="L316" s="218"/>
      <c r="M316" s="223"/>
      <c r="N316" s="224"/>
      <c r="O316" s="224"/>
      <c r="P316" s="224"/>
      <c r="Q316" s="224"/>
      <c r="R316" s="224"/>
      <c r="S316" s="224"/>
      <c r="T316" s="225"/>
      <c r="AT316" s="219" t="s">
        <v>284</v>
      </c>
      <c r="AU316" s="219" t="s">
        <v>81</v>
      </c>
      <c r="AV316" s="15" t="s">
        <v>92</v>
      </c>
      <c r="AW316" s="15" t="s">
        <v>36</v>
      </c>
      <c r="AX316" s="15" t="s">
        <v>77</v>
      </c>
      <c r="AY316" s="219" t="s">
        <v>276</v>
      </c>
    </row>
    <row r="317" spans="2:65" s="1" customFormat="1" ht="16.5" customHeight="1">
      <c r="B317" s="181"/>
      <c r="C317" s="182" t="s">
        <v>501</v>
      </c>
      <c r="D317" s="182" t="s">
        <v>278</v>
      </c>
      <c r="E317" s="183" t="s">
        <v>502</v>
      </c>
      <c r="F317" s="184" t="s">
        <v>503</v>
      </c>
      <c r="G317" s="185" t="s">
        <v>325</v>
      </c>
      <c r="H317" s="186">
        <v>52.966999999999999</v>
      </c>
      <c r="I317" s="187"/>
      <c r="J317" s="188">
        <f>ROUND(I317*H317,2)</f>
        <v>0</v>
      </c>
      <c r="K317" s="184" t="s">
        <v>282</v>
      </c>
      <c r="L317" s="42"/>
      <c r="M317" s="189" t="s">
        <v>5</v>
      </c>
      <c r="N317" s="190" t="s">
        <v>46</v>
      </c>
      <c r="O317" s="43"/>
      <c r="P317" s="191">
        <f>O317*H317</f>
        <v>0</v>
      </c>
      <c r="Q317" s="191">
        <v>0</v>
      </c>
      <c r="R317" s="191">
        <f>Q317*H317</f>
        <v>0</v>
      </c>
      <c r="S317" s="191">
        <v>0.26100000000000001</v>
      </c>
      <c r="T317" s="192">
        <f>S317*H317</f>
        <v>13.824387</v>
      </c>
      <c r="AR317" s="25" t="s">
        <v>92</v>
      </c>
      <c r="AT317" s="25" t="s">
        <v>278</v>
      </c>
      <c r="AU317" s="25" t="s">
        <v>81</v>
      </c>
      <c r="AY317" s="25" t="s">
        <v>276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5" t="s">
        <v>92</v>
      </c>
      <c r="BK317" s="193">
        <f>ROUND(I317*H317,2)</f>
        <v>0</v>
      </c>
      <c r="BL317" s="25" t="s">
        <v>92</v>
      </c>
      <c r="BM317" s="25" t="s">
        <v>504</v>
      </c>
    </row>
    <row r="318" spans="2:65" s="12" customFormat="1">
      <c r="B318" s="194"/>
      <c r="D318" s="195" t="s">
        <v>284</v>
      </c>
      <c r="E318" s="196" t="s">
        <v>5</v>
      </c>
      <c r="F318" s="197" t="s">
        <v>505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2" customFormat="1">
      <c r="B319" s="194"/>
      <c r="D319" s="195" t="s">
        <v>284</v>
      </c>
      <c r="E319" s="196" t="s">
        <v>5</v>
      </c>
      <c r="F319" s="197" t="s">
        <v>371</v>
      </c>
      <c r="H319" s="196" t="s">
        <v>5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6" t="s">
        <v>284</v>
      </c>
      <c r="AU319" s="196" t="s">
        <v>81</v>
      </c>
      <c r="AV319" s="12" t="s">
        <v>77</v>
      </c>
      <c r="AW319" s="12" t="s">
        <v>36</v>
      </c>
      <c r="AX319" s="12" t="s">
        <v>73</v>
      </c>
      <c r="AY319" s="196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506</v>
      </c>
      <c r="H320" s="205">
        <v>52.966999999999999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52.966999999999999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52.966999999999999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507</v>
      </c>
      <c r="D323" s="182" t="s">
        <v>278</v>
      </c>
      <c r="E323" s="183" t="s">
        <v>508</v>
      </c>
      <c r="F323" s="184" t="s">
        <v>509</v>
      </c>
      <c r="G323" s="185" t="s">
        <v>416</v>
      </c>
      <c r="H323" s="186">
        <v>9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7.0000000000000007E-2</v>
      </c>
      <c r="T323" s="192">
        <f>S323*H323</f>
        <v>0.63000000000000012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510</v>
      </c>
    </row>
    <row r="324" spans="2:65" s="12" customFormat="1">
      <c r="B324" s="194"/>
      <c r="D324" s="195" t="s">
        <v>284</v>
      </c>
      <c r="E324" s="196" t="s">
        <v>5</v>
      </c>
      <c r="F324" s="197" t="s">
        <v>511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286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512</v>
      </c>
      <c r="H326" s="205">
        <v>9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4" customFormat="1">
      <c r="B327" s="210"/>
      <c r="D327" s="195" t="s">
        <v>284</v>
      </c>
      <c r="E327" s="211" t="s">
        <v>5</v>
      </c>
      <c r="F327" s="212" t="s">
        <v>290</v>
      </c>
      <c r="H327" s="213">
        <v>9</v>
      </c>
      <c r="I327" s="214"/>
      <c r="L327" s="210"/>
      <c r="M327" s="215"/>
      <c r="N327" s="216"/>
      <c r="O327" s="216"/>
      <c r="P327" s="216"/>
      <c r="Q327" s="216"/>
      <c r="R327" s="216"/>
      <c r="S327" s="216"/>
      <c r="T327" s="217"/>
      <c r="AT327" s="211" t="s">
        <v>284</v>
      </c>
      <c r="AU327" s="211" t="s">
        <v>81</v>
      </c>
      <c r="AV327" s="14" t="s">
        <v>87</v>
      </c>
      <c r="AW327" s="14" t="s">
        <v>36</v>
      </c>
      <c r="AX327" s="14" t="s">
        <v>73</v>
      </c>
      <c r="AY327" s="211" t="s">
        <v>276</v>
      </c>
    </row>
    <row r="328" spans="2:65" s="15" customFormat="1">
      <c r="B328" s="218"/>
      <c r="D328" s="195" t="s">
        <v>284</v>
      </c>
      <c r="E328" s="219" t="s">
        <v>5</v>
      </c>
      <c r="F328" s="220" t="s">
        <v>291</v>
      </c>
      <c r="H328" s="221">
        <v>9</v>
      </c>
      <c r="I328" s="222"/>
      <c r="L328" s="218"/>
      <c r="M328" s="223"/>
      <c r="N328" s="224"/>
      <c r="O328" s="224"/>
      <c r="P328" s="224"/>
      <c r="Q328" s="224"/>
      <c r="R328" s="224"/>
      <c r="S328" s="224"/>
      <c r="T328" s="225"/>
      <c r="AT328" s="219" t="s">
        <v>284</v>
      </c>
      <c r="AU328" s="219" t="s">
        <v>81</v>
      </c>
      <c r="AV328" s="15" t="s">
        <v>92</v>
      </c>
      <c r="AW328" s="15" t="s">
        <v>36</v>
      </c>
      <c r="AX328" s="15" t="s">
        <v>77</v>
      </c>
      <c r="AY328" s="219" t="s">
        <v>276</v>
      </c>
    </row>
    <row r="329" spans="2:65" s="1" customFormat="1" ht="25.5" customHeight="1">
      <c r="B329" s="181"/>
      <c r="C329" s="182" t="s">
        <v>513</v>
      </c>
      <c r="D329" s="182" t="s">
        <v>278</v>
      </c>
      <c r="E329" s="183" t="s">
        <v>514</v>
      </c>
      <c r="F329" s="184" t="s">
        <v>515</v>
      </c>
      <c r="G329" s="185" t="s">
        <v>281</v>
      </c>
      <c r="H329" s="186">
        <v>11.752000000000001</v>
      </c>
      <c r="I329" s="187"/>
      <c r="J329" s="188">
        <f>ROUND(I329*H329,2)</f>
        <v>0</v>
      </c>
      <c r="K329" s="184" t="s">
        <v>282</v>
      </c>
      <c r="L329" s="42"/>
      <c r="M329" s="189" t="s">
        <v>5</v>
      </c>
      <c r="N329" s="190" t="s">
        <v>46</v>
      </c>
      <c r="O329" s="43"/>
      <c r="P329" s="191">
        <f>O329*H329</f>
        <v>0</v>
      </c>
      <c r="Q329" s="191">
        <v>0</v>
      </c>
      <c r="R329" s="191">
        <f>Q329*H329</f>
        <v>0</v>
      </c>
      <c r="S329" s="191">
        <v>2.2000000000000002</v>
      </c>
      <c r="T329" s="192">
        <f>S329*H329</f>
        <v>25.854400000000002</v>
      </c>
      <c r="AR329" s="25" t="s">
        <v>92</v>
      </c>
      <c r="AT329" s="25" t="s">
        <v>278</v>
      </c>
      <c r="AU329" s="25" t="s">
        <v>81</v>
      </c>
      <c r="AY329" s="25" t="s">
        <v>276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5" t="s">
        <v>92</v>
      </c>
      <c r="BK329" s="193">
        <f>ROUND(I329*H329,2)</f>
        <v>0</v>
      </c>
      <c r="BL329" s="25" t="s">
        <v>92</v>
      </c>
      <c r="BM329" s="25" t="s">
        <v>516</v>
      </c>
    </row>
    <row r="330" spans="2:65" s="12" customFormat="1">
      <c r="B330" s="194"/>
      <c r="D330" s="195" t="s">
        <v>284</v>
      </c>
      <c r="E330" s="196" t="s">
        <v>5</v>
      </c>
      <c r="F330" s="197" t="s">
        <v>499</v>
      </c>
      <c r="H330" s="196" t="s">
        <v>5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6" t="s">
        <v>284</v>
      </c>
      <c r="AU330" s="196" t="s">
        <v>81</v>
      </c>
      <c r="AV330" s="12" t="s">
        <v>77</v>
      </c>
      <c r="AW330" s="12" t="s">
        <v>36</v>
      </c>
      <c r="AX330" s="12" t="s">
        <v>73</v>
      </c>
      <c r="AY330" s="196" t="s">
        <v>276</v>
      </c>
    </row>
    <row r="331" spans="2:65" s="12" customFormat="1">
      <c r="B331" s="194"/>
      <c r="D331" s="195" t="s">
        <v>284</v>
      </c>
      <c r="E331" s="196" t="s">
        <v>5</v>
      </c>
      <c r="F331" s="197" t="s">
        <v>517</v>
      </c>
      <c r="H331" s="196" t="s">
        <v>5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6" t="s">
        <v>284</v>
      </c>
      <c r="AU331" s="196" t="s">
        <v>81</v>
      </c>
      <c r="AV331" s="12" t="s">
        <v>77</v>
      </c>
      <c r="AW331" s="12" t="s">
        <v>36</v>
      </c>
      <c r="AX331" s="12" t="s">
        <v>73</v>
      </c>
      <c r="AY331" s="196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518</v>
      </c>
      <c r="H332" s="205">
        <v>11.311999999999999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36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519</v>
      </c>
      <c r="H333" s="205">
        <v>0.44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36</v>
      </c>
      <c r="AX333" s="13" t="s">
        <v>73</v>
      </c>
      <c r="AY333" s="203" t="s">
        <v>276</v>
      </c>
    </row>
    <row r="334" spans="2:65" s="14" customFormat="1">
      <c r="B334" s="210"/>
      <c r="D334" s="195" t="s">
        <v>284</v>
      </c>
      <c r="E334" s="211" t="s">
        <v>5</v>
      </c>
      <c r="F334" s="212" t="s">
        <v>290</v>
      </c>
      <c r="H334" s="213">
        <v>11.752000000000001</v>
      </c>
      <c r="I334" s="214"/>
      <c r="L334" s="210"/>
      <c r="M334" s="215"/>
      <c r="N334" s="216"/>
      <c r="O334" s="216"/>
      <c r="P334" s="216"/>
      <c r="Q334" s="216"/>
      <c r="R334" s="216"/>
      <c r="S334" s="216"/>
      <c r="T334" s="217"/>
      <c r="AT334" s="211" t="s">
        <v>284</v>
      </c>
      <c r="AU334" s="211" t="s">
        <v>81</v>
      </c>
      <c r="AV334" s="14" t="s">
        <v>87</v>
      </c>
      <c r="AW334" s="14" t="s">
        <v>36</v>
      </c>
      <c r="AX334" s="14" t="s">
        <v>73</v>
      </c>
      <c r="AY334" s="211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11.752000000000001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182" t="s">
        <v>520</v>
      </c>
      <c r="D336" s="182" t="s">
        <v>278</v>
      </c>
      <c r="E336" s="183" t="s">
        <v>521</v>
      </c>
      <c r="F336" s="184" t="s">
        <v>522</v>
      </c>
      <c r="G336" s="185" t="s">
        <v>325</v>
      </c>
      <c r="H336" s="186">
        <v>3.42</v>
      </c>
      <c r="I336" s="187"/>
      <c r="J336" s="188">
        <f>ROUND(I336*H336,2)</f>
        <v>0</v>
      </c>
      <c r="K336" s="184" t="s">
        <v>282</v>
      </c>
      <c r="L336" s="42"/>
      <c r="M336" s="189" t="s">
        <v>5</v>
      </c>
      <c r="N336" s="190" t="s">
        <v>46</v>
      </c>
      <c r="O336" s="43"/>
      <c r="P336" s="191">
        <f>O336*H336</f>
        <v>0</v>
      </c>
      <c r="Q336" s="191">
        <v>0</v>
      </c>
      <c r="R336" s="191">
        <f>Q336*H336</f>
        <v>0</v>
      </c>
      <c r="S336" s="191">
        <v>8.8999999999999996E-2</v>
      </c>
      <c r="T336" s="192">
        <f>S336*H336</f>
        <v>0.30437999999999998</v>
      </c>
      <c r="AR336" s="25" t="s">
        <v>92</v>
      </c>
      <c r="AT336" s="25" t="s">
        <v>278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92</v>
      </c>
      <c r="BM336" s="25" t="s">
        <v>523</v>
      </c>
    </row>
    <row r="337" spans="2:65" s="12" customFormat="1">
      <c r="B337" s="194"/>
      <c r="D337" s="195" t="s">
        <v>284</v>
      </c>
      <c r="E337" s="196" t="s">
        <v>5</v>
      </c>
      <c r="F337" s="197" t="s">
        <v>524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2" customFormat="1">
      <c r="B338" s="194"/>
      <c r="D338" s="195" t="s">
        <v>284</v>
      </c>
      <c r="E338" s="196" t="s">
        <v>5</v>
      </c>
      <c r="F338" s="197" t="s">
        <v>286</v>
      </c>
      <c r="H338" s="196" t="s">
        <v>5</v>
      </c>
      <c r="I338" s="198"/>
      <c r="L338" s="194"/>
      <c r="M338" s="199"/>
      <c r="N338" s="200"/>
      <c r="O338" s="200"/>
      <c r="P338" s="200"/>
      <c r="Q338" s="200"/>
      <c r="R338" s="200"/>
      <c r="S338" s="200"/>
      <c r="T338" s="201"/>
      <c r="AT338" s="196" t="s">
        <v>284</v>
      </c>
      <c r="AU338" s="196" t="s">
        <v>81</v>
      </c>
      <c r="AV338" s="12" t="s">
        <v>77</v>
      </c>
      <c r="AW338" s="12" t="s">
        <v>36</v>
      </c>
      <c r="AX338" s="12" t="s">
        <v>73</v>
      </c>
      <c r="AY338" s="196" t="s">
        <v>276</v>
      </c>
    </row>
    <row r="339" spans="2:65" s="12" customFormat="1">
      <c r="B339" s="194"/>
      <c r="D339" s="195" t="s">
        <v>284</v>
      </c>
      <c r="E339" s="196" t="s">
        <v>5</v>
      </c>
      <c r="F339" s="197" t="s">
        <v>361</v>
      </c>
      <c r="H339" s="196" t="s">
        <v>5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6" t="s">
        <v>284</v>
      </c>
      <c r="AU339" s="196" t="s">
        <v>81</v>
      </c>
      <c r="AV339" s="12" t="s">
        <v>77</v>
      </c>
      <c r="AW339" s="12" t="s">
        <v>36</v>
      </c>
      <c r="AX339" s="12" t="s">
        <v>73</v>
      </c>
      <c r="AY339" s="196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525</v>
      </c>
      <c r="H340" s="205">
        <v>0.56999999999999995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36</v>
      </c>
      <c r="AX340" s="13" t="s">
        <v>73</v>
      </c>
      <c r="AY340" s="203" t="s">
        <v>276</v>
      </c>
    </row>
    <row r="341" spans="2:65" s="13" customFormat="1">
      <c r="B341" s="202"/>
      <c r="D341" s="195" t="s">
        <v>284</v>
      </c>
      <c r="E341" s="203" t="s">
        <v>5</v>
      </c>
      <c r="F341" s="204" t="s">
        <v>525</v>
      </c>
      <c r="H341" s="205">
        <v>0.56999999999999995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284</v>
      </c>
      <c r="AU341" s="203" t="s">
        <v>81</v>
      </c>
      <c r="AV341" s="13" t="s">
        <v>81</v>
      </c>
      <c r="AW341" s="13" t="s">
        <v>36</v>
      </c>
      <c r="AX341" s="13" t="s">
        <v>73</v>
      </c>
      <c r="AY341" s="203" t="s">
        <v>276</v>
      </c>
    </row>
    <row r="342" spans="2:65" s="13" customFormat="1">
      <c r="B342" s="202"/>
      <c r="D342" s="195" t="s">
        <v>284</v>
      </c>
      <c r="E342" s="203" t="s">
        <v>5</v>
      </c>
      <c r="F342" s="204" t="s">
        <v>525</v>
      </c>
      <c r="H342" s="205">
        <v>0.56999999999999995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284</v>
      </c>
      <c r="AU342" s="203" t="s">
        <v>81</v>
      </c>
      <c r="AV342" s="13" t="s">
        <v>81</v>
      </c>
      <c r="AW342" s="13" t="s">
        <v>36</v>
      </c>
      <c r="AX342" s="13" t="s">
        <v>73</v>
      </c>
      <c r="AY342" s="203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525</v>
      </c>
      <c r="H343" s="205">
        <v>0.56999999999999995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525</v>
      </c>
      <c r="H344" s="205">
        <v>0.56999999999999995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525</v>
      </c>
      <c r="H345" s="205">
        <v>0.56999999999999995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4" customFormat="1">
      <c r="B346" s="210"/>
      <c r="D346" s="195" t="s">
        <v>284</v>
      </c>
      <c r="E346" s="211" t="s">
        <v>5</v>
      </c>
      <c r="F346" s="212" t="s">
        <v>290</v>
      </c>
      <c r="H346" s="213">
        <v>3.42</v>
      </c>
      <c r="I346" s="214"/>
      <c r="L346" s="210"/>
      <c r="M346" s="215"/>
      <c r="N346" s="216"/>
      <c r="O346" s="216"/>
      <c r="P346" s="216"/>
      <c r="Q346" s="216"/>
      <c r="R346" s="216"/>
      <c r="S346" s="216"/>
      <c r="T346" s="217"/>
      <c r="AT346" s="211" t="s">
        <v>284</v>
      </c>
      <c r="AU346" s="211" t="s">
        <v>81</v>
      </c>
      <c r="AV346" s="14" t="s">
        <v>87</v>
      </c>
      <c r="AW346" s="14" t="s">
        <v>36</v>
      </c>
      <c r="AX346" s="14" t="s">
        <v>73</v>
      </c>
      <c r="AY346" s="211" t="s">
        <v>276</v>
      </c>
    </row>
    <row r="347" spans="2:65" s="15" customFormat="1">
      <c r="B347" s="218"/>
      <c r="D347" s="195" t="s">
        <v>284</v>
      </c>
      <c r="E347" s="219" t="s">
        <v>5</v>
      </c>
      <c r="F347" s="220" t="s">
        <v>291</v>
      </c>
      <c r="H347" s="221">
        <v>3.42</v>
      </c>
      <c r="I347" s="222"/>
      <c r="L347" s="218"/>
      <c r="M347" s="223"/>
      <c r="N347" s="224"/>
      <c r="O347" s="224"/>
      <c r="P347" s="224"/>
      <c r="Q347" s="224"/>
      <c r="R347" s="224"/>
      <c r="S347" s="224"/>
      <c r="T347" s="225"/>
      <c r="AT347" s="219" t="s">
        <v>284</v>
      </c>
      <c r="AU347" s="219" t="s">
        <v>81</v>
      </c>
      <c r="AV347" s="15" t="s">
        <v>92</v>
      </c>
      <c r="AW347" s="15" t="s">
        <v>36</v>
      </c>
      <c r="AX347" s="15" t="s">
        <v>77</v>
      </c>
      <c r="AY347" s="219" t="s">
        <v>276</v>
      </c>
    </row>
    <row r="348" spans="2:65" s="1" customFormat="1" ht="16.5" customHeight="1">
      <c r="B348" s="181"/>
      <c r="C348" s="182" t="s">
        <v>526</v>
      </c>
      <c r="D348" s="182" t="s">
        <v>278</v>
      </c>
      <c r="E348" s="183" t="s">
        <v>527</v>
      </c>
      <c r="F348" s="184" t="s">
        <v>528</v>
      </c>
      <c r="G348" s="185" t="s">
        <v>325</v>
      </c>
      <c r="H348" s="186">
        <v>11.2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7.5999999999999998E-2</v>
      </c>
      <c r="T348" s="192">
        <f>S348*H348</f>
        <v>0.85119999999999996</v>
      </c>
      <c r="AR348" s="25" t="s">
        <v>92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92</v>
      </c>
      <c r="BM348" s="25" t="s">
        <v>529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530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371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531</v>
      </c>
      <c r="H351" s="205">
        <v>11.2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4" customFormat="1">
      <c r="B352" s="210"/>
      <c r="D352" s="195" t="s">
        <v>284</v>
      </c>
      <c r="E352" s="211" t="s">
        <v>5</v>
      </c>
      <c r="F352" s="212" t="s">
        <v>290</v>
      </c>
      <c r="H352" s="213">
        <v>11.2</v>
      </c>
      <c r="I352" s="214"/>
      <c r="L352" s="210"/>
      <c r="M352" s="215"/>
      <c r="N352" s="216"/>
      <c r="O352" s="216"/>
      <c r="P352" s="216"/>
      <c r="Q352" s="216"/>
      <c r="R352" s="216"/>
      <c r="S352" s="216"/>
      <c r="T352" s="217"/>
      <c r="AT352" s="211" t="s">
        <v>284</v>
      </c>
      <c r="AU352" s="211" t="s">
        <v>81</v>
      </c>
      <c r="AV352" s="14" t="s">
        <v>87</v>
      </c>
      <c r="AW352" s="14" t="s">
        <v>36</v>
      </c>
      <c r="AX352" s="14" t="s">
        <v>73</v>
      </c>
      <c r="AY352" s="211" t="s">
        <v>276</v>
      </c>
    </row>
    <row r="353" spans="2:65" s="15" customFormat="1">
      <c r="B353" s="218"/>
      <c r="D353" s="195" t="s">
        <v>284</v>
      </c>
      <c r="E353" s="219" t="s">
        <v>5</v>
      </c>
      <c r="F353" s="220" t="s">
        <v>291</v>
      </c>
      <c r="H353" s="221">
        <v>11.2</v>
      </c>
      <c r="I353" s="222"/>
      <c r="L353" s="218"/>
      <c r="M353" s="223"/>
      <c r="N353" s="224"/>
      <c r="O353" s="224"/>
      <c r="P353" s="224"/>
      <c r="Q353" s="224"/>
      <c r="R353" s="224"/>
      <c r="S353" s="224"/>
      <c r="T353" s="225"/>
      <c r="AT353" s="219" t="s">
        <v>284</v>
      </c>
      <c r="AU353" s="219" t="s">
        <v>81</v>
      </c>
      <c r="AV353" s="15" t="s">
        <v>92</v>
      </c>
      <c r="AW353" s="15" t="s">
        <v>36</v>
      </c>
      <c r="AX353" s="15" t="s">
        <v>77</v>
      </c>
      <c r="AY353" s="219" t="s">
        <v>276</v>
      </c>
    </row>
    <row r="354" spans="2:65" s="1" customFormat="1" ht="25.5" customHeight="1">
      <c r="B354" s="181"/>
      <c r="C354" s="182" t="s">
        <v>532</v>
      </c>
      <c r="D354" s="182" t="s">
        <v>278</v>
      </c>
      <c r="E354" s="183" t="s">
        <v>533</v>
      </c>
      <c r="F354" s="184" t="s">
        <v>534</v>
      </c>
      <c r="G354" s="185" t="s">
        <v>325</v>
      </c>
      <c r="H354" s="186">
        <v>245.893</v>
      </c>
      <c r="I354" s="187"/>
      <c r="J354" s="188">
        <f>ROUND(I354*H354,2)</f>
        <v>0</v>
      </c>
      <c r="K354" s="184" t="s">
        <v>282</v>
      </c>
      <c r="L354" s="42"/>
      <c r="M354" s="189" t="s">
        <v>5</v>
      </c>
      <c r="N354" s="190" t="s">
        <v>46</v>
      </c>
      <c r="O354" s="43"/>
      <c r="P354" s="191">
        <f>O354*H354</f>
        <v>0</v>
      </c>
      <c r="Q354" s="191">
        <v>0</v>
      </c>
      <c r="R354" s="191">
        <f>Q354*H354</f>
        <v>0</v>
      </c>
      <c r="S354" s="191">
        <v>4.5999999999999999E-2</v>
      </c>
      <c r="T354" s="192">
        <f>S354*H354</f>
        <v>11.311078</v>
      </c>
      <c r="AR354" s="25" t="s">
        <v>92</v>
      </c>
      <c r="AT354" s="25" t="s">
        <v>278</v>
      </c>
      <c r="AU354" s="25" t="s">
        <v>81</v>
      </c>
      <c r="AY354" s="25" t="s">
        <v>276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5" t="s">
        <v>92</v>
      </c>
      <c r="BK354" s="193">
        <f>ROUND(I354*H354,2)</f>
        <v>0</v>
      </c>
      <c r="BL354" s="25" t="s">
        <v>92</v>
      </c>
      <c r="BM354" s="25" t="s">
        <v>535</v>
      </c>
    </row>
    <row r="355" spans="2:65" s="12" customFormat="1">
      <c r="B355" s="194"/>
      <c r="D355" s="195" t="s">
        <v>284</v>
      </c>
      <c r="E355" s="196" t="s">
        <v>5</v>
      </c>
      <c r="F355" s="197" t="s">
        <v>536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2" customFormat="1">
      <c r="B356" s="194"/>
      <c r="D356" s="195" t="s">
        <v>284</v>
      </c>
      <c r="E356" s="196" t="s">
        <v>5</v>
      </c>
      <c r="F356" s="197" t="s">
        <v>286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395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3" customFormat="1" ht="24">
      <c r="B358" s="202"/>
      <c r="D358" s="195" t="s">
        <v>284</v>
      </c>
      <c r="E358" s="203" t="s">
        <v>5</v>
      </c>
      <c r="F358" s="204" t="s">
        <v>537</v>
      </c>
      <c r="H358" s="205">
        <v>35.880000000000003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284</v>
      </c>
      <c r="AU358" s="203" t="s">
        <v>81</v>
      </c>
      <c r="AV358" s="13" t="s">
        <v>81</v>
      </c>
      <c r="AW358" s="13" t="s">
        <v>36</v>
      </c>
      <c r="AX358" s="13" t="s">
        <v>73</v>
      </c>
      <c r="AY358" s="203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538</v>
      </c>
      <c r="H359" s="205">
        <v>5.4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2" customFormat="1">
      <c r="B360" s="194"/>
      <c r="D360" s="195" t="s">
        <v>284</v>
      </c>
      <c r="E360" s="196" t="s">
        <v>5</v>
      </c>
      <c r="F360" s="197" t="s">
        <v>398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539</v>
      </c>
      <c r="H361" s="205">
        <v>27.48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540</v>
      </c>
      <c r="H362" s="205">
        <v>10.8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2" customFormat="1">
      <c r="B363" s="194"/>
      <c r="D363" s="195" t="s">
        <v>284</v>
      </c>
      <c r="E363" s="196" t="s">
        <v>5</v>
      </c>
      <c r="F363" s="197" t="s">
        <v>401</v>
      </c>
      <c r="H363" s="196" t="s">
        <v>5</v>
      </c>
      <c r="I363" s="198"/>
      <c r="L363" s="194"/>
      <c r="M363" s="199"/>
      <c r="N363" s="200"/>
      <c r="O363" s="200"/>
      <c r="P363" s="200"/>
      <c r="Q363" s="200"/>
      <c r="R363" s="200"/>
      <c r="S363" s="200"/>
      <c r="T363" s="201"/>
      <c r="AT363" s="196" t="s">
        <v>284</v>
      </c>
      <c r="AU363" s="196" t="s">
        <v>81</v>
      </c>
      <c r="AV363" s="12" t="s">
        <v>77</v>
      </c>
      <c r="AW363" s="12" t="s">
        <v>36</v>
      </c>
      <c r="AX363" s="12" t="s">
        <v>73</v>
      </c>
      <c r="AY363" s="196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541</v>
      </c>
      <c r="H364" s="205">
        <v>27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36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397</v>
      </c>
      <c r="H365" s="205">
        <v>2.7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36</v>
      </c>
      <c r="AX365" s="13" t="s">
        <v>73</v>
      </c>
      <c r="AY365" s="203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403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542</v>
      </c>
      <c r="H367" s="205">
        <v>52.44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405</v>
      </c>
      <c r="H368" s="205">
        <v>4.68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2" customFormat="1">
      <c r="B369" s="194"/>
      <c r="D369" s="195" t="s">
        <v>284</v>
      </c>
      <c r="E369" s="196" t="s">
        <v>5</v>
      </c>
      <c r="F369" s="197" t="s">
        <v>406</v>
      </c>
      <c r="H369" s="196" t="s">
        <v>5</v>
      </c>
      <c r="I369" s="198"/>
      <c r="L369" s="194"/>
      <c r="M369" s="199"/>
      <c r="N369" s="200"/>
      <c r="O369" s="200"/>
      <c r="P369" s="200"/>
      <c r="Q369" s="200"/>
      <c r="R369" s="200"/>
      <c r="S369" s="200"/>
      <c r="T369" s="201"/>
      <c r="AT369" s="196" t="s">
        <v>284</v>
      </c>
      <c r="AU369" s="196" t="s">
        <v>81</v>
      </c>
      <c r="AV369" s="12" t="s">
        <v>77</v>
      </c>
      <c r="AW369" s="12" t="s">
        <v>36</v>
      </c>
      <c r="AX369" s="12" t="s">
        <v>73</v>
      </c>
      <c r="AY369" s="196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543</v>
      </c>
      <c r="H370" s="205">
        <v>37.68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408</v>
      </c>
      <c r="H371" s="205">
        <v>18.72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2" customFormat="1">
      <c r="B372" s="194"/>
      <c r="D372" s="195" t="s">
        <v>284</v>
      </c>
      <c r="E372" s="196" t="s">
        <v>5</v>
      </c>
      <c r="F372" s="197" t="s">
        <v>409</v>
      </c>
      <c r="H372" s="196" t="s">
        <v>5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6" t="s">
        <v>284</v>
      </c>
      <c r="AU372" s="196" t="s">
        <v>81</v>
      </c>
      <c r="AV372" s="12" t="s">
        <v>77</v>
      </c>
      <c r="AW372" s="12" t="s">
        <v>36</v>
      </c>
      <c r="AX372" s="12" t="s">
        <v>73</v>
      </c>
      <c r="AY372" s="196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544</v>
      </c>
      <c r="H373" s="205">
        <v>35.159999999999997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545</v>
      </c>
      <c r="H374" s="205">
        <v>9.36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411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546</v>
      </c>
      <c r="H376" s="205">
        <v>31.56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298.86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2" customFormat="1">
      <c r="B378" s="194"/>
      <c r="D378" s="195" t="s">
        <v>284</v>
      </c>
      <c r="E378" s="196" t="s">
        <v>5</v>
      </c>
      <c r="F378" s="197" t="s">
        <v>547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548</v>
      </c>
      <c r="H379" s="205">
        <v>-52.966999999999999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4" customFormat="1">
      <c r="B380" s="210"/>
      <c r="D380" s="195" t="s">
        <v>284</v>
      </c>
      <c r="E380" s="211" t="s">
        <v>5</v>
      </c>
      <c r="F380" s="212" t="s">
        <v>290</v>
      </c>
      <c r="H380" s="213">
        <v>-52.966999999999999</v>
      </c>
      <c r="I380" s="214"/>
      <c r="L380" s="210"/>
      <c r="M380" s="215"/>
      <c r="N380" s="216"/>
      <c r="O380" s="216"/>
      <c r="P380" s="216"/>
      <c r="Q380" s="216"/>
      <c r="R380" s="216"/>
      <c r="S380" s="216"/>
      <c r="T380" s="217"/>
      <c r="AT380" s="211" t="s">
        <v>284</v>
      </c>
      <c r="AU380" s="211" t="s">
        <v>81</v>
      </c>
      <c r="AV380" s="14" t="s">
        <v>87</v>
      </c>
      <c r="AW380" s="14" t="s">
        <v>36</v>
      </c>
      <c r="AX380" s="14" t="s">
        <v>73</v>
      </c>
      <c r="AY380" s="211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245.893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549</v>
      </c>
      <c r="D382" s="182" t="s">
        <v>278</v>
      </c>
      <c r="E382" s="183" t="s">
        <v>550</v>
      </c>
      <c r="F382" s="184" t="s">
        <v>551</v>
      </c>
      <c r="G382" s="185" t="s">
        <v>325</v>
      </c>
      <c r="H382" s="186">
        <v>245.893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0</v>
      </c>
      <c r="R382" s="191">
        <f>Q382*H382</f>
        <v>0</v>
      </c>
      <c r="S382" s="191">
        <v>1.4E-2</v>
      </c>
      <c r="T382" s="192">
        <f>S382*H382</f>
        <v>3.4425020000000002</v>
      </c>
      <c r="AR382" s="25" t="s">
        <v>92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92</v>
      </c>
      <c r="BM382" s="25" t="s">
        <v>552</v>
      </c>
    </row>
    <row r="383" spans="2:65" s="11" customFormat="1" ht="29.85" customHeight="1">
      <c r="B383" s="168"/>
      <c r="D383" s="169" t="s">
        <v>72</v>
      </c>
      <c r="E383" s="179" t="s">
        <v>553</v>
      </c>
      <c r="F383" s="179" t="s">
        <v>554</v>
      </c>
      <c r="I383" s="171"/>
      <c r="J383" s="180">
        <f>BK383</f>
        <v>0</v>
      </c>
      <c r="L383" s="168"/>
      <c r="M383" s="173"/>
      <c r="N383" s="174"/>
      <c r="O383" s="174"/>
      <c r="P383" s="175">
        <f>SUM(P384:P388)</f>
        <v>0</v>
      </c>
      <c r="Q383" s="174"/>
      <c r="R383" s="175">
        <f>SUM(R384:R388)</f>
        <v>0</v>
      </c>
      <c r="S383" s="174"/>
      <c r="T383" s="176">
        <f>SUM(T384:T388)</f>
        <v>0</v>
      </c>
      <c r="AR383" s="169" t="s">
        <v>77</v>
      </c>
      <c r="AT383" s="177" t="s">
        <v>72</v>
      </c>
      <c r="AU383" s="177" t="s">
        <v>77</v>
      </c>
      <c r="AY383" s="169" t="s">
        <v>276</v>
      </c>
      <c r="BK383" s="178">
        <f>SUM(BK384:BK388)</f>
        <v>0</v>
      </c>
    </row>
    <row r="384" spans="2:65" s="1" customFormat="1" ht="25.5" customHeight="1">
      <c r="B384" s="181"/>
      <c r="C384" s="182" t="s">
        <v>555</v>
      </c>
      <c r="D384" s="182" t="s">
        <v>278</v>
      </c>
      <c r="E384" s="183" t="s">
        <v>556</v>
      </c>
      <c r="F384" s="184" t="s">
        <v>557</v>
      </c>
      <c r="G384" s="185" t="s">
        <v>318</v>
      </c>
      <c r="H384" s="186">
        <v>71.247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92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92</v>
      </c>
      <c r="BM384" s="25" t="s">
        <v>558</v>
      </c>
    </row>
    <row r="385" spans="2:65" s="1" customFormat="1" ht="25.5" customHeight="1">
      <c r="B385" s="181"/>
      <c r="C385" s="182" t="s">
        <v>559</v>
      </c>
      <c r="D385" s="182" t="s">
        <v>278</v>
      </c>
      <c r="E385" s="183" t="s">
        <v>560</v>
      </c>
      <c r="F385" s="184" t="s">
        <v>561</v>
      </c>
      <c r="G385" s="185" t="s">
        <v>318</v>
      </c>
      <c r="H385" s="186">
        <v>71.247</v>
      </c>
      <c r="I385" s="187"/>
      <c r="J385" s="188">
        <f>ROUND(I385*H385,2)</f>
        <v>0</v>
      </c>
      <c r="K385" s="184" t="s">
        <v>282</v>
      </c>
      <c r="L385" s="42"/>
      <c r="M385" s="189" t="s">
        <v>5</v>
      </c>
      <c r="N385" s="190" t="s">
        <v>46</v>
      </c>
      <c r="O385" s="43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25" t="s">
        <v>92</v>
      </c>
      <c r="AT385" s="25" t="s">
        <v>278</v>
      </c>
      <c r="AU385" s="25" t="s">
        <v>81</v>
      </c>
      <c r="AY385" s="25" t="s">
        <v>276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5" t="s">
        <v>92</v>
      </c>
      <c r="BK385" s="193">
        <f>ROUND(I385*H385,2)</f>
        <v>0</v>
      </c>
      <c r="BL385" s="25" t="s">
        <v>92</v>
      </c>
      <c r="BM385" s="25" t="s">
        <v>562</v>
      </c>
    </row>
    <row r="386" spans="2:65" s="1" customFormat="1" ht="25.5" customHeight="1">
      <c r="B386" s="181"/>
      <c r="C386" s="182" t="s">
        <v>563</v>
      </c>
      <c r="D386" s="182" t="s">
        <v>278</v>
      </c>
      <c r="E386" s="183" t="s">
        <v>564</v>
      </c>
      <c r="F386" s="184" t="s">
        <v>565</v>
      </c>
      <c r="G386" s="185" t="s">
        <v>318</v>
      </c>
      <c r="H386" s="186">
        <v>1068.7049999999999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25" t="s">
        <v>92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92</v>
      </c>
      <c r="BM386" s="25" t="s">
        <v>566</v>
      </c>
    </row>
    <row r="387" spans="2:65" s="13" customFormat="1">
      <c r="B387" s="202"/>
      <c r="D387" s="195" t="s">
        <v>284</v>
      </c>
      <c r="F387" s="204" t="s">
        <v>567</v>
      </c>
      <c r="H387" s="205">
        <v>1068.7049999999999</v>
      </c>
      <c r="I387" s="206"/>
      <c r="L387" s="202"/>
      <c r="M387" s="207"/>
      <c r="N387" s="208"/>
      <c r="O387" s="208"/>
      <c r="P387" s="208"/>
      <c r="Q387" s="208"/>
      <c r="R387" s="208"/>
      <c r="S387" s="208"/>
      <c r="T387" s="209"/>
      <c r="AT387" s="203" t="s">
        <v>284</v>
      </c>
      <c r="AU387" s="203" t="s">
        <v>81</v>
      </c>
      <c r="AV387" s="13" t="s">
        <v>81</v>
      </c>
      <c r="AW387" s="13" t="s">
        <v>6</v>
      </c>
      <c r="AX387" s="13" t="s">
        <v>77</v>
      </c>
      <c r="AY387" s="203" t="s">
        <v>276</v>
      </c>
    </row>
    <row r="388" spans="2:65" s="1" customFormat="1" ht="25.5" customHeight="1">
      <c r="B388" s="181"/>
      <c r="C388" s="182" t="s">
        <v>568</v>
      </c>
      <c r="D388" s="182" t="s">
        <v>278</v>
      </c>
      <c r="E388" s="183" t="s">
        <v>569</v>
      </c>
      <c r="F388" s="184" t="s">
        <v>570</v>
      </c>
      <c r="G388" s="185" t="s">
        <v>318</v>
      </c>
      <c r="H388" s="186">
        <v>71.247</v>
      </c>
      <c r="I388" s="187"/>
      <c r="J388" s="188">
        <f>ROUND(I388*H388,2)</f>
        <v>0</v>
      </c>
      <c r="K388" s="184" t="s">
        <v>282</v>
      </c>
      <c r="L388" s="42"/>
      <c r="M388" s="189" t="s">
        <v>5</v>
      </c>
      <c r="N388" s="190" t="s">
        <v>46</v>
      </c>
      <c r="O388" s="43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25" t="s">
        <v>92</v>
      </c>
      <c r="AT388" s="25" t="s">
        <v>278</v>
      </c>
      <c r="AU388" s="25" t="s">
        <v>81</v>
      </c>
      <c r="AY388" s="25" t="s">
        <v>276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5" t="s">
        <v>92</v>
      </c>
      <c r="BK388" s="193">
        <f>ROUND(I388*H388,2)</f>
        <v>0</v>
      </c>
      <c r="BL388" s="25" t="s">
        <v>92</v>
      </c>
      <c r="BM388" s="25" t="s">
        <v>571</v>
      </c>
    </row>
    <row r="389" spans="2:65" s="11" customFormat="1" ht="29.85" customHeight="1">
      <c r="B389" s="168"/>
      <c r="D389" s="169" t="s">
        <v>72</v>
      </c>
      <c r="E389" s="179" t="s">
        <v>572</v>
      </c>
      <c r="F389" s="179" t="s">
        <v>573</v>
      </c>
      <c r="I389" s="171"/>
      <c r="J389" s="180">
        <f>BK389</f>
        <v>0</v>
      </c>
      <c r="L389" s="168"/>
      <c r="M389" s="173"/>
      <c r="N389" s="174"/>
      <c r="O389" s="174"/>
      <c r="P389" s="175">
        <f>P390</f>
        <v>0</v>
      </c>
      <c r="Q389" s="174"/>
      <c r="R389" s="175">
        <f>R390</f>
        <v>0</v>
      </c>
      <c r="S389" s="174"/>
      <c r="T389" s="176">
        <f>T390</f>
        <v>0</v>
      </c>
      <c r="AR389" s="169" t="s">
        <v>77</v>
      </c>
      <c r="AT389" s="177" t="s">
        <v>72</v>
      </c>
      <c r="AU389" s="177" t="s">
        <v>77</v>
      </c>
      <c r="AY389" s="169" t="s">
        <v>276</v>
      </c>
      <c r="BK389" s="178">
        <f>BK390</f>
        <v>0</v>
      </c>
    </row>
    <row r="390" spans="2:65" s="1" customFormat="1" ht="16.5" customHeight="1">
      <c r="B390" s="181"/>
      <c r="C390" s="182" t="s">
        <v>574</v>
      </c>
      <c r="D390" s="182" t="s">
        <v>278</v>
      </c>
      <c r="E390" s="183" t="s">
        <v>575</v>
      </c>
      <c r="F390" s="184" t="s">
        <v>576</v>
      </c>
      <c r="G390" s="185" t="s">
        <v>318</v>
      </c>
      <c r="H390" s="186">
        <v>62.811999999999998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25" t="s">
        <v>92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92</v>
      </c>
      <c r="BM390" s="25" t="s">
        <v>577</v>
      </c>
    </row>
    <row r="391" spans="2:65" s="11" customFormat="1" ht="37.35" customHeight="1">
      <c r="B391" s="168"/>
      <c r="D391" s="169" t="s">
        <v>72</v>
      </c>
      <c r="E391" s="170" t="s">
        <v>578</v>
      </c>
      <c r="F391" s="170" t="s">
        <v>579</v>
      </c>
      <c r="I391" s="171"/>
      <c r="J391" s="172">
        <f>BK391</f>
        <v>0</v>
      </c>
      <c r="L391" s="168"/>
      <c r="M391" s="173"/>
      <c r="N391" s="174"/>
      <c r="O391" s="174"/>
      <c r="P391" s="175">
        <f>P392+P474+P523+P545+P607</f>
        <v>0</v>
      </c>
      <c r="Q391" s="174"/>
      <c r="R391" s="175">
        <f>R392+R474+R523+R545+R607</f>
        <v>1.4361501199999998</v>
      </c>
      <c r="S391" s="174"/>
      <c r="T391" s="176">
        <f>T392+T474+T523+T545+T607</f>
        <v>0.44860000000000005</v>
      </c>
      <c r="AR391" s="169" t="s">
        <v>81</v>
      </c>
      <c r="AT391" s="177" t="s">
        <v>72</v>
      </c>
      <c r="AU391" s="177" t="s">
        <v>73</v>
      </c>
      <c r="AY391" s="169" t="s">
        <v>276</v>
      </c>
      <c r="BK391" s="178">
        <f>BK392+BK474+BK523+BK545+BK607</f>
        <v>0</v>
      </c>
    </row>
    <row r="392" spans="2:65" s="11" customFormat="1" ht="19.95" customHeight="1">
      <c r="B392" s="168"/>
      <c r="D392" s="169" t="s">
        <v>72</v>
      </c>
      <c r="E392" s="179" t="s">
        <v>580</v>
      </c>
      <c r="F392" s="179" t="s">
        <v>581</v>
      </c>
      <c r="I392" s="171"/>
      <c r="J392" s="180">
        <f>BK392</f>
        <v>0</v>
      </c>
      <c r="L392" s="168"/>
      <c r="M392" s="173"/>
      <c r="N392" s="174"/>
      <c r="O392" s="174"/>
      <c r="P392" s="175">
        <f>SUM(P393:P473)</f>
        <v>0</v>
      </c>
      <c r="Q392" s="174"/>
      <c r="R392" s="175">
        <f>SUM(R393:R473)</f>
        <v>0.59812091999999994</v>
      </c>
      <c r="S392" s="174"/>
      <c r="T392" s="176">
        <f>SUM(T393:T473)</f>
        <v>0.29210000000000003</v>
      </c>
      <c r="AR392" s="169" t="s">
        <v>81</v>
      </c>
      <c r="AT392" s="177" t="s">
        <v>72</v>
      </c>
      <c r="AU392" s="177" t="s">
        <v>77</v>
      </c>
      <c r="AY392" s="169" t="s">
        <v>276</v>
      </c>
      <c r="BK392" s="178">
        <f>SUM(BK393:BK473)</f>
        <v>0</v>
      </c>
    </row>
    <row r="393" spans="2:65" s="1" customFormat="1" ht="25.5" customHeight="1">
      <c r="B393" s="181"/>
      <c r="C393" s="182" t="s">
        <v>582</v>
      </c>
      <c r="D393" s="182" t="s">
        <v>278</v>
      </c>
      <c r="E393" s="183" t="s">
        <v>583</v>
      </c>
      <c r="F393" s="184" t="s">
        <v>584</v>
      </c>
      <c r="G393" s="185" t="s">
        <v>325</v>
      </c>
      <c r="H393" s="186">
        <v>83.89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585</v>
      </c>
    </row>
    <row r="394" spans="2:65" s="12" customFormat="1">
      <c r="B394" s="194"/>
      <c r="D394" s="195" t="s">
        <v>284</v>
      </c>
      <c r="E394" s="196" t="s">
        <v>5</v>
      </c>
      <c r="F394" s="197" t="s">
        <v>586</v>
      </c>
      <c r="H394" s="196" t="s">
        <v>5</v>
      </c>
      <c r="I394" s="198"/>
      <c r="L394" s="194"/>
      <c r="M394" s="199"/>
      <c r="N394" s="200"/>
      <c r="O394" s="200"/>
      <c r="P394" s="200"/>
      <c r="Q394" s="200"/>
      <c r="R394" s="200"/>
      <c r="S394" s="200"/>
      <c r="T394" s="201"/>
      <c r="AT394" s="196" t="s">
        <v>284</v>
      </c>
      <c r="AU394" s="196" t="s">
        <v>81</v>
      </c>
      <c r="AV394" s="12" t="s">
        <v>77</v>
      </c>
      <c r="AW394" s="12" t="s">
        <v>36</v>
      </c>
      <c r="AX394" s="12" t="s">
        <v>73</v>
      </c>
      <c r="AY394" s="196" t="s">
        <v>276</v>
      </c>
    </row>
    <row r="395" spans="2:65" s="12" customFormat="1">
      <c r="B395" s="194"/>
      <c r="D395" s="195" t="s">
        <v>284</v>
      </c>
      <c r="E395" s="196" t="s">
        <v>5</v>
      </c>
      <c r="F395" s="197" t="s">
        <v>286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2" customFormat="1">
      <c r="B396" s="194"/>
      <c r="D396" s="195" t="s">
        <v>284</v>
      </c>
      <c r="E396" s="196" t="s">
        <v>5</v>
      </c>
      <c r="F396" s="197" t="s">
        <v>587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383</v>
      </c>
      <c r="H397" s="205">
        <v>83.89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4" customFormat="1">
      <c r="B398" s="210"/>
      <c r="D398" s="195" t="s">
        <v>284</v>
      </c>
      <c r="E398" s="211" t="s">
        <v>5</v>
      </c>
      <c r="F398" s="212" t="s">
        <v>290</v>
      </c>
      <c r="H398" s="213">
        <v>83.89</v>
      </c>
      <c r="I398" s="214"/>
      <c r="L398" s="210"/>
      <c r="M398" s="215"/>
      <c r="N398" s="216"/>
      <c r="O398" s="216"/>
      <c r="P398" s="216"/>
      <c r="Q398" s="216"/>
      <c r="R398" s="216"/>
      <c r="S398" s="216"/>
      <c r="T398" s="217"/>
      <c r="AT398" s="211" t="s">
        <v>284</v>
      </c>
      <c r="AU398" s="211" t="s">
        <v>81</v>
      </c>
      <c r="AV398" s="14" t="s">
        <v>87</v>
      </c>
      <c r="AW398" s="14" t="s">
        <v>36</v>
      </c>
      <c r="AX398" s="14" t="s">
        <v>73</v>
      </c>
      <c r="AY398" s="211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83.89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226" t="s">
        <v>588</v>
      </c>
      <c r="D400" s="226" t="s">
        <v>447</v>
      </c>
      <c r="E400" s="227" t="s">
        <v>589</v>
      </c>
      <c r="F400" s="228" t="s">
        <v>590</v>
      </c>
      <c r="G400" s="229" t="s">
        <v>591</v>
      </c>
      <c r="H400" s="230">
        <v>38.588999999999999</v>
      </c>
      <c r="I400" s="231"/>
      <c r="J400" s="232">
        <f>ROUND(I400*H400,2)</f>
        <v>0</v>
      </c>
      <c r="K400" s="228" t="s">
        <v>282</v>
      </c>
      <c r="L400" s="233"/>
      <c r="M400" s="234" t="s">
        <v>5</v>
      </c>
      <c r="N400" s="235" t="s">
        <v>46</v>
      </c>
      <c r="O400" s="43"/>
      <c r="P400" s="191">
        <f>O400*H400</f>
        <v>0</v>
      </c>
      <c r="Q400" s="191">
        <v>1E-3</v>
      </c>
      <c r="R400" s="191">
        <f>Q400*H400</f>
        <v>3.8588999999999998E-2</v>
      </c>
      <c r="S400" s="191">
        <v>0</v>
      </c>
      <c r="T400" s="192">
        <f>S400*H400</f>
        <v>0</v>
      </c>
      <c r="AR400" s="25" t="s">
        <v>484</v>
      </c>
      <c r="AT400" s="25" t="s">
        <v>447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592</v>
      </c>
    </row>
    <row r="401" spans="2:65" s="12" customFormat="1">
      <c r="B401" s="194"/>
      <c r="D401" s="195" t="s">
        <v>284</v>
      </c>
      <c r="E401" s="196" t="s">
        <v>5</v>
      </c>
      <c r="F401" s="197" t="s">
        <v>451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593</v>
      </c>
      <c r="H402" s="205">
        <v>38.588999999999999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4" customFormat="1">
      <c r="B403" s="210"/>
      <c r="D403" s="195" t="s">
        <v>284</v>
      </c>
      <c r="E403" s="211" t="s">
        <v>5</v>
      </c>
      <c r="F403" s="212" t="s">
        <v>290</v>
      </c>
      <c r="H403" s="213">
        <v>38.588999999999999</v>
      </c>
      <c r="I403" s="214"/>
      <c r="L403" s="210"/>
      <c r="M403" s="215"/>
      <c r="N403" s="216"/>
      <c r="O403" s="216"/>
      <c r="P403" s="216"/>
      <c r="Q403" s="216"/>
      <c r="R403" s="216"/>
      <c r="S403" s="216"/>
      <c r="T403" s="217"/>
      <c r="AT403" s="211" t="s">
        <v>284</v>
      </c>
      <c r="AU403" s="211" t="s">
        <v>81</v>
      </c>
      <c r="AV403" s="14" t="s">
        <v>87</v>
      </c>
      <c r="AW403" s="14" t="s">
        <v>36</v>
      </c>
      <c r="AX403" s="14" t="s">
        <v>73</v>
      </c>
      <c r="AY403" s="211" t="s">
        <v>276</v>
      </c>
    </row>
    <row r="404" spans="2:65" s="15" customFormat="1">
      <c r="B404" s="218"/>
      <c r="D404" s="195" t="s">
        <v>284</v>
      </c>
      <c r="E404" s="219" t="s">
        <v>5</v>
      </c>
      <c r="F404" s="220" t="s">
        <v>291</v>
      </c>
      <c r="H404" s="221">
        <v>38.588999999999999</v>
      </c>
      <c r="I404" s="222"/>
      <c r="L404" s="218"/>
      <c r="M404" s="223"/>
      <c r="N404" s="224"/>
      <c r="O404" s="224"/>
      <c r="P404" s="224"/>
      <c r="Q404" s="224"/>
      <c r="R404" s="224"/>
      <c r="S404" s="224"/>
      <c r="T404" s="225"/>
      <c r="AT404" s="219" t="s">
        <v>284</v>
      </c>
      <c r="AU404" s="219" t="s">
        <v>81</v>
      </c>
      <c r="AV404" s="15" t="s">
        <v>92</v>
      </c>
      <c r="AW404" s="15" t="s">
        <v>36</v>
      </c>
      <c r="AX404" s="15" t="s">
        <v>77</v>
      </c>
      <c r="AY404" s="219" t="s">
        <v>276</v>
      </c>
    </row>
    <row r="405" spans="2:65" s="1" customFormat="1" ht="16.5" customHeight="1">
      <c r="B405" s="181"/>
      <c r="C405" s="182" t="s">
        <v>594</v>
      </c>
      <c r="D405" s="182" t="s">
        <v>278</v>
      </c>
      <c r="E405" s="183" t="s">
        <v>595</v>
      </c>
      <c r="F405" s="184" t="s">
        <v>596</v>
      </c>
      <c r="G405" s="185" t="s">
        <v>325</v>
      </c>
      <c r="H405" s="186">
        <v>30.9</v>
      </c>
      <c r="I405" s="187"/>
      <c r="J405" s="188">
        <f>ROUND(I405*H405,2)</f>
        <v>0</v>
      </c>
      <c r="K405" s="184" t="s">
        <v>282</v>
      </c>
      <c r="L405" s="42"/>
      <c r="M405" s="189" t="s">
        <v>5</v>
      </c>
      <c r="N405" s="190" t="s">
        <v>46</v>
      </c>
      <c r="O405" s="43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25" t="s">
        <v>384</v>
      </c>
      <c r="AT405" s="25" t="s">
        <v>278</v>
      </c>
      <c r="AU405" s="25" t="s">
        <v>81</v>
      </c>
      <c r="AY405" s="25" t="s">
        <v>276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5" t="s">
        <v>92</v>
      </c>
      <c r="BK405" s="193">
        <f>ROUND(I405*H405,2)</f>
        <v>0</v>
      </c>
      <c r="BL405" s="25" t="s">
        <v>384</v>
      </c>
      <c r="BM405" s="25" t="s">
        <v>597</v>
      </c>
    </row>
    <row r="406" spans="2:65" s="12" customFormat="1">
      <c r="B406" s="194"/>
      <c r="D406" s="195" t="s">
        <v>284</v>
      </c>
      <c r="E406" s="196" t="s">
        <v>5</v>
      </c>
      <c r="F406" s="197" t="s">
        <v>598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2" customFormat="1">
      <c r="B407" s="194"/>
      <c r="D407" s="195" t="s">
        <v>284</v>
      </c>
      <c r="E407" s="196" t="s">
        <v>5</v>
      </c>
      <c r="F407" s="197" t="s">
        <v>286</v>
      </c>
      <c r="H407" s="196" t="s">
        <v>5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6" t="s">
        <v>284</v>
      </c>
      <c r="AU407" s="196" t="s">
        <v>81</v>
      </c>
      <c r="AV407" s="12" t="s">
        <v>77</v>
      </c>
      <c r="AW407" s="12" t="s">
        <v>36</v>
      </c>
      <c r="AX407" s="12" t="s">
        <v>73</v>
      </c>
      <c r="AY407" s="196" t="s">
        <v>276</v>
      </c>
    </row>
    <row r="408" spans="2:65" s="12" customFormat="1">
      <c r="B408" s="194"/>
      <c r="D408" s="195" t="s">
        <v>284</v>
      </c>
      <c r="E408" s="196" t="s">
        <v>5</v>
      </c>
      <c r="F408" s="197" t="s">
        <v>395</v>
      </c>
      <c r="H408" s="196" t="s">
        <v>5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6" t="s">
        <v>284</v>
      </c>
      <c r="AU408" s="196" t="s">
        <v>81</v>
      </c>
      <c r="AV408" s="12" t="s">
        <v>77</v>
      </c>
      <c r="AW408" s="12" t="s">
        <v>36</v>
      </c>
      <c r="AX408" s="12" t="s">
        <v>73</v>
      </c>
      <c r="AY408" s="196" t="s">
        <v>276</v>
      </c>
    </row>
    <row r="409" spans="2:65" s="13" customFormat="1" ht="24">
      <c r="B409" s="202"/>
      <c r="D409" s="195" t="s">
        <v>284</v>
      </c>
      <c r="E409" s="203" t="s">
        <v>5</v>
      </c>
      <c r="F409" s="204" t="s">
        <v>599</v>
      </c>
      <c r="H409" s="205">
        <v>4.4850000000000003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36</v>
      </c>
      <c r="AX409" s="13" t="s">
        <v>73</v>
      </c>
      <c r="AY409" s="203" t="s">
        <v>276</v>
      </c>
    </row>
    <row r="410" spans="2:65" s="12" customFormat="1">
      <c r="B410" s="194"/>
      <c r="D410" s="195" t="s">
        <v>284</v>
      </c>
      <c r="E410" s="196" t="s">
        <v>5</v>
      </c>
      <c r="F410" s="197" t="s">
        <v>398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3" customFormat="1">
      <c r="B411" s="202"/>
      <c r="D411" s="195" t="s">
        <v>284</v>
      </c>
      <c r="E411" s="203" t="s">
        <v>5</v>
      </c>
      <c r="F411" s="204" t="s">
        <v>600</v>
      </c>
      <c r="H411" s="205">
        <v>3.4350000000000001</v>
      </c>
      <c r="I411" s="206"/>
      <c r="L411" s="202"/>
      <c r="M411" s="207"/>
      <c r="N411" s="208"/>
      <c r="O411" s="208"/>
      <c r="P411" s="208"/>
      <c r="Q411" s="208"/>
      <c r="R411" s="208"/>
      <c r="S411" s="208"/>
      <c r="T411" s="209"/>
      <c r="AT411" s="203" t="s">
        <v>284</v>
      </c>
      <c r="AU411" s="203" t="s">
        <v>81</v>
      </c>
      <c r="AV411" s="13" t="s">
        <v>81</v>
      </c>
      <c r="AW411" s="13" t="s">
        <v>36</v>
      </c>
      <c r="AX411" s="13" t="s">
        <v>73</v>
      </c>
      <c r="AY411" s="203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401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601</v>
      </c>
      <c r="H413" s="205">
        <v>3.375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2" customFormat="1">
      <c r="B414" s="194"/>
      <c r="D414" s="195" t="s">
        <v>284</v>
      </c>
      <c r="E414" s="196" t="s">
        <v>5</v>
      </c>
      <c r="F414" s="197" t="s">
        <v>403</v>
      </c>
      <c r="H414" s="196" t="s">
        <v>5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6" t="s">
        <v>284</v>
      </c>
      <c r="AU414" s="196" t="s">
        <v>81</v>
      </c>
      <c r="AV414" s="12" t="s">
        <v>77</v>
      </c>
      <c r="AW414" s="12" t="s">
        <v>36</v>
      </c>
      <c r="AX414" s="12" t="s">
        <v>73</v>
      </c>
      <c r="AY414" s="196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602</v>
      </c>
      <c r="H415" s="205">
        <v>6.5549999999999997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2" customFormat="1">
      <c r="B416" s="194"/>
      <c r="D416" s="195" t="s">
        <v>284</v>
      </c>
      <c r="E416" s="196" t="s">
        <v>5</v>
      </c>
      <c r="F416" s="197" t="s">
        <v>406</v>
      </c>
      <c r="H416" s="196" t="s">
        <v>5</v>
      </c>
      <c r="I416" s="198"/>
      <c r="L416" s="194"/>
      <c r="M416" s="199"/>
      <c r="N416" s="200"/>
      <c r="O416" s="200"/>
      <c r="P416" s="200"/>
      <c r="Q416" s="200"/>
      <c r="R416" s="200"/>
      <c r="S416" s="200"/>
      <c r="T416" s="201"/>
      <c r="AT416" s="196" t="s">
        <v>284</v>
      </c>
      <c r="AU416" s="196" t="s">
        <v>81</v>
      </c>
      <c r="AV416" s="12" t="s">
        <v>77</v>
      </c>
      <c r="AW416" s="12" t="s">
        <v>36</v>
      </c>
      <c r="AX416" s="12" t="s">
        <v>73</v>
      </c>
      <c r="AY416" s="196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603</v>
      </c>
      <c r="H417" s="205">
        <v>4.71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36</v>
      </c>
      <c r="AX417" s="13" t="s">
        <v>73</v>
      </c>
      <c r="AY417" s="203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409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3" customFormat="1">
      <c r="B419" s="202"/>
      <c r="D419" s="195" t="s">
        <v>284</v>
      </c>
      <c r="E419" s="203" t="s">
        <v>5</v>
      </c>
      <c r="F419" s="204" t="s">
        <v>604</v>
      </c>
      <c r="H419" s="205">
        <v>4.3949999999999996</v>
      </c>
      <c r="I419" s="206"/>
      <c r="L419" s="202"/>
      <c r="M419" s="207"/>
      <c r="N419" s="208"/>
      <c r="O419" s="208"/>
      <c r="P419" s="208"/>
      <c r="Q419" s="208"/>
      <c r="R419" s="208"/>
      <c r="S419" s="208"/>
      <c r="T419" s="209"/>
      <c r="AT419" s="203" t="s">
        <v>284</v>
      </c>
      <c r="AU419" s="203" t="s">
        <v>81</v>
      </c>
      <c r="AV419" s="13" t="s">
        <v>81</v>
      </c>
      <c r="AW419" s="13" t="s">
        <v>36</v>
      </c>
      <c r="AX419" s="13" t="s">
        <v>73</v>
      </c>
      <c r="AY419" s="203" t="s">
        <v>276</v>
      </c>
    </row>
    <row r="420" spans="2:65" s="12" customFormat="1">
      <c r="B420" s="194"/>
      <c r="D420" s="195" t="s">
        <v>284</v>
      </c>
      <c r="E420" s="196" t="s">
        <v>5</v>
      </c>
      <c r="F420" s="197" t="s">
        <v>411</v>
      </c>
      <c r="H420" s="196" t="s">
        <v>5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6" t="s">
        <v>284</v>
      </c>
      <c r="AU420" s="196" t="s">
        <v>81</v>
      </c>
      <c r="AV420" s="12" t="s">
        <v>77</v>
      </c>
      <c r="AW420" s="12" t="s">
        <v>36</v>
      </c>
      <c r="AX420" s="12" t="s">
        <v>73</v>
      </c>
      <c r="AY420" s="196" t="s">
        <v>276</v>
      </c>
    </row>
    <row r="421" spans="2:65" s="13" customFormat="1">
      <c r="B421" s="202"/>
      <c r="D421" s="195" t="s">
        <v>284</v>
      </c>
      <c r="E421" s="203" t="s">
        <v>5</v>
      </c>
      <c r="F421" s="204" t="s">
        <v>605</v>
      </c>
      <c r="H421" s="205">
        <v>3.9449999999999998</v>
      </c>
      <c r="I421" s="206"/>
      <c r="L421" s="202"/>
      <c r="M421" s="207"/>
      <c r="N421" s="208"/>
      <c r="O421" s="208"/>
      <c r="P421" s="208"/>
      <c r="Q421" s="208"/>
      <c r="R421" s="208"/>
      <c r="S421" s="208"/>
      <c r="T421" s="209"/>
      <c r="AT421" s="203" t="s">
        <v>284</v>
      </c>
      <c r="AU421" s="203" t="s">
        <v>81</v>
      </c>
      <c r="AV421" s="13" t="s">
        <v>81</v>
      </c>
      <c r="AW421" s="13" t="s">
        <v>36</v>
      </c>
      <c r="AX421" s="13" t="s">
        <v>73</v>
      </c>
      <c r="AY421" s="203" t="s">
        <v>276</v>
      </c>
    </row>
    <row r="422" spans="2:65" s="14" customFormat="1">
      <c r="B422" s="210"/>
      <c r="D422" s="195" t="s">
        <v>284</v>
      </c>
      <c r="E422" s="211" t="s">
        <v>5</v>
      </c>
      <c r="F422" s="212" t="s">
        <v>290</v>
      </c>
      <c r="H422" s="213">
        <v>30.9</v>
      </c>
      <c r="I422" s="214"/>
      <c r="L422" s="210"/>
      <c r="M422" s="215"/>
      <c r="N422" s="216"/>
      <c r="O422" s="216"/>
      <c r="P422" s="216"/>
      <c r="Q422" s="216"/>
      <c r="R422" s="216"/>
      <c r="S422" s="216"/>
      <c r="T422" s="217"/>
      <c r="AT422" s="211" t="s">
        <v>284</v>
      </c>
      <c r="AU422" s="211" t="s">
        <v>81</v>
      </c>
      <c r="AV422" s="14" t="s">
        <v>87</v>
      </c>
      <c r="AW422" s="14" t="s">
        <v>36</v>
      </c>
      <c r="AX422" s="14" t="s">
        <v>73</v>
      </c>
      <c r="AY422" s="211" t="s">
        <v>276</v>
      </c>
    </row>
    <row r="423" spans="2:65" s="15" customFormat="1">
      <c r="B423" s="218"/>
      <c r="D423" s="195" t="s">
        <v>284</v>
      </c>
      <c r="E423" s="219" t="s">
        <v>5</v>
      </c>
      <c r="F423" s="220" t="s">
        <v>291</v>
      </c>
      <c r="H423" s="221">
        <v>30.9</v>
      </c>
      <c r="I423" s="222"/>
      <c r="L423" s="218"/>
      <c r="M423" s="223"/>
      <c r="N423" s="224"/>
      <c r="O423" s="224"/>
      <c r="P423" s="224"/>
      <c r="Q423" s="224"/>
      <c r="R423" s="224"/>
      <c r="S423" s="224"/>
      <c r="T423" s="225"/>
      <c r="AT423" s="219" t="s">
        <v>284</v>
      </c>
      <c r="AU423" s="219" t="s">
        <v>81</v>
      </c>
      <c r="AV423" s="15" t="s">
        <v>92</v>
      </c>
      <c r="AW423" s="15" t="s">
        <v>36</v>
      </c>
      <c r="AX423" s="15" t="s">
        <v>77</v>
      </c>
      <c r="AY423" s="219" t="s">
        <v>276</v>
      </c>
    </row>
    <row r="424" spans="2:65" s="1" customFormat="1" ht="16.5" customHeight="1">
      <c r="B424" s="181"/>
      <c r="C424" s="226" t="s">
        <v>606</v>
      </c>
      <c r="D424" s="226" t="s">
        <v>447</v>
      </c>
      <c r="E424" s="227" t="s">
        <v>589</v>
      </c>
      <c r="F424" s="228" t="s">
        <v>590</v>
      </c>
      <c r="G424" s="229" t="s">
        <v>591</v>
      </c>
      <c r="H424" s="230">
        <v>1.421</v>
      </c>
      <c r="I424" s="231"/>
      <c r="J424" s="232">
        <f>ROUND(I424*H424,2)</f>
        <v>0</v>
      </c>
      <c r="K424" s="228" t="s">
        <v>282</v>
      </c>
      <c r="L424" s="233"/>
      <c r="M424" s="234" t="s">
        <v>5</v>
      </c>
      <c r="N424" s="235" t="s">
        <v>46</v>
      </c>
      <c r="O424" s="43"/>
      <c r="P424" s="191">
        <f>O424*H424</f>
        <v>0</v>
      </c>
      <c r="Q424" s="191">
        <v>1E-3</v>
      </c>
      <c r="R424" s="191">
        <f>Q424*H424</f>
        <v>1.4210000000000002E-3</v>
      </c>
      <c r="S424" s="191">
        <v>0</v>
      </c>
      <c r="T424" s="192">
        <f>S424*H424</f>
        <v>0</v>
      </c>
      <c r="AR424" s="25" t="s">
        <v>484</v>
      </c>
      <c r="AT424" s="25" t="s">
        <v>447</v>
      </c>
      <c r="AU424" s="25" t="s">
        <v>81</v>
      </c>
      <c r="AY424" s="25" t="s">
        <v>276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5" t="s">
        <v>92</v>
      </c>
      <c r="BK424" s="193">
        <f>ROUND(I424*H424,2)</f>
        <v>0</v>
      </c>
      <c r="BL424" s="25" t="s">
        <v>384</v>
      </c>
      <c r="BM424" s="25" t="s">
        <v>607</v>
      </c>
    </row>
    <row r="425" spans="2:65" s="12" customFormat="1">
      <c r="B425" s="194"/>
      <c r="D425" s="195" t="s">
        <v>284</v>
      </c>
      <c r="E425" s="196" t="s">
        <v>5</v>
      </c>
      <c r="F425" s="197" t="s">
        <v>451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608</v>
      </c>
      <c r="H426" s="205">
        <v>1.421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4" customFormat="1">
      <c r="B427" s="210"/>
      <c r="D427" s="195" t="s">
        <v>284</v>
      </c>
      <c r="E427" s="211" t="s">
        <v>5</v>
      </c>
      <c r="F427" s="212" t="s">
        <v>290</v>
      </c>
      <c r="H427" s="213">
        <v>1.421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284</v>
      </c>
      <c r="AU427" s="211" t="s">
        <v>81</v>
      </c>
      <c r="AV427" s="14" t="s">
        <v>87</v>
      </c>
      <c r="AW427" s="14" t="s">
        <v>36</v>
      </c>
      <c r="AX427" s="14" t="s">
        <v>73</v>
      </c>
      <c r="AY427" s="211" t="s">
        <v>276</v>
      </c>
    </row>
    <row r="428" spans="2:65" s="15" customFormat="1">
      <c r="B428" s="218"/>
      <c r="D428" s="195" t="s">
        <v>284</v>
      </c>
      <c r="E428" s="219" t="s">
        <v>5</v>
      </c>
      <c r="F428" s="220" t="s">
        <v>291</v>
      </c>
      <c r="H428" s="221">
        <v>1.421</v>
      </c>
      <c r="I428" s="222"/>
      <c r="L428" s="218"/>
      <c r="M428" s="223"/>
      <c r="N428" s="224"/>
      <c r="O428" s="224"/>
      <c r="P428" s="224"/>
      <c r="Q428" s="224"/>
      <c r="R428" s="224"/>
      <c r="S428" s="224"/>
      <c r="T428" s="225"/>
      <c r="AT428" s="219" t="s">
        <v>284</v>
      </c>
      <c r="AU428" s="219" t="s">
        <v>81</v>
      </c>
      <c r="AV428" s="15" t="s">
        <v>92</v>
      </c>
      <c r="AW428" s="15" t="s">
        <v>36</v>
      </c>
      <c r="AX428" s="15" t="s">
        <v>77</v>
      </c>
      <c r="AY428" s="219" t="s">
        <v>276</v>
      </c>
    </row>
    <row r="429" spans="2:65" s="1" customFormat="1" ht="16.5" customHeight="1">
      <c r="B429" s="181"/>
      <c r="C429" s="182" t="s">
        <v>609</v>
      </c>
      <c r="D429" s="182" t="s">
        <v>278</v>
      </c>
      <c r="E429" s="183" t="s">
        <v>610</v>
      </c>
      <c r="F429" s="184" t="s">
        <v>611</v>
      </c>
      <c r="G429" s="185" t="s">
        <v>325</v>
      </c>
      <c r="H429" s="186">
        <v>73.025000000000006</v>
      </c>
      <c r="I429" s="187"/>
      <c r="J429" s="188">
        <f>ROUND(I429*H429,2)</f>
        <v>0</v>
      </c>
      <c r="K429" s="184" t="s">
        <v>282</v>
      </c>
      <c r="L429" s="42"/>
      <c r="M429" s="189" t="s">
        <v>5</v>
      </c>
      <c r="N429" s="190" t="s">
        <v>46</v>
      </c>
      <c r="O429" s="43"/>
      <c r="P429" s="191">
        <f>O429*H429</f>
        <v>0</v>
      </c>
      <c r="Q429" s="191">
        <v>0</v>
      </c>
      <c r="R429" s="191">
        <f>Q429*H429</f>
        <v>0</v>
      </c>
      <c r="S429" s="191">
        <v>4.0000000000000001E-3</v>
      </c>
      <c r="T429" s="192">
        <f>S429*H429</f>
        <v>0.29210000000000003</v>
      </c>
      <c r="AR429" s="25" t="s">
        <v>384</v>
      </c>
      <c r="AT429" s="25" t="s">
        <v>278</v>
      </c>
      <c r="AU429" s="25" t="s">
        <v>81</v>
      </c>
      <c r="AY429" s="25" t="s">
        <v>276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5" t="s">
        <v>92</v>
      </c>
      <c r="BK429" s="193">
        <f>ROUND(I429*H429,2)</f>
        <v>0</v>
      </c>
      <c r="BL429" s="25" t="s">
        <v>384</v>
      </c>
      <c r="BM429" s="25" t="s">
        <v>612</v>
      </c>
    </row>
    <row r="430" spans="2:65" s="12" customFormat="1">
      <c r="B430" s="194"/>
      <c r="D430" s="195" t="s">
        <v>284</v>
      </c>
      <c r="E430" s="196" t="s">
        <v>5</v>
      </c>
      <c r="F430" s="197" t="s">
        <v>586</v>
      </c>
      <c r="H430" s="196" t="s">
        <v>5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6" t="s">
        <v>284</v>
      </c>
      <c r="AU430" s="196" t="s">
        <v>81</v>
      </c>
      <c r="AV430" s="12" t="s">
        <v>77</v>
      </c>
      <c r="AW430" s="12" t="s">
        <v>36</v>
      </c>
      <c r="AX430" s="12" t="s">
        <v>73</v>
      </c>
      <c r="AY430" s="196" t="s">
        <v>276</v>
      </c>
    </row>
    <row r="431" spans="2:65" s="12" customFormat="1">
      <c r="B431" s="194"/>
      <c r="D431" s="195" t="s">
        <v>284</v>
      </c>
      <c r="E431" s="196" t="s">
        <v>5</v>
      </c>
      <c r="F431" s="197" t="s">
        <v>286</v>
      </c>
      <c r="H431" s="196" t="s">
        <v>5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6" t="s">
        <v>284</v>
      </c>
      <c r="AU431" s="196" t="s">
        <v>81</v>
      </c>
      <c r="AV431" s="12" t="s">
        <v>77</v>
      </c>
      <c r="AW431" s="12" t="s">
        <v>36</v>
      </c>
      <c r="AX431" s="12" t="s">
        <v>73</v>
      </c>
      <c r="AY431" s="196" t="s">
        <v>276</v>
      </c>
    </row>
    <row r="432" spans="2:65" s="12" customFormat="1">
      <c r="B432" s="194"/>
      <c r="D432" s="195" t="s">
        <v>284</v>
      </c>
      <c r="E432" s="196" t="s">
        <v>5</v>
      </c>
      <c r="F432" s="197" t="s">
        <v>613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329</v>
      </c>
      <c r="H433" s="205">
        <v>70.55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3" customFormat="1">
      <c r="B434" s="202"/>
      <c r="D434" s="195" t="s">
        <v>284</v>
      </c>
      <c r="E434" s="203" t="s">
        <v>5</v>
      </c>
      <c r="F434" s="204" t="s">
        <v>614</v>
      </c>
      <c r="H434" s="205">
        <v>2.4750000000000001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284</v>
      </c>
      <c r="AU434" s="203" t="s">
        <v>81</v>
      </c>
      <c r="AV434" s="13" t="s">
        <v>81</v>
      </c>
      <c r="AW434" s="13" t="s">
        <v>36</v>
      </c>
      <c r="AX434" s="13" t="s">
        <v>73</v>
      </c>
      <c r="AY434" s="203" t="s">
        <v>276</v>
      </c>
    </row>
    <row r="435" spans="2:65" s="14" customFormat="1">
      <c r="B435" s="210"/>
      <c r="D435" s="195" t="s">
        <v>284</v>
      </c>
      <c r="E435" s="211" t="s">
        <v>5</v>
      </c>
      <c r="F435" s="212" t="s">
        <v>290</v>
      </c>
      <c r="H435" s="213">
        <v>73.025000000000006</v>
      </c>
      <c r="I435" s="214"/>
      <c r="L435" s="210"/>
      <c r="M435" s="215"/>
      <c r="N435" s="216"/>
      <c r="O435" s="216"/>
      <c r="P435" s="216"/>
      <c r="Q435" s="216"/>
      <c r="R435" s="216"/>
      <c r="S435" s="216"/>
      <c r="T435" s="217"/>
      <c r="AT435" s="211" t="s">
        <v>284</v>
      </c>
      <c r="AU435" s="211" t="s">
        <v>81</v>
      </c>
      <c r="AV435" s="14" t="s">
        <v>87</v>
      </c>
      <c r="AW435" s="14" t="s">
        <v>36</v>
      </c>
      <c r="AX435" s="14" t="s">
        <v>73</v>
      </c>
      <c r="AY435" s="211" t="s">
        <v>276</v>
      </c>
    </row>
    <row r="436" spans="2:65" s="15" customFormat="1">
      <c r="B436" s="218"/>
      <c r="D436" s="195" t="s">
        <v>284</v>
      </c>
      <c r="E436" s="219" t="s">
        <v>5</v>
      </c>
      <c r="F436" s="220" t="s">
        <v>291</v>
      </c>
      <c r="H436" s="221">
        <v>73.025000000000006</v>
      </c>
      <c r="I436" s="222"/>
      <c r="L436" s="218"/>
      <c r="M436" s="223"/>
      <c r="N436" s="224"/>
      <c r="O436" s="224"/>
      <c r="P436" s="224"/>
      <c r="Q436" s="224"/>
      <c r="R436" s="224"/>
      <c r="S436" s="224"/>
      <c r="T436" s="225"/>
      <c r="AT436" s="219" t="s">
        <v>284</v>
      </c>
      <c r="AU436" s="219" t="s">
        <v>81</v>
      </c>
      <c r="AV436" s="15" t="s">
        <v>92</v>
      </c>
      <c r="AW436" s="15" t="s">
        <v>36</v>
      </c>
      <c r="AX436" s="15" t="s">
        <v>77</v>
      </c>
      <c r="AY436" s="219" t="s">
        <v>276</v>
      </c>
    </row>
    <row r="437" spans="2:65" s="1" customFormat="1" ht="16.5" customHeight="1">
      <c r="B437" s="181"/>
      <c r="C437" s="182" t="s">
        <v>615</v>
      </c>
      <c r="D437" s="182" t="s">
        <v>278</v>
      </c>
      <c r="E437" s="183" t="s">
        <v>616</v>
      </c>
      <c r="F437" s="184" t="s">
        <v>617</v>
      </c>
      <c r="G437" s="185" t="s">
        <v>325</v>
      </c>
      <c r="H437" s="186">
        <v>83.89</v>
      </c>
      <c r="I437" s="187"/>
      <c r="J437" s="188">
        <f>ROUND(I437*H437,2)</f>
        <v>0</v>
      </c>
      <c r="K437" s="184" t="s">
        <v>282</v>
      </c>
      <c r="L437" s="42"/>
      <c r="M437" s="189" t="s">
        <v>5</v>
      </c>
      <c r="N437" s="190" t="s">
        <v>46</v>
      </c>
      <c r="O437" s="43"/>
      <c r="P437" s="191">
        <f>O437*H437</f>
        <v>0</v>
      </c>
      <c r="Q437" s="191">
        <v>4.0000000000000002E-4</v>
      </c>
      <c r="R437" s="191">
        <f>Q437*H437</f>
        <v>3.3556000000000002E-2</v>
      </c>
      <c r="S437" s="191">
        <v>0</v>
      </c>
      <c r="T437" s="192">
        <f>S437*H437</f>
        <v>0</v>
      </c>
      <c r="AR437" s="25" t="s">
        <v>384</v>
      </c>
      <c r="AT437" s="25" t="s">
        <v>278</v>
      </c>
      <c r="AU437" s="25" t="s">
        <v>81</v>
      </c>
      <c r="AY437" s="25" t="s">
        <v>276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5" t="s">
        <v>92</v>
      </c>
      <c r="BK437" s="193">
        <f>ROUND(I437*H437,2)</f>
        <v>0</v>
      </c>
      <c r="BL437" s="25" t="s">
        <v>384</v>
      </c>
      <c r="BM437" s="25" t="s">
        <v>618</v>
      </c>
    </row>
    <row r="438" spans="2:65" s="12" customFormat="1">
      <c r="B438" s="194"/>
      <c r="D438" s="195" t="s">
        <v>284</v>
      </c>
      <c r="E438" s="196" t="s">
        <v>5</v>
      </c>
      <c r="F438" s="197" t="s">
        <v>619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2" customFormat="1">
      <c r="B439" s="194"/>
      <c r="D439" s="195" t="s">
        <v>284</v>
      </c>
      <c r="E439" s="196" t="s">
        <v>5</v>
      </c>
      <c r="F439" s="197" t="s">
        <v>286</v>
      </c>
      <c r="H439" s="196" t="s">
        <v>5</v>
      </c>
      <c r="I439" s="198"/>
      <c r="L439" s="194"/>
      <c r="M439" s="199"/>
      <c r="N439" s="200"/>
      <c r="O439" s="200"/>
      <c r="P439" s="200"/>
      <c r="Q439" s="200"/>
      <c r="R439" s="200"/>
      <c r="S439" s="200"/>
      <c r="T439" s="201"/>
      <c r="AT439" s="196" t="s">
        <v>284</v>
      </c>
      <c r="AU439" s="196" t="s">
        <v>81</v>
      </c>
      <c r="AV439" s="12" t="s">
        <v>77</v>
      </c>
      <c r="AW439" s="12" t="s">
        <v>36</v>
      </c>
      <c r="AX439" s="12" t="s">
        <v>73</v>
      </c>
      <c r="AY439" s="196" t="s">
        <v>276</v>
      </c>
    </row>
    <row r="440" spans="2:65" s="12" customFormat="1">
      <c r="B440" s="194"/>
      <c r="D440" s="195" t="s">
        <v>284</v>
      </c>
      <c r="E440" s="196" t="s">
        <v>5</v>
      </c>
      <c r="F440" s="197" t="s">
        <v>587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65" s="13" customFormat="1">
      <c r="B441" s="202"/>
      <c r="D441" s="195" t="s">
        <v>284</v>
      </c>
      <c r="E441" s="203" t="s">
        <v>5</v>
      </c>
      <c r="F441" s="204" t="s">
        <v>383</v>
      </c>
      <c r="H441" s="205">
        <v>83.89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65" s="14" customFormat="1">
      <c r="B442" s="210"/>
      <c r="D442" s="195" t="s">
        <v>284</v>
      </c>
      <c r="E442" s="211" t="s">
        <v>5</v>
      </c>
      <c r="F442" s="212" t="s">
        <v>290</v>
      </c>
      <c r="H442" s="213">
        <v>83.89</v>
      </c>
      <c r="I442" s="214"/>
      <c r="L442" s="210"/>
      <c r="M442" s="215"/>
      <c r="N442" s="216"/>
      <c r="O442" s="216"/>
      <c r="P442" s="216"/>
      <c r="Q442" s="216"/>
      <c r="R442" s="216"/>
      <c r="S442" s="216"/>
      <c r="T442" s="217"/>
      <c r="AT442" s="211" t="s">
        <v>284</v>
      </c>
      <c r="AU442" s="211" t="s">
        <v>81</v>
      </c>
      <c r="AV442" s="14" t="s">
        <v>87</v>
      </c>
      <c r="AW442" s="14" t="s">
        <v>36</v>
      </c>
      <c r="AX442" s="14" t="s">
        <v>73</v>
      </c>
      <c r="AY442" s="211" t="s">
        <v>276</v>
      </c>
    </row>
    <row r="443" spans="2:65" s="15" customFormat="1">
      <c r="B443" s="218"/>
      <c r="D443" s="195" t="s">
        <v>284</v>
      </c>
      <c r="E443" s="219" t="s">
        <v>5</v>
      </c>
      <c r="F443" s="220" t="s">
        <v>291</v>
      </c>
      <c r="H443" s="221">
        <v>83.89</v>
      </c>
      <c r="I443" s="222"/>
      <c r="L443" s="218"/>
      <c r="M443" s="223"/>
      <c r="N443" s="224"/>
      <c r="O443" s="224"/>
      <c r="P443" s="224"/>
      <c r="Q443" s="224"/>
      <c r="R443" s="224"/>
      <c r="S443" s="224"/>
      <c r="T443" s="225"/>
      <c r="AT443" s="219" t="s">
        <v>284</v>
      </c>
      <c r="AU443" s="219" t="s">
        <v>81</v>
      </c>
      <c r="AV443" s="15" t="s">
        <v>92</v>
      </c>
      <c r="AW443" s="15" t="s">
        <v>36</v>
      </c>
      <c r="AX443" s="15" t="s">
        <v>77</v>
      </c>
      <c r="AY443" s="219" t="s">
        <v>276</v>
      </c>
    </row>
    <row r="444" spans="2:65" s="1" customFormat="1" ht="16.5" customHeight="1">
      <c r="B444" s="181"/>
      <c r="C444" s="226" t="s">
        <v>620</v>
      </c>
      <c r="D444" s="226" t="s">
        <v>447</v>
      </c>
      <c r="E444" s="227" t="s">
        <v>621</v>
      </c>
      <c r="F444" s="228" t="s">
        <v>622</v>
      </c>
      <c r="G444" s="229" t="s">
        <v>325</v>
      </c>
      <c r="H444" s="230">
        <v>96.474000000000004</v>
      </c>
      <c r="I444" s="231"/>
      <c r="J444" s="232">
        <f>ROUND(I444*H444,2)</f>
        <v>0</v>
      </c>
      <c r="K444" s="228" t="s">
        <v>282</v>
      </c>
      <c r="L444" s="233"/>
      <c r="M444" s="234" t="s">
        <v>5</v>
      </c>
      <c r="N444" s="235" t="s">
        <v>46</v>
      </c>
      <c r="O444" s="43"/>
      <c r="P444" s="191">
        <f>O444*H444</f>
        <v>0</v>
      </c>
      <c r="Q444" s="191">
        <v>3.8800000000000002E-3</v>
      </c>
      <c r="R444" s="191">
        <f>Q444*H444</f>
        <v>0.37431912000000006</v>
      </c>
      <c r="S444" s="191">
        <v>0</v>
      </c>
      <c r="T444" s="192">
        <f>S444*H444</f>
        <v>0</v>
      </c>
      <c r="AR444" s="25" t="s">
        <v>484</v>
      </c>
      <c r="AT444" s="25" t="s">
        <v>447</v>
      </c>
      <c r="AU444" s="25" t="s">
        <v>81</v>
      </c>
      <c r="AY444" s="25" t="s">
        <v>276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5" t="s">
        <v>92</v>
      </c>
      <c r="BK444" s="193">
        <f>ROUND(I444*H444,2)</f>
        <v>0</v>
      </c>
      <c r="BL444" s="25" t="s">
        <v>384</v>
      </c>
      <c r="BM444" s="25" t="s">
        <v>623</v>
      </c>
    </row>
    <row r="445" spans="2:65" s="12" customFormat="1">
      <c r="B445" s="194"/>
      <c r="D445" s="195" t="s">
        <v>284</v>
      </c>
      <c r="E445" s="196" t="s">
        <v>5</v>
      </c>
      <c r="F445" s="197" t="s">
        <v>451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624</v>
      </c>
      <c r="H446" s="205">
        <v>96.474000000000004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4" customFormat="1">
      <c r="B447" s="210"/>
      <c r="D447" s="195" t="s">
        <v>284</v>
      </c>
      <c r="E447" s="211" t="s">
        <v>5</v>
      </c>
      <c r="F447" s="212" t="s">
        <v>290</v>
      </c>
      <c r="H447" s="213">
        <v>96.474000000000004</v>
      </c>
      <c r="I447" s="214"/>
      <c r="L447" s="210"/>
      <c r="M447" s="215"/>
      <c r="N447" s="216"/>
      <c r="O447" s="216"/>
      <c r="P447" s="216"/>
      <c r="Q447" s="216"/>
      <c r="R447" s="216"/>
      <c r="S447" s="216"/>
      <c r="T447" s="217"/>
      <c r="AT447" s="211" t="s">
        <v>284</v>
      </c>
      <c r="AU447" s="211" t="s">
        <v>81</v>
      </c>
      <c r="AV447" s="14" t="s">
        <v>87</v>
      </c>
      <c r="AW447" s="14" t="s">
        <v>36</v>
      </c>
      <c r="AX447" s="14" t="s">
        <v>73</v>
      </c>
      <c r="AY447" s="211" t="s">
        <v>276</v>
      </c>
    </row>
    <row r="448" spans="2:65" s="15" customFormat="1">
      <c r="B448" s="218"/>
      <c r="D448" s="195" t="s">
        <v>284</v>
      </c>
      <c r="E448" s="219" t="s">
        <v>5</v>
      </c>
      <c r="F448" s="220" t="s">
        <v>291</v>
      </c>
      <c r="H448" s="221">
        <v>96.474000000000004</v>
      </c>
      <c r="I448" s="222"/>
      <c r="L448" s="218"/>
      <c r="M448" s="223"/>
      <c r="N448" s="224"/>
      <c r="O448" s="224"/>
      <c r="P448" s="224"/>
      <c r="Q448" s="224"/>
      <c r="R448" s="224"/>
      <c r="S448" s="224"/>
      <c r="T448" s="225"/>
      <c r="AT448" s="219" t="s">
        <v>284</v>
      </c>
      <c r="AU448" s="219" t="s">
        <v>81</v>
      </c>
      <c r="AV448" s="15" t="s">
        <v>92</v>
      </c>
      <c r="AW448" s="15" t="s">
        <v>36</v>
      </c>
      <c r="AX448" s="15" t="s">
        <v>77</v>
      </c>
      <c r="AY448" s="219" t="s">
        <v>276</v>
      </c>
    </row>
    <row r="449" spans="2:65" s="1" customFormat="1" ht="16.5" customHeight="1">
      <c r="B449" s="181"/>
      <c r="C449" s="182" t="s">
        <v>625</v>
      </c>
      <c r="D449" s="182" t="s">
        <v>278</v>
      </c>
      <c r="E449" s="183" t="s">
        <v>626</v>
      </c>
      <c r="F449" s="184" t="s">
        <v>627</v>
      </c>
      <c r="G449" s="185" t="s">
        <v>325</v>
      </c>
      <c r="H449" s="186">
        <v>30.9</v>
      </c>
      <c r="I449" s="187"/>
      <c r="J449" s="188">
        <f>ROUND(I449*H449,2)</f>
        <v>0</v>
      </c>
      <c r="K449" s="184" t="s">
        <v>282</v>
      </c>
      <c r="L449" s="42"/>
      <c r="M449" s="189" t="s">
        <v>5</v>
      </c>
      <c r="N449" s="190" t="s">
        <v>46</v>
      </c>
      <c r="O449" s="43"/>
      <c r="P449" s="191">
        <f>O449*H449</f>
        <v>0</v>
      </c>
      <c r="Q449" s="191">
        <v>4.0000000000000002E-4</v>
      </c>
      <c r="R449" s="191">
        <f>Q449*H449</f>
        <v>1.2359999999999999E-2</v>
      </c>
      <c r="S449" s="191">
        <v>0</v>
      </c>
      <c r="T449" s="192">
        <f>S449*H449</f>
        <v>0</v>
      </c>
      <c r="AR449" s="25" t="s">
        <v>384</v>
      </c>
      <c r="AT449" s="25" t="s">
        <v>278</v>
      </c>
      <c r="AU449" s="25" t="s">
        <v>81</v>
      </c>
      <c r="AY449" s="25" t="s">
        <v>276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5" t="s">
        <v>92</v>
      </c>
      <c r="BK449" s="193">
        <f>ROUND(I449*H449,2)</f>
        <v>0</v>
      </c>
      <c r="BL449" s="25" t="s">
        <v>384</v>
      </c>
      <c r="BM449" s="25" t="s">
        <v>628</v>
      </c>
    </row>
    <row r="450" spans="2:65" s="12" customFormat="1">
      <c r="B450" s="194"/>
      <c r="D450" s="195" t="s">
        <v>284</v>
      </c>
      <c r="E450" s="196" t="s">
        <v>5</v>
      </c>
      <c r="F450" s="197" t="s">
        <v>629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65" s="12" customFormat="1">
      <c r="B451" s="194"/>
      <c r="D451" s="195" t="s">
        <v>284</v>
      </c>
      <c r="E451" s="196" t="s">
        <v>5</v>
      </c>
      <c r="F451" s="197" t="s">
        <v>286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2" customFormat="1">
      <c r="B452" s="194"/>
      <c r="D452" s="195" t="s">
        <v>284</v>
      </c>
      <c r="E452" s="196" t="s">
        <v>5</v>
      </c>
      <c r="F452" s="197" t="s">
        <v>395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3" customFormat="1" ht="24">
      <c r="B453" s="202"/>
      <c r="D453" s="195" t="s">
        <v>284</v>
      </c>
      <c r="E453" s="203" t="s">
        <v>5</v>
      </c>
      <c r="F453" s="204" t="s">
        <v>599</v>
      </c>
      <c r="H453" s="205">
        <v>4.4850000000000003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398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600</v>
      </c>
      <c r="H455" s="205">
        <v>3.4350000000000001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2" customFormat="1">
      <c r="B456" s="194"/>
      <c r="D456" s="195" t="s">
        <v>284</v>
      </c>
      <c r="E456" s="196" t="s">
        <v>5</v>
      </c>
      <c r="F456" s="197" t="s">
        <v>401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65" s="13" customFormat="1">
      <c r="B457" s="202"/>
      <c r="D457" s="195" t="s">
        <v>284</v>
      </c>
      <c r="E457" s="203" t="s">
        <v>5</v>
      </c>
      <c r="F457" s="204" t="s">
        <v>601</v>
      </c>
      <c r="H457" s="205">
        <v>3.375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65" s="12" customFormat="1">
      <c r="B458" s="194"/>
      <c r="D458" s="195" t="s">
        <v>284</v>
      </c>
      <c r="E458" s="196" t="s">
        <v>5</v>
      </c>
      <c r="F458" s="197" t="s">
        <v>403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602</v>
      </c>
      <c r="H459" s="205">
        <v>6.5549999999999997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406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603</v>
      </c>
      <c r="H461" s="205">
        <v>4.71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2" customFormat="1">
      <c r="B462" s="194"/>
      <c r="D462" s="195" t="s">
        <v>284</v>
      </c>
      <c r="E462" s="196" t="s">
        <v>5</v>
      </c>
      <c r="F462" s="197" t="s">
        <v>409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65" s="13" customFormat="1">
      <c r="B463" s="202"/>
      <c r="D463" s="195" t="s">
        <v>284</v>
      </c>
      <c r="E463" s="203" t="s">
        <v>5</v>
      </c>
      <c r="F463" s="204" t="s">
        <v>604</v>
      </c>
      <c r="H463" s="205">
        <v>4.3949999999999996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65" s="12" customFormat="1">
      <c r="B464" s="194"/>
      <c r="D464" s="195" t="s">
        <v>284</v>
      </c>
      <c r="E464" s="196" t="s">
        <v>5</v>
      </c>
      <c r="F464" s="197" t="s">
        <v>411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65" s="13" customFormat="1">
      <c r="B465" s="202"/>
      <c r="D465" s="195" t="s">
        <v>284</v>
      </c>
      <c r="E465" s="203" t="s">
        <v>5</v>
      </c>
      <c r="F465" s="204" t="s">
        <v>605</v>
      </c>
      <c r="H465" s="205">
        <v>3.9449999999999998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65" s="14" customFormat="1">
      <c r="B466" s="210"/>
      <c r="D466" s="195" t="s">
        <v>284</v>
      </c>
      <c r="E466" s="211" t="s">
        <v>5</v>
      </c>
      <c r="F466" s="212" t="s">
        <v>290</v>
      </c>
      <c r="H466" s="213">
        <v>30.9</v>
      </c>
      <c r="I466" s="214"/>
      <c r="L466" s="210"/>
      <c r="M466" s="215"/>
      <c r="N466" s="216"/>
      <c r="O466" s="216"/>
      <c r="P466" s="216"/>
      <c r="Q466" s="216"/>
      <c r="R466" s="216"/>
      <c r="S466" s="216"/>
      <c r="T466" s="217"/>
      <c r="AT466" s="211" t="s">
        <v>284</v>
      </c>
      <c r="AU466" s="211" t="s">
        <v>81</v>
      </c>
      <c r="AV466" s="14" t="s">
        <v>87</v>
      </c>
      <c r="AW466" s="14" t="s">
        <v>36</v>
      </c>
      <c r="AX466" s="14" t="s">
        <v>73</v>
      </c>
      <c r="AY466" s="211" t="s">
        <v>276</v>
      </c>
    </row>
    <row r="467" spans="2:65" s="15" customFormat="1">
      <c r="B467" s="218"/>
      <c r="D467" s="195" t="s">
        <v>284</v>
      </c>
      <c r="E467" s="219" t="s">
        <v>5</v>
      </c>
      <c r="F467" s="220" t="s">
        <v>291</v>
      </c>
      <c r="H467" s="221">
        <v>30.9</v>
      </c>
      <c r="I467" s="222"/>
      <c r="L467" s="218"/>
      <c r="M467" s="223"/>
      <c r="N467" s="224"/>
      <c r="O467" s="224"/>
      <c r="P467" s="224"/>
      <c r="Q467" s="224"/>
      <c r="R467" s="224"/>
      <c r="S467" s="224"/>
      <c r="T467" s="225"/>
      <c r="AT467" s="219" t="s">
        <v>284</v>
      </c>
      <c r="AU467" s="219" t="s">
        <v>81</v>
      </c>
      <c r="AV467" s="15" t="s">
        <v>92</v>
      </c>
      <c r="AW467" s="15" t="s">
        <v>36</v>
      </c>
      <c r="AX467" s="15" t="s">
        <v>77</v>
      </c>
      <c r="AY467" s="219" t="s">
        <v>276</v>
      </c>
    </row>
    <row r="468" spans="2:65" s="1" customFormat="1" ht="16.5" customHeight="1">
      <c r="B468" s="181"/>
      <c r="C468" s="226" t="s">
        <v>630</v>
      </c>
      <c r="D468" s="226" t="s">
        <v>447</v>
      </c>
      <c r="E468" s="227" t="s">
        <v>621</v>
      </c>
      <c r="F468" s="228" t="s">
        <v>622</v>
      </c>
      <c r="G468" s="229" t="s">
        <v>325</v>
      </c>
      <c r="H468" s="230">
        <v>35.534999999999997</v>
      </c>
      <c r="I468" s="231"/>
      <c r="J468" s="232">
        <f>ROUND(I468*H468,2)</f>
        <v>0</v>
      </c>
      <c r="K468" s="228" t="s">
        <v>282</v>
      </c>
      <c r="L468" s="233"/>
      <c r="M468" s="234" t="s">
        <v>5</v>
      </c>
      <c r="N468" s="235" t="s">
        <v>46</v>
      </c>
      <c r="O468" s="43"/>
      <c r="P468" s="191">
        <f>O468*H468</f>
        <v>0</v>
      </c>
      <c r="Q468" s="191">
        <v>3.8800000000000002E-3</v>
      </c>
      <c r="R468" s="191">
        <f>Q468*H468</f>
        <v>0.13787579999999999</v>
      </c>
      <c r="S468" s="191">
        <v>0</v>
      </c>
      <c r="T468" s="192">
        <f>S468*H468</f>
        <v>0</v>
      </c>
      <c r="AR468" s="25" t="s">
        <v>484</v>
      </c>
      <c r="AT468" s="25" t="s">
        <v>447</v>
      </c>
      <c r="AU468" s="25" t="s">
        <v>81</v>
      </c>
      <c r="AY468" s="25" t="s">
        <v>276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5" t="s">
        <v>92</v>
      </c>
      <c r="BK468" s="193">
        <f>ROUND(I468*H468,2)</f>
        <v>0</v>
      </c>
      <c r="BL468" s="25" t="s">
        <v>384</v>
      </c>
      <c r="BM468" s="25" t="s">
        <v>631</v>
      </c>
    </row>
    <row r="469" spans="2:65" s="12" customFormat="1">
      <c r="B469" s="194"/>
      <c r="D469" s="195" t="s">
        <v>284</v>
      </c>
      <c r="E469" s="196" t="s">
        <v>5</v>
      </c>
      <c r="F469" s="197" t="s">
        <v>451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632</v>
      </c>
      <c r="H470" s="205">
        <v>35.534999999999997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4" customFormat="1">
      <c r="B471" s="210"/>
      <c r="D471" s="195" t="s">
        <v>284</v>
      </c>
      <c r="E471" s="211" t="s">
        <v>5</v>
      </c>
      <c r="F471" s="212" t="s">
        <v>290</v>
      </c>
      <c r="H471" s="213">
        <v>35.534999999999997</v>
      </c>
      <c r="I471" s="214"/>
      <c r="L471" s="210"/>
      <c r="M471" s="215"/>
      <c r="N471" s="216"/>
      <c r="O471" s="216"/>
      <c r="P471" s="216"/>
      <c r="Q471" s="216"/>
      <c r="R471" s="216"/>
      <c r="S471" s="216"/>
      <c r="T471" s="217"/>
      <c r="AT471" s="211" t="s">
        <v>284</v>
      </c>
      <c r="AU471" s="211" t="s">
        <v>81</v>
      </c>
      <c r="AV471" s="14" t="s">
        <v>87</v>
      </c>
      <c r="AW471" s="14" t="s">
        <v>36</v>
      </c>
      <c r="AX471" s="14" t="s">
        <v>73</v>
      </c>
      <c r="AY471" s="211" t="s">
        <v>276</v>
      </c>
    </row>
    <row r="472" spans="2:65" s="15" customFormat="1">
      <c r="B472" s="218"/>
      <c r="D472" s="195" t="s">
        <v>284</v>
      </c>
      <c r="E472" s="219" t="s">
        <v>5</v>
      </c>
      <c r="F472" s="220" t="s">
        <v>291</v>
      </c>
      <c r="H472" s="221">
        <v>35.534999999999997</v>
      </c>
      <c r="I472" s="222"/>
      <c r="L472" s="218"/>
      <c r="M472" s="223"/>
      <c r="N472" s="224"/>
      <c r="O472" s="224"/>
      <c r="P472" s="224"/>
      <c r="Q472" s="224"/>
      <c r="R472" s="224"/>
      <c r="S472" s="224"/>
      <c r="T472" s="225"/>
      <c r="AT472" s="219" t="s">
        <v>284</v>
      </c>
      <c r="AU472" s="219" t="s">
        <v>81</v>
      </c>
      <c r="AV472" s="15" t="s">
        <v>92</v>
      </c>
      <c r="AW472" s="15" t="s">
        <v>36</v>
      </c>
      <c r="AX472" s="15" t="s">
        <v>77</v>
      </c>
      <c r="AY472" s="219" t="s">
        <v>276</v>
      </c>
    </row>
    <row r="473" spans="2:65" s="1" customFormat="1" ht="25.5" customHeight="1">
      <c r="B473" s="181"/>
      <c r="C473" s="182" t="s">
        <v>633</v>
      </c>
      <c r="D473" s="182" t="s">
        <v>278</v>
      </c>
      <c r="E473" s="183" t="s">
        <v>634</v>
      </c>
      <c r="F473" s="184" t="s">
        <v>635</v>
      </c>
      <c r="G473" s="185" t="s">
        <v>318</v>
      </c>
      <c r="H473" s="186">
        <v>0.59799999999999998</v>
      </c>
      <c r="I473" s="187"/>
      <c r="J473" s="188">
        <f>ROUND(I473*H473,2)</f>
        <v>0</v>
      </c>
      <c r="K473" s="184" t="s">
        <v>282</v>
      </c>
      <c r="L473" s="42"/>
      <c r="M473" s="189" t="s">
        <v>5</v>
      </c>
      <c r="N473" s="190" t="s">
        <v>46</v>
      </c>
      <c r="O473" s="43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AR473" s="25" t="s">
        <v>384</v>
      </c>
      <c r="AT473" s="25" t="s">
        <v>278</v>
      </c>
      <c r="AU473" s="25" t="s">
        <v>81</v>
      </c>
      <c r="AY473" s="25" t="s">
        <v>276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5" t="s">
        <v>92</v>
      </c>
      <c r="BK473" s="193">
        <f>ROUND(I473*H473,2)</f>
        <v>0</v>
      </c>
      <c r="BL473" s="25" t="s">
        <v>384</v>
      </c>
      <c r="BM473" s="25" t="s">
        <v>636</v>
      </c>
    </row>
    <row r="474" spans="2:65" s="11" customFormat="1" ht="29.85" customHeight="1">
      <c r="B474" s="168"/>
      <c r="D474" s="169" t="s">
        <v>72</v>
      </c>
      <c r="E474" s="179" t="s">
        <v>637</v>
      </c>
      <c r="F474" s="179" t="s">
        <v>638</v>
      </c>
      <c r="I474" s="171"/>
      <c r="J474" s="180">
        <f>BK474</f>
        <v>0</v>
      </c>
      <c r="L474" s="168"/>
      <c r="M474" s="173"/>
      <c r="N474" s="174"/>
      <c r="O474" s="174"/>
      <c r="P474" s="175">
        <f>SUM(P475:P522)</f>
        <v>0</v>
      </c>
      <c r="Q474" s="174"/>
      <c r="R474" s="175">
        <f>SUM(R475:R522)</f>
        <v>0.13320000000000001</v>
      </c>
      <c r="S474" s="174"/>
      <c r="T474" s="176">
        <f>SUM(T475:T522)</f>
        <v>0.15650000000000003</v>
      </c>
      <c r="AR474" s="169" t="s">
        <v>81</v>
      </c>
      <c r="AT474" s="177" t="s">
        <v>72</v>
      </c>
      <c r="AU474" s="177" t="s">
        <v>77</v>
      </c>
      <c r="AY474" s="169" t="s">
        <v>276</v>
      </c>
      <c r="BK474" s="178">
        <f>SUM(BK475:BK522)</f>
        <v>0</v>
      </c>
    </row>
    <row r="475" spans="2:65" s="1" customFormat="1" ht="25.5" customHeight="1">
      <c r="B475" s="181"/>
      <c r="C475" s="182" t="s">
        <v>639</v>
      </c>
      <c r="D475" s="182" t="s">
        <v>278</v>
      </c>
      <c r="E475" s="183" t="s">
        <v>640</v>
      </c>
      <c r="F475" s="184" t="s">
        <v>641</v>
      </c>
      <c r="G475" s="185" t="s">
        <v>368</v>
      </c>
      <c r="H475" s="186">
        <v>7</v>
      </c>
      <c r="I475" s="187"/>
      <c r="J475" s="188">
        <f>ROUND(I475*H475,2)</f>
        <v>0</v>
      </c>
      <c r="K475" s="184" t="s">
        <v>282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642</v>
      </c>
    </row>
    <row r="476" spans="2:65" s="12" customFormat="1">
      <c r="B476" s="194"/>
      <c r="D476" s="195" t="s">
        <v>284</v>
      </c>
      <c r="E476" s="196" t="s">
        <v>5</v>
      </c>
      <c r="F476" s="197" t="s">
        <v>643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2" customFormat="1">
      <c r="B477" s="194"/>
      <c r="D477" s="195" t="s">
        <v>284</v>
      </c>
      <c r="E477" s="196" t="s">
        <v>5</v>
      </c>
      <c r="F477" s="197" t="s">
        <v>371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644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310</v>
      </c>
      <c r="H479" s="205">
        <v>6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2" customFormat="1">
      <c r="B480" s="194"/>
      <c r="D480" s="195" t="s">
        <v>284</v>
      </c>
      <c r="E480" s="196" t="s">
        <v>5</v>
      </c>
      <c r="F480" s="197" t="s">
        <v>645</v>
      </c>
      <c r="H480" s="196" t="s">
        <v>5</v>
      </c>
      <c r="I480" s="198"/>
      <c r="L480" s="194"/>
      <c r="M480" s="199"/>
      <c r="N480" s="200"/>
      <c r="O480" s="200"/>
      <c r="P480" s="200"/>
      <c r="Q480" s="200"/>
      <c r="R480" s="200"/>
      <c r="S480" s="200"/>
      <c r="T480" s="201"/>
      <c r="AT480" s="196" t="s">
        <v>284</v>
      </c>
      <c r="AU480" s="196" t="s">
        <v>81</v>
      </c>
      <c r="AV480" s="12" t="s">
        <v>77</v>
      </c>
      <c r="AW480" s="12" t="s">
        <v>36</v>
      </c>
      <c r="AX480" s="12" t="s">
        <v>73</v>
      </c>
      <c r="AY480" s="196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77</v>
      </c>
      <c r="H481" s="205">
        <v>1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4" customFormat="1">
      <c r="B482" s="210"/>
      <c r="D482" s="195" t="s">
        <v>284</v>
      </c>
      <c r="E482" s="211" t="s">
        <v>5</v>
      </c>
      <c r="F482" s="212" t="s">
        <v>290</v>
      </c>
      <c r="H482" s="213">
        <v>7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1" t="s">
        <v>284</v>
      </c>
      <c r="AU482" s="211" t="s">
        <v>81</v>
      </c>
      <c r="AV482" s="14" t="s">
        <v>87</v>
      </c>
      <c r="AW482" s="14" t="s">
        <v>36</v>
      </c>
      <c r="AX482" s="14" t="s">
        <v>73</v>
      </c>
      <c r="AY482" s="211" t="s">
        <v>276</v>
      </c>
    </row>
    <row r="483" spans="2:65" s="15" customFormat="1">
      <c r="B483" s="218"/>
      <c r="D483" s="195" t="s">
        <v>284</v>
      </c>
      <c r="E483" s="219" t="s">
        <v>5</v>
      </c>
      <c r="F483" s="220" t="s">
        <v>291</v>
      </c>
      <c r="H483" s="221">
        <v>7</v>
      </c>
      <c r="I483" s="222"/>
      <c r="L483" s="218"/>
      <c r="M483" s="223"/>
      <c r="N483" s="224"/>
      <c r="O483" s="224"/>
      <c r="P483" s="224"/>
      <c r="Q483" s="224"/>
      <c r="R483" s="224"/>
      <c r="S483" s="224"/>
      <c r="T483" s="225"/>
      <c r="AT483" s="219" t="s">
        <v>284</v>
      </c>
      <c r="AU483" s="219" t="s">
        <v>81</v>
      </c>
      <c r="AV483" s="15" t="s">
        <v>92</v>
      </c>
      <c r="AW483" s="15" t="s">
        <v>36</v>
      </c>
      <c r="AX483" s="15" t="s">
        <v>77</v>
      </c>
      <c r="AY483" s="219" t="s">
        <v>276</v>
      </c>
    </row>
    <row r="484" spans="2:65" s="1" customFormat="1" ht="16.5" customHeight="1">
      <c r="B484" s="181"/>
      <c r="C484" s="226" t="s">
        <v>646</v>
      </c>
      <c r="D484" s="226" t="s">
        <v>447</v>
      </c>
      <c r="E484" s="227" t="s">
        <v>647</v>
      </c>
      <c r="F484" s="228" t="s">
        <v>648</v>
      </c>
      <c r="G484" s="229" t="s">
        <v>368</v>
      </c>
      <c r="H484" s="230">
        <v>6</v>
      </c>
      <c r="I484" s="231"/>
      <c r="J484" s="232">
        <f>ROUND(I484*H484,2)</f>
        <v>0</v>
      </c>
      <c r="K484" s="228" t="s">
        <v>282</v>
      </c>
      <c r="L484" s="233"/>
      <c r="M484" s="234" t="s">
        <v>5</v>
      </c>
      <c r="N484" s="235" t="s">
        <v>46</v>
      </c>
      <c r="O484" s="43"/>
      <c r="P484" s="191">
        <f>O484*H484</f>
        <v>0</v>
      </c>
      <c r="Q484" s="191">
        <v>1.8499999999999999E-2</v>
      </c>
      <c r="R484" s="191">
        <f>Q484*H484</f>
        <v>0.11099999999999999</v>
      </c>
      <c r="S484" s="191">
        <v>0</v>
      </c>
      <c r="T484" s="192">
        <f>S484*H484</f>
        <v>0</v>
      </c>
      <c r="AR484" s="25" t="s">
        <v>484</v>
      </c>
      <c r="AT484" s="25" t="s">
        <v>447</v>
      </c>
      <c r="AU484" s="25" t="s">
        <v>81</v>
      </c>
      <c r="AY484" s="25" t="s">
        <v>276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5" t="s">
        <v>92</v>
      </c>
      <c r="BK484" s="193">
        <f>ROUND(I484*H484,2)</f>
        <v>0</v>
      </c>
      <c r="BL484" s="25" t="s">
        <v>384</v>
      </c>
      <c r="BM484" s="25" t="s">
        <v>649</v>
      </c>
    </row>
    <row r="485" spans="2:65" s="12" customFormat="1">
      <c r="B485" s="194"/>
      <c r="D485" s="195" t="s">
        <v>284</v>
      </c>
      <c r="E485" s="196" t="s">
        <v>5</v>
      </c>
      <c r="F485" s="197" t="s">
        <v>451</v>
      </c>
      <c r="H485" s="196" t="s">
        <v>5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6" t="s">
        <v>284</v>
      </c>
      <c r="AU485" s="196" t="s">
        <v>81</v>
      </c>
      <c r="AV485" s="12" t="s">
        <v>77</v>
      </c>
      <c r="AW485" s="12" t="s">
        <v>36</v>
      </c>
      <c r="AX485" s="12" t="s">
        <v>73</v>
      </c>
      <c r="AY485" s="196" t="s">
        <v>276</v>
      </c>
    </row>
    <row r="486" spans="2:65" s="12" customFormat="1">
      <c r="B486" s="194"/>
      <c r="D486" s="195" t="s">
        <v>284</v>
      </c>
      <c r="E486" s="196" t="s">
        <v>5</v>
      </c>
      <c r="F486" s="197" t="s">
        <v>644</v>
      </c>
      <c r="H486" s="196" t="s">
        <v>5</v>
      </c>
      <c r="I486" s="198"/>
      <c r="L486" s="194"/>
      <c r="M486" s="199"/>
      <c r="N486" s="200"/>
      <c r="O486" s="200"/>
      <c r="P486" s="200"/>
      <c r="Q486" s="200"/>
      <c r="R486" s="200"/>
      <c r="S486" s="200"/>
      <c r="T486" s="201"/>
      <c r="AT486" s="196" t="s">
        <v>284</v>
      </c>
      <c r="AU486" s="196" t="s">
        <v>81</v>
      </c>
      <c r="AV486" s="12" t="s">
        <v>77</v>
      </c>
      <c r="AW486" s="12" t="s">
        <v>36</v>
      </c>
      <c r="AX486" s="12" t="s">
        <v>73</v>
      </c>
      <c r="AY486" s="196" t="s">
        <v>276</v>
      </c>
    </row>
    <row r="487" spans="2:65" s="13" customFormat="1">
      <c r="B487" s="202"/>
      <c r="D487" s="195" t="s">
        <v>284</v>
      </c>
      <c r="E487" s="203" t="s">
        <v>5</v>
      </c>
      <c r="F487" s="204" t="s">
        <v>310</v>
      </c>
      <c r="H487" s="205">
        <v>6</v>
      </c>
      <c r="I487" s="206"/>
      <c r="L487" s="202"/>
      <c r="M487" s="207"/>
      <c r="N487" s="208"/>
      <c r="O487" s="208"/>
      <c r="P487" s="208"/>
      <c r="Q487" s="208"/>
      <c r="R487" s="208"/>
      <c r="S487" s="208"/>
      <c r="T487" s="209"/>
      <c r="AT487" s="203" t="s">
        <v>284</v>
      </c>
      <c r="AU487" s="203" t="s">
        <v>81</v>
      </c>
      <c r="AV487" s="13" t="s">
        <v>81</v>
      </c>
      <c r="AW487" s="13" t="s">
        <v>36</v>
      </c>
      <c r="AX487" s="13" t="s">
        <v>73</v>
      </c>
      <c r="AY487" s="203" t="s">
        <v>276</v>
      </c>
    </row>
    <row r="488" spans="2:65" s="14" customFormat="1">
      <c r="B488" s="210"/>
      <c r="D488" s="195" t="s">
        <v>284</v>
      </c>
      <c r="E488" s="211" t="s">
        <v>5</v>
      </c>
      <c r="F488" s="212" t="s">
        <v>290</v>
      </c>
      <c r="H488" s="213">
        <v>6</v>
      </c>
      <c r="I488" s="214"/>
      <c r="L488" s="210"/>
      <c r="M488" s="215"/>
      <c r="N488" s="216"/>
      <c r="O488" s="216"/>
      <c r="P488" s="216"/>
      <c r="Q488" s="216"/>
      <c r="R488" s="216"/>
      <c r="S488" s="216"/>
      <c r="T488" s="217"/>
      <c r="AT488" s="211" t="s">
        <v>284</v>
      </c>
      <c r="AU488" s="211" t="s">
        <v>81</v>
      </c>
      <c r="AV488" s="14" t="s">
        <v>87</v>
      </c>
      <c r="AW488" s="14" t="s">
        <v>36</v>
      </c>
      <c r="AX488" s="14" t="s">
        <v>73</v>
      </c>
      <c r="AY488" s="211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6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226" t="s">
        <v>650</v>
      </c>
      <c r="D490" s="226" t="s">
        <v>447</v>
      </c>
      <c r="E490" s="227" t="s">
        <v>651</v>
      </c>
      <c r="F490" s="228" t="s">
        <v>652</v>
      </c>
      <c r="G490" s="229" t="s">
        <v>368</v>
      </c>
      <c r="H490" s="230">
        <v>1</v>
      </c>
      <c r="I490" s="231"/>
      <c r="J490" s="232">
        <f>ROUND(I490*H490,2)</f>
        <v>0</v>
      </c>
      <c r="K490" s="228" t="s">
        <v>282</v>
      </c>
      <c r="L490" s="233"/>
      <c r="M490" s="234" t="s">
        <v>5</v>
      </c>
      <c r="N490" s="235" t="s">
        <v>46</v>
      </c>
      <c r="O490" s="43"/>
      <c r="P490" s="191">
        <f>O490*H490</f>
        <v>0</v>
      </c>
      <c r="Q490" s="191">
        <v>1.4999999999999999E-2</v>
      </c>
      <c r="R490" s="191">
        <f>Q490*H490</f>
        <v>1.4999999999999999E-2</v>
      </c>
      <c r="S490" s="191">
        <v>0</v>
      </c>
      <c r="T490" s="192">
        <f>S490*H490</f>
        <v>0</v>
      </c>
      <c r="AR490" s="25" t="s">
        <v>484</v>
      </c>
      <c r="AT490" s="25" t="s">
        <v>447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653</v>
      </c>
    </row>
    <row r="491" spans="2:65" s="12" customFormat="1">
      <c r="B491" s="194"/>
      <c r="D491" s="195" t="s">
        <v>284</v>
      </c>
      <c r="E491" s="196" t="s">
        <v>5</v>
      </c>
      <c r="F491" s="197" t="s">
        <v>451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2" customFormat="1">
      <c r="B492" s="194"/>
      <c r="D492" s="195" t="s">
        <v>284</v>
      </c>
      <c r="E492" s="196" t="s">
        <v>5</v>
      </c>
      <c r="F492" s="197" t="s">
        <v>645</v>
      </c>
      <c r="H492" s="196" t="s">
        <v>5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6" t="s">
        <v>284</v>
      </c>
      <c r="AU492" s="196" t="s">
        <v>81</v>
      </c>
      <c r="AV492" s="12" t="s">
        <v>77</v>
      </c>
      <c r="AW492" s="12" t="s">
        <v>36</v>
      </c>
      <c r="AX492" s="12" t="s">
        <v>73</v>
      </c>
      <c r="AY492" s="196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77</v>
      </c>
      <c r="H493" s="205">
        <v>1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4" customFormat="1">
      <c r="B494" s="210"/>
      <c r="D494" s="195" t="s">
        <v>284</v>
      </c>
      <c r="E494" s="211" t="s">
        <v>5</v>
      </c>
      <c r="F494" s="212" t="s">
        <v>290</v>
      </c>
      <c r="H494" s="213">
        <v>1</v>
      </c>
      <c r="I494" s="214"/>
      <c r="L494" s="210"/>
      <c r="M494" s="215"/>
      <c r="N494" s="216"/>
      <c r="O494" s="216"/>
      <c r="P494" s="216"/>
      <c r="Q494" s="216"/>
      <c r="R494" s="216"/>
      <c r="S494" s="216"/>
      <c r="T494" s="217"/>
      <c r="AT494" s="211" t="s">
        <v>284</v>
      </c>
      <c r="AU494" s="211" t="s">
        <v>81</v>
      </c>
      <c r="AV494" s="14" t="s">
        <v>87</v>
      </c>
      <c r="AW494" s="14" t="s">
        <v>36</v>
      </c>
      <c r="AX494" s="14" t="s">
        <v>73</v>
      </c>
      <c r="AY494" s="211" t="s">
        <v>276</v>
      </c>
    </row>
    <row r="495" spans="2:65" s="15" customFormat="1">
      <c r="B495" s="218"/>
      <c r="D495" s="195" t="s">
        <v>284</v>
      </c>
      <c r="E495" s="219" t="s">
        <v>5</v>
      </c>
      <c r="F495" s="220" t="s">
        <v>291</v>
      </c>
      <c r="H495" s="221">
        <v>1</v>
      </c>
      <c r="I495" s="222"/>
      <c r="L495" s="218"/>
      <c r="M495" s="223"/>
      <c r="N495" s="224"/>
      <c r="O495" s="224"/>
      <c r="P495" s="224"/>
      <c r="Q495" s="224"/>
      <c r="R495" s="224"/>
      <c r="S495" s="224"/>
      <c r="T495" s="225"/>
      <c r="AT495" s="219" t="s">
        <v>284</v>
      </c>
      <c r="AU495" s="219" t="s">
        <v>81</v>
      </c>
      <c r="AV495" s="15" t="s">
        <v>92</v>
      </c>
      <c r="AW495" s="15" t="s">
        <v>36</v>
      </c>
      <c r="AX495" s="15" t="s">
        <v>77</v>
      </c>
      <c r="AY495" s="219" t="s">
        <v>276</v>
      </c>
    </row>
    <row r="496" spans="2:65" s="1" customFormat="1" ht="16.5" customHeight="1">
      <c r="B496" s="181"/>
      <c r="C496" s="182" t="s">
        <v>654</v>
      </c>
      <c r="D496" s="182" t="s">
        <v>278</v>
      </c>
      <c r="E496" s="183" t="s">
        <v>655</v>
      </c>
      <c r="F496" s="184" t="s">
        <v>656</v>
      </c>
      <c r="G496" s="185" t="s">
        <v>368</v>
      </c>
      <c r="H496" s="186">
        <v>6</v>
      </c>
      <c r="I496" s="187"/>
      <c r="J496" s="188">
        <f>ROUND(I496*H496,2)</f>
        <v>0</v>
      </c>
      <c r="K496" s="184" t="s">
        <v>282</v>
      </c>
      <c r="L496" s="42"/>
      <c r="M496" s="189" t="s">
        <v>5</v>
      </c>
      <c r="N496" s="190" t="s">
        <v>46</v>
      </c>
      <c r="O496" s="43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25" t="s">
        <v>384</v>
      </c>
      <c r="AT496" s="25" t="s">
        <v>278</v>
      </c>
      <c r="AU496" s="25" t="s">
        <v>81</v>
      </c>
      <c r="AY496" s="25" t="s">
        <v>276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5" t="s">
        <v>92</v>
      </c>
      <c r="BK496" s="193">
        <f>ROUND(I496*H496,2)</f>
        <v>0</v>
      </c>
      <c r="BL496" s="25" t="s">
        <v>384</v>
      </c>
      <c r="BM496" s="25" t="s">
        <v>657</v>
      </c>
    </row>
    <row r="497" spans="2:65" s="12" customFormat="1">
      <c r="B497" s="194"/>
      <c r="D497" s="195" t="s">
        <v>284</v>
      </c>
      <c r="E497" s="196" t="s">
        <v>5</v>
      </c>
      <c r="F497" s="197" t="s">
        <v>658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2" customFormat="1">
      <c r="B498" s="194"/>
      <c r="D498" s="195" t="s">
        <v>284</v>
      </c>
      <c r="E498" s="196" t="s">
        <v>5</v>
      </c>
      <c r="F498" s="197" t="s">
        <v>371</v>
      </c>
      <c r="H498" s="196" t="s">
        <v>5</v>
      </c>
      <c r="I498" s="198"/>
      <c r="L498" s="194"/>
      <c r="M498" s="199"/>
      <c r="N498" s="200"/>
      <c r="O498" s="200"/>
      <c r="P498" s="200"/>
      <c r="Q498" s="200"/>
      <c r="R498" s="200"/>
      <c r="S498" s="200"/>
      <c r="T498" s="201"/>
      <c r="AT498" s="196" t="s">
        <v>284</v>
      </c>
      <c r="AU498" s="196" t="s">
        <v>81</v>
      </c>
      <c r="AV498" s="12" t="s">
        <v>77</v>
      </c>
      <c r="AW498" s="12" t="s">
        <v>36</v>
      </c>
      <c r="AX498" s="12" t="s">
        <v>73</v>
      </c>
      <c r="AY498" s="196" t="s">
        <v>276</v>
      </c>
    </row>
    <row r="499" spans="2:65" s="13" customFormat="1">
      <c r="B499" s="202"/>
      <c r="D499" s="195" t="s">
        <v>284</v>
      </c>
      <c r="E499" s="203" t="s">
        <v>5</v>
      </c>
      <c r="F499" s="204" t="s">
        <v>310</v>
      </c>
      <c r="H499" s="205">
        <v>6</v>
      </c>
      <c r="I499" s="206"/>
      <c r="L499" s="202"/>
      <c r="M499" s="207"/>
      <c r="N499" s="208"/>
      <c r="O499" s="208"/>
      <c r="P499" s="208"/>
      <c r="Q499" s="208"/>
      <c r="R499" s="208"/>
      <c r="S499" s="208"/>
      <c r="T499" s="209"/>
      <c r="AT499" s="203" t="s">
        <v>284</v>
      </c>
      <c r="AU499" s="203" t="s">
        <v>81</v>
      </c>
      <c r="AV499" s="13" t="s">
        <v>81</v>
      </c>
      <c r="AW499" s="13" t="s">
        <v>36</v>
      </c>
      <c r="AX499" s="13" t="s">
        <v>73</v>
      </c>
      <c r="AY499" s="203" t="s">
        <v>276</v>
      </c>
    </row>
    <row r="500" spans="2:65" s="14" customFormat="1">
      <c r="B500" s="210"/>
      <c r="D500" s="195" t="s">
        <v>284</v>
      </c>
      <c r="E500" s="211" t="s">
        <v>5</v>
      </c>
      <c r="F500" s="212" t="s">
        <v>290</v>
      </c>
      <c r="H500" s="213">
        <v>6</v>
      </c>
      <c r="I500" s="214"/>
      <c r="L500" s="210"/>
      <c r="M500" s="215"/>
      <c r="N500" s="216"/>
      <c r="O500" s="216"/>
      <c r="P500" s="216"/>
      <c r="Q500" s="216"/>
      <c r="R500" s="216"/>
      <c r="S500" s="216"/>
      <c r="T500" s="217"/>
      <c r="AT500" s="211" t="s">
        <v>284</v>
      </c>
      <c r="AU500" s="211" t="s">
        <v>81</v>
      </c>
      <c r="AV500" s="14" t="s">
        <v>87</v>
      </c>
      <c r="AW500" s="14" t="s">
        <v>36</v>
      </c>
      <c r="AX500" s="14" t="s">
        <v>73</v>
      </c>
      <c r="AY500" s="211" t="s">
        <v>276</v>
      </c>
    </row>
    <row r="501" spans="2:65" s="15" customFormat="1">
      <c r="B501" s="218"/>
      <c r="D501" s="195" t="s">
        <v>284</v>
      </c>
      <c r="E501" s="219" t="s">
        <v>5</v>
      </c>
      <c r="F501" s="220" t="s">
        <v>291</v>
      </c>
      <c r="H501" s="221">
        <v>6</v>
      </c>
      <c r="I501" s="222"/>
      <c r="L501" s="218"/>
      <c r="M501" s="223"/>
      <c r="N501" s="224"/>
      <c r="O501" s="224"/>
      <c r="P501" s="224"/>
      <c r="Q501" s="224"/>
      <c r="R501" s="224"/>
      <c r="S501" s="224"/>
      <c r="T501" s="225"/>
      <c r="AT501" s="219" t="s">
        <v>284</v>
      </c>
      <c r="AU501" s="219" t="s">
        <v>81</v>
      </c>
      <c r="AV501" s="15" t="s">
        <v>92</v>
      </c>
      <c r="AW501" s="15" t="s">
        <v>36</v>
      </c>
      <c r="AX501" s="15" t="s">
        <v>77</v>
      </c>
      <c r="AY501" s="219" t="s">
        <v>276</v>
      </c>
    </row>
    <row r="502" spans="2:65" s="1" customFormat="1" ht="16.5" customHeight="1">
      <c r="B502" s="181"/>
      <c r="C502" s="226" t="s">
        <v>461</v>
      </c>
      <c r="D502" s="226" t="s">
        <v>447</v>
      </c>
      <c r="E502" s="227" t="s">
        <v>659</v>
      </c>
      <c r="F502" s="228" t="s">
        <v>660</v>
      </c>
      <c r="G502" s="229" t="s">
        <v>368</v>
      </c>
      <c r="H502" s="230">
        <v>6</v>
      </c>
      <c r="I502" s="231"/>
      <c r="J502" s="232">
        <f>ROUND(I502*H502,2)</f>
        <v>0</v>
      </c>
      <c r="K502" s="228" t="s">
        <v>282</v>
      </c>
      <c r="L502" s="233"/>
      <c r="M502" s="234" t="s">
        <v>5</v>
      </c>
      <c r="N502" s="235" t="s">
        <v>46</v>
      </c>
      <c r="O502" s="43"/>
      <c r="P502" s="191">
        <f>O502*H502</f>
        <v>0</v>
      </c>
      <c r="Q502" s="191">
        <v>1.1999999999999999E-3</v>
      </c>
      <c r="R502" s="191">
        <f>Q502*H502</f>
        <v>7.1999999999999998E-3</v>
      </c>
      <c r="S502" s="191">
        <v>0</v>
      </c>
      <c r="T502" s="192">
        <f>S502*H502</f>
        <v>0</v>
      </c>
      <c r="AR502" s="25" t="s">
        <v>484</v>
      </c>
      <c r="AT502" s="25" t="s">
        <v>447</v>
      </c>
      <c r="AU502" s="25" t="s">
        <v>81</v>
      </c>
      <c r="AY502" s="25" t="s">
        <v>276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5" t="s">
        <v>92</v>
      </c>
      <c r="BK502" s="193">
        <f>ROUND(I502*H502,2)</f>
        <v>0</v>
      </c>
      <c r="BL502" s="25" t="s">
        <v>384</v>
      </c>
      <c r="BM502" s="25" t="s">
        <v>661</v>
      </c>
    </row>
    <row r="503" spans="2:65" s="12" customFormat="1">
      <c r="B503" s="194"/>
      <c r="D503" s="195" t="s">
        <v>284</v>
      </c>
      <c r="E503" s="196" t="s">
        <v>5</v>
      </c>
      <c r="F503" s="197" t="s">
        <v>451</v>
      </c>
      <c r="H503" s="196" t="s">
        <v>5</v>
      </c>
      <c r="I503" s="198"/>
      <c r="L503" s="194"/>
      <c r="M503" s="199"/>
      <c r="N503" s="200"/>
      <c r="O503" s="200"/>
      <c r="P503" s="200"/>
      <c r="Q503" s="200"/>
      <c r="R503" s="200"/>
      <c r="S503" s="200"/>
      <c r="T503" s="201"/>
      <c r="AT503" s="196" t="s">
        <v>284</v>
      </c>
      <c r="AU503" s="196" t="s">
        <v>81</v>
      </c>
      <c r="AV503" s="12" t="s">
        <v>77</v>
      </c>
      <c r="AW503" s="12" t="s">
        <v>36</v>
      </c>
      <c r="AX503" s="12" t="s">
        <v>73</v>
      </c>
      <c r="AY503" s="196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310</v>
      </c>
      <c r="H504" s="205">
        <v>6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36</v>
      </c>
      <c r="AX504" s="13" t="s">
        <v>73</v>
      </c>
      <c r="AY504" s="203" t="s">
        <v>276</v>
      </c>
    </row>
    <row r="505" spans="2:65" s="14" customFormat="1">
      <c r="B505" s="210"/>
      <c r="D505" s="195" t="s">
        <v>284</v>
      </c>
      <c r="E505" s="211" t="s">
        <v>5</v>
      </c>
      <c r="F505" s="212" t="s">
        <v>290</v>
      </c>
      <c r="H505" s="213">
        <v>6</v>
      </c>
      <c r="I505" s="214"/>
      <c r="L505" s="210"/>
      <c r="M505" s="215"/>
      <c r="N505" s="216"/>
      <c r="O505" s="216"/>
      <c r="P505" s="216"/>
      <c r="Q505" s="216"/>
      <c r="R505" s="216"/>
      <c r="S505" s="216"/>
      <c r="T505" s="217"/>
      <c r="AT505" s="211" t="s">
        <v>284</v>
      </c>
      <c r="AU505" s="211" t="s">
        <v>81</v>
      </c>
      <c r="AV505" s="14" t="s">
        <v>87</v>
      </c>
      <c r="AW505" s="14" t="s">
        <v>36</v>
      </c>
      <c r="AX505" s="14" t="s">
        <v>73</v>
      </c>
      <c r="AY505" s="211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6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16.5" customHeight="1">
      <c r="B507" s="181"/>
      <c r="C507" s="182" t="s">
        <v>662</v>
      </c>
      <c r="D507" s="182" t="s">
        <v>278</v>
      </c>
      <c r="E507" s="183" t="s">
        <v>663</v>
      </c>
      <c r="F507" s="184" t="s">
        <v>664</v>
      </c>
      <c r="G507" s="185" t="s">
        <v>368</v>
      </c>
      <c r="H507" s="186">
        <v>1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0</v>
      </c>
      <c r="R507" s="191">
        <f>Q507*H507</f>
        <v>0</v>
      </c>
      <c r="S507" s="191">
        <v>1.2500000000000001E-2</v>
      </c>
      <c r="T507" s="192">
        <f>S507*H507</f>
        <v>1.2500000000000001E-2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665</v>
      </c>
    </row>
    <row r="508" spans="2:65" s="12" customFormat="1">
      <c r="B508" s="194"/>
      <c r="D508" s="195" t="s">
        <v>284</v>
      </c>
      <c r="E508" s="196" t="s">
        <v>5</v>
      </c>
      <c r="F508" s="197" t="s">
        <v>666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2" customFormat="1">
      <c r="B509" s="194"/>
      <c r="D509" s="195" t="s">
        <v>284</v>
      </c>
      <c r="E509" s="196" t="s">
        <v>5</v>
      </c>
      <c r="F509" s="197" t="s">
        <v>286</v>
      </c>
      <c r="H509" s="196" t="s">
        <v>5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6" t="s">
        <v>284</v>
      </c>
      <c r="AU509" s="196" t="s">
        <v>81</v>
      </c>
      <c r="AV509" s="12" t="s">
        <v>77</v>
      </c>
      <c r="AW509" s="12" t="s">
        <v>36</v>
      </c>
      <c r="AX509" s="12" t="s">
        <v>73</v>
      </c>
      <c r="AY509" s="196" t="s">
        <v>276</v>
      </c>
    </row>
    <row r="510" spans="2:65" s="12" customFormat="1">
      <c r="B510" s="194"/>
      <c r="D510" s="195" t="s">
        <v>284</v>
      </c>
      <c r="E510" s="196" t="s">
        <v>5</v>
      </c>
      <c r="F510" s="197" t="s">
        <v>361</v>
      </c>
      <c r="H510" s="196" t="s">
        <v>5</v>
      </c>
      <c r="I510" s="198"/>
      <c r="L510" s="194"/>
      <c r="M510" s="199"/>
      <c r="N510" s="200"/>
      <c r="O510" s="200"/>
      <c r="P510" s="200"/>
      <c r="Q510" s="200"/>
      <c r="R510" s="200"/>
      <c r="S510" s="200"/>
      <c r="T510" s="201"/>
      <c r="AT510" s="196" t="s">
        <v>284</v>
      </c>
      <c r="AU510" s="196" t="s">
        <v>81</v>
      </c>
      <c r="AV510" s="12" t="s">
        <v>77</v>
      </c>
      <c r="AW510" s="12" t="s">
        <v>36</v>
      </c>
      <c r="AX510" s="12" t="s">
        <v>73</v>
      </c>
      <c r="AY510" s="196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77</v>
      </c>
      <c r="H511" s="205">
        <v>1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36</v>
      </c>
      <c r="AX511" s="13" t="s">
        <v>73</v>
      </c>
      <c r="AY511" s="203" t="s">
        <v>276</v>
      </c>
    </row>
    <row r="512" spans="2:65" s="14" customFormat="1">
      <c r="B512" s="210"/>
      <c r="D512" s="195" t="s">
        <v>284</v>
      </c>
      <c r="E512" s="211" t="s">
        <v>5</v>
      </c>
      <c r="F512" s="212" t="s">
        <v>290</v>
      </c>
      <c r="H512" s="213">
        <v>1</v>
      </c>
      <c r="I512" s="214"/>
      <c r="L512" s="210"/>
      <c r="M512" s="215"/>
      <c r="N512" s="216"/>
      <c r="O512" s="216"/>
      <c r="P512" s="216"/>
      <c r="Q512" s="216"/>
      <c r="R512" s="216"/>
      <c r="S512" s="216"/>
      <c r="T512" s="217"/>
      <c r="AT512" s="211" t="s">
        <v>284</v>
      </c>
      <c r="AU512" s="211" t="s">
        <v>81</v>
      </c>
      <c r="AV512" s="14" t="s">
        <v>87</v>
      </c>
      <c r="AW512" s="14" t="s">
        <v>36</v>
      </c>
      <c r="AX512" s="14" t="s">
        <v>73</v>
      </c>
      <c r="AY512" s="211" t="s">
        <v>276</v>
      </c>
    </row>
    <row r="513" spans="2:65" s="15" customFormat="1">
      <c r="B513" s="218"/>
      <c r="D513" s="195" t="s">
        <v>284</v>
      </c>
      <c r="E513" s="219" t="s">
        <v>5</v>
      </c>
      <c r="F513" s="220" t="s">
        <v>291</v>
      </c>
      <c r="H513" s="221">
        <v>1</v>
      </c>
      <c r="I513" s="222"/>
      <c r="L513" s="218"/>
      <c r="M513" s="223"/>
      <c r="N513" s="224"/>
      <c r="O513" s="224"/>
      <c r="P513" s="224"/>
      <c r="Q513" s="224"/>
      <c r="R513" s="224"/>
      <c r="S513" s="224"/>
      <c r="T513" s="225"/>
      <c r="AT513" s="219" t="s">
        <v>284</v>
      </c>
      <c r="AU513" s="219" t="s">
        <v>81</v>
      </c>
      <c r="AV513" s="15" t="s">
        <v>92</v>
      </c>
      <c r="AW513" s="15" t="s">
        <v>36</v>
      </c>
      <c r="AX513" s="15" t="s">
        <v>77</v>
      </c>
      <c r="AY513" s="219" t="s">
        <v>276</v>
      </c>
    </row>
    <row r="514" spans="2:65" s="1" customFormat="1" ht="16.5" customHeight="1">
      <c r="B514" s="181"/>
      <c r="C514" s="182" t="s">
        <v>667</v>
      </c>
      <c r="D514" s="182" t="s">
        <v>278</v>
      </c>
      <c r="E514" s="183" t="s">
        <v>668</v>
      </c>
      <c r="F514" s="184" t="s">
        <v>669</v>
      </c>
      <c r="G514" s="185" t="s">
        <v>368</v>
      </c>
      <c r="H514" s="186">
        <v>6</v>
      </c>
      <c r="I514" s="187"/>
      <c r="J514" s="188">
        <f>ROUND(I514*H514,2)</f>
        <v>0</v>
      </c>
      <c r="K514" s="184" t="s">
        <v>282</v>
      </c>
      <c r="L514" s="42"/>
      <c r="M514" s="189" t="s">
        <v>5</v>
      </c>
      <c r="N514" s="190" t="s">
        <v>46</v>
      </c>
      <c r="O514" s="43"/>
      <c r="P514" s="191">
        <f>O514*H514</f>
        <v>0</v>
      </c>
      <c r="Q514" s="191">
        <v>0</v>
      </c>
      <c r="R514" s="191">
        <f>Q514*H514</f>
        <v>0</v>
      </c>
      <c r="S514" s="191">
        <v>2.4E-2</v>
      </c>
      <c r="T514" s="192">
        <f>S514*H514</f>
        <v>0.14400000000000002</v>
      </c>
      <c r="AR514" s="25" t="s">
        <v>384</v>
      </c>
      <c r="AT514" s="25" t="s">
        <v>278</v>
      </c>
      <c r="AU514" s="25" t="s">
        <v>81</v>
      </c>
      <c r="AY514" s="25" t="s">
        <v>276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5" t="s">
        <v>92</v>
      </c>
      <c r="BK514" s="193">
        <f>ROUND(I514*H514,2)</f>
        <v>0</v>
      </c>
      <c r="BL514" s="25" t="s">
        <v>384</v>
      </c>
      <c r="BM514" s="25" t="s">
        <v>670</v>
      </c>
    </row>
    <row r="515" spans="2:65" s="1" customFormat="1" ht="25.5" customHeight="1">
      <c r="B515" s="181"/>
      <c r="C515" s="182" t="s">
        <v>671</v>
      </c>
      <c r="D515" s="182" t="s">
        <v>278</v>
      </c>
      <c r="E515" s="183" t="s">
        <v>672</v>
      </c>
      <c r="F515" s="184" t="s">
        <v>673</v>
      </c>
      <c r="G515" s="185" t="s">
        <v>368</v>
      </c>
      <c r="H515" s="186">
        <v>1</v>
      </c>
      <c r="I515" s="187"/>
      <c r="J515" s="188">
        <f>ROUND(I515*H515,2)</f>
        <v>0</v>
      </c>
      <c r="K515" s="184" t="s">
        <v>459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674</v>
      </c>
    </row>
    <row r="516" spans="2:65" s="12" customFormat="1">
      <c r="B516" s="194"/>
      <c r="D516" s="195" t="s">
        <v>284</v>
      </c>
      <c r="E516" s="196" t="s">
        <v>5</v>
      </c>
      <c r="F516" s="197" t="s">
        <v>675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676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2" customFormat="1">
      <c r="B518" s="194"/>
      <c r="D518" s="195" t="s">
        <v>284</v>
      </c>
      <c r="E518" s="196" t="s">
        <v>5</v>
      </c>
      <c r="F518" s="197" t="s">
        <v>677</v>
      </c>
      <c r="H518" s="196" t="s">
        <v>5</v>
      </c>
      <c r="I518" s="198"/>
      <c r="L518" s="194"/>
      <c r="M518" s="199"/>
      <c r="N518" s="200"/>
      <c r="O518" s="200"/>
      <c r="P518" s="200"/>
      <c r="Q518" s="200"/>
      <c r="R518" s="200"/>
      <c r="S518" s="200"/>
      <c r="T518" s="201"/>
      <c r="AT518" s="196" t="s">
        <v>284</v>
      </c>
      <c r="AU518" s="196" t="s">
        <v>81</v>
      </c>
      <c r="AV518" s="12" t="s">
        <v>77</v>
      </c>
      <c r="AW518" s="12" t="s">
        <v>36</v>
      </c>
      <c r="AX518" s="12" t="s">
        <v>73</v>
      </c>
      <c r="AY518" s="196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77</v>
      </c>
      <c r="H519" s="205">
        <v>1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36</v>
      </c>
      <c r="AX519" s="13" t="s">
        <v>73</v>
      </c>
      <c r="AY519" s="203" t="s">
        <v>276</v>
      </c>
    </row>
    <row r="520" spans="2:65" s="14" customFormat="1">
      <c r="B520" s="210"/>
      <c r="D520" s="195" t="s">
        <v>284</v>
      </c>
      <c r="E520" s="211" t="s">
        <v>5</v>
      </c>
      <c r="F520" s="212" t="s">
        <v>290</v>
      </c>
      <c r="H520" s="213">
        <v>1</v>
      </c>
      <c r="I520" s="214"/>
      <c r="L520" s="210"/>
      <c r="M520" s="215"/>
      <c r="N520" s="216"/>
      <c r="O520" s="216"/>
      <c r="P520" s="216"/>
      <c r="Q520" s="216"/>
      <c r="R520" s="216"/>
      <c r="S520" s="216"/>
      <c r="T520" s="217"/>
      <c r="AT520" s="211" t="s">
        <v>284</v>
      </c>
      <c r="AU520" s="211" t="s">
        <v>81</v>
      </c>
      <c r="AV520" s="14" t="s">
        <v>87</v>
      </c>
      <c r="AW520" s="14" t="s">
        <v>36</v>
      </c>
      <c r="AX520" s="14" t="s">
        <v>73</v>
      </c>
      <c r="AY520" s="211" t="s">
        <v>276</v>
      </c>
    </row>
    <row r="521" spans="2:65" s="15" customFormat="1">
      <c r="B521" s="218"/>
      <c r="D521" s="195" t="s">
        <v>284</v>
      </c>
      <c r="E521" s="219" t="s">
        <v>5</v>
      </c>
      <c r="F521" s="220" t="s">
        <v>291</v>
      </c>
      <c r="H521" s="221">
        <v>1</v>
      </c>
      <c r="I521" s="222"/>
      <c r="L521" s="218"/>
      <c r="M521" s="223"/>
      <c r="N521" s="224"/>
      <c r="O521" s="224"/>
      <c r="P521" s="224"/>
      <c r="Q521" s="224"/>
      <c r="R521" s="224"/>
      <c r="S521" s="224"/>
      <c r="T521" s="225"/>
      <c r="AT521" s="219" t="s">
        <v>284</v>
      </c>
      <c r="AU521" s="219" t="s">
        <v>81</v>
      </c>
      <c r="AV521" s="15" t="s">
        <v>92</v>
      </c>
      <c r="AW521" s="15" t="s">
        <v>36</v>
      </c>
      <c r="AX521" s="15" t="s">
        <v>77</v>
      </c>
      <c r="AY521" s="219" t="s">
        <v>276</v>
      </c>
    </row>
    <row r="522" spans="2:65" s="1" customFormat="1" ht="16.5" customHeight="1">
      <c r="B522" s="181"/>
      <c r="C522" s="182" t="s">
        <v>678</v>
      </c>
      <c r="D522" s="182" t="s">
        <v>278</v>
      </c>
      <c r="E522" s="183" t="s">
        <v>679</v>
      </c>
      <c r="F522" s="184" t="s">
        <v>680</v>
      </c>
      <c r="G522" s="185" t="s">
        <v>318</v>
      </c>
      <c r="H522" s="186">
        <v>0.13300000000000001</v>
      </c>
      <c r="I522" s="187"/>
      <c r="J522" s="188">
        <f>ROUND(I522*H522,2)</f>
        <v>0</v>
      </c>
      <c r="K522" s="184" t="s">
        <v>282</v>
      </c>
      <c r="L522" s="42"/>
      <c r="M522" s="189" t="s">
        <v>5</v>
      </c>
      <c r="N522" s="190" t="s">
        <v>46</v>
      </c>
      <c r="O522" s="43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25" t="s">
        <v>384</v>
      </c>
      <c r="AT522" s="25" t="s">
        <v>278</v>
      </c>
      <c r="AU522" s="25" t="s">
        <v>81</v>
      </c>
      <c r="AY522" s="25" t="s">
        <v>276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5" t="s">
        <v>92</v>
      </c>
      <c r="BK522" s="193">
        <f>ROUND(I522*H522,2)</f>
        <v>0</v>
      </c>
      <c r="BL522" s="25" t="s">
        <v>384</v>
      </c>
      <c r="BM522" s="25" t="s">
        <v>681</v>
      </c>
    </row>
    <row r="523" spans="2:65" s="11" customFormat="1" ht="29.85" customHeight="1">
      <c r="B523" s="168"/>
      <c r="D523" s="169" t="s">
        <v>72</v>
      </c>
      <c r="E523" s="179" t="s">
        <v>682</v>
      </c>
      <c r="F523" s="179" t="s">
        <v>683</v>
      </c>
      <c r="I523" s="171"/>
      <c r="J523" s="180">
        <f>BK523</f>
        <v>0</v>
      </c>
      <c r="L523" s="168"/>
      <c r="M523" s="173"/>
      <c r="N523" s="174"/>
      <c r="O523" s="174"/>
      <c r="P523" s="175">
        <f>SUM(P524:P544)</f>
        <v>0</v>
      </c>
      <c r="Q523" s="174"/>
      <c r="R523" s="175">
        <f>SUM(R524:R544)</f>
        <v>0</v>
      </c>
      <c r="S523" s="174"/>
      <c r="T523" s="176">
        <f>SUM(T524:T544)</f>
        <v>0</v>
      </c>
      <c r="AR523" s="169" t="s">
        <v>81</v>
      </c>
      <c r="AT523" s="177" t="s">
        <v>72</v>
      </c>
      <c r="AU523" s="177" t="s">
        <v>77</v>
      </c>
      <c r="AY523" s="169" t="s">
        <v>276</v>
      </c>
      <c r="BK523" s="178">
        <f>SUM(BK524:BK544)</f>
        <v>0</v>
      </c>
    </row>
    <row r="524" spans="2:65" s="1" customFormat="1" ht="16.5" customHeight="1">
      <c r="B524" s="181"/>
      <c r="C524" s="182" t="s">
        <v>684</v>
      </c>
      <c r="D524" s="182" t="s">
        <v>278</v>
      </c>
      <c r="E524" s="183" t="s">
        <v>685</v>
      </c>
      <c r="F524" s="184" t="s">
        <v>686</v>
      </c>
      <c r="G524" s="185" t="s">
        <v>368</v>
      </c>
      <c r="H524" s="186">
        <v>1</v>
      </c>
      <c r="I524" s="187"/>
      <c r="J524" s="188">
        <f>ROUND(I524*H524,2)</f>
        <v>0</v>
      </c>
      <c r="K524" s="184" t="s">
        <v>459</v>
      </c>
      <c r="L524" s="42"/>
      <c r="M524" s="189" t="s">
        <v>5</v>
      </c>
      <c r="N524" s="190" t="s">
        <v>46</v>
      </c>
      <c r="O524" s="43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AR524" s="25" t="s">
        <v>384</v>
      </c>
      <c r="AT524" s="25" t="s">
        <v>278</v>
      </c>
      <c r="AU524" s="25" t="s">
        <v>81</v>
      </c>
      <c r="AY524" s="25" t="s">
        <v>276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5" t="s">
        <v>92</v>
      </c>
      <c r="BK524" s="193">
        <f>ROUND(I524*H524,2)</f>
        <v>0</v>
      </c>
      <c r="BL524" s="25" t="s">
        <v>384</v>
      </c>
      <c r="BM524" s="25" t="s">
        <v>687</v>
      </c>
    </row>
    <row r="525" spans="2:65" s="12" customFormat="1">
      <c r="B525" s="194"/>
      <c r="D525" s="195" t="s">
        <v>284</v>
      </c>
      <c r="E525" s="196" t="s">
        <v>5</v>
      </c>
      <c r="F525" s="197" t="s">
        <v>688</v>
      </c>
      <c r="H525" s="196" t="s">
        <v>5</v>
      </c>
      <c r="I525" s="198"/>
      <c r="L525" s="194"/>
      <c r="M525" s="199"/>
      <c r="N525" s="200"/>
      <c r="O525" s="200"/>
      <c r="P525" s="200"/>
      <c r="Q525" s="200"/>
      <c r="R525" s="200"/>
      <c r="S525" s="200"/>
      <c r="T525" s="201"/>
      <c r="AT525" s="196" t="s">
        <v>284</v>
      </c>
      <c r="AU525" s="196" t="s">
        <v>81</v>
      </c>
      <c r="AV525" s="12" t="s">
        <v>77</v>
      </c>
      <c r="AW525" s="12" t="s">
        <v>36</v>
      </c>
      <c r="AX525" s="12" t="s">
        <v>73</v>
      </c>
      <c r="AY525" s="196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676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2" customFormat="1">
      <c r="B527" s="194"/>
      <c r="D527" s="195" t="s">
        <v>284</v>
      </c>
      <c r="E527" s="196" t="s">
        <v>5</v>
      </c>
      <c r="F527" s="197" t="s">
        <v>689</v>
      </c>
      <c r="H527" s="196" t="s">
        <v>5</v>
      </c>
      <c r="I527" s="198"/>
      <c r="L527" s="194"/>
      <c r="M527" s="199"/>
      <c r="N527" s="200"/>
      <c r="O527" s="200"/>
      <c r="P527" s="200"/>
      <c r="Q527" s="200"/>
      <c r="R527" s="200"/>
      <c r="S527" s="200"/>
      <c r="T527" s="201"/>
      <c r="AT527" s="196" t="s">
        <v>284</v>
      </c>
      <c r="AU527" s="196" t="s">
        <v>81</v>
      </c>
      <c r="AV527" s="12" t="s">
        <v>77</v>
      </c>
      <c r="AW527" s="12" t="s">
        <v>36</v>
      </c>
      <c r="AX527" s="12" t="s">
        <v>73</v>
      </c>
      <c r="AY527" s="196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77</v>
      </c>
      <c r="H528" s="205">
        <v>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36</v>
      </c>
      <c r="AX528" s="13" t="s">
        <v>73</v>
      </c>
      <c r="AY528" s="203" t="s">
        <v>276</v>
      </c>
    </row>
    <row r="529" spans="2:65" s="14" customFormat="1">
      <c r="B529" s="210"/>
      <c r="D529" s="195" t="s">
        <v>284</v>
      </c>
      <c r="E529" s="211" t="s">
        <v>5</v>
      </c>
      <c r="F529" s="212" t="s">
        <v>290</v>
      </c>
      <c r="H529" s="213">
        <v>1</v>
      </c>
      <c r="I529" s="214"/>
      <c r="L529" s="210"/>
      <c r="M529" s="215"/>
      <c r="N529" s="216"/>
      <c r="O529" s="216"/>
      <c r="P529" s="216"/>
      <c r="Q529" s="216"/>
      <c r="R529" s="216"/>
      <c r="S529" s="216"/>
      <c r="T529" s="217"/>
      <c r="AT529" s="211" t="s">
        <v>284</v>
      </c>
      <c r="AU529" s="211" t="s">
        <v>81</v>
      </c>
      <c r="AV529" s="14" t="s">
        <v>87</v>
      </c>
      <c r="AW529" s="14" t="s">
        <v>36</v>
      </c>
      <c r="AX529" s="14" t="s">
        <v>73</v>
      </c>
      <c r="AY529" s="211" t="s">
        <v>276</v>
      </c>
    </row>
    <row r="530" spans="2:65" s="15" customFormat="1">
      <c r="B530" s="218"/>
      <c r="D530" s="195" t="s">
        <v>284</v>
      </c>
      <c r="E530" s="219" t="s">
        <v>5</v>
      </c>
      <c r="F530" s="220" t="s">
        <v>291</v>
      </c>
      <c r="H530" s="221">
        <v>1</v>
      </c>
      <c r="I530" s="222"/>
      <c r="L530" s="218"/>
      <c r="M530" s="223"/>
      <c r="N530" s="224"/>
      <c r="O530" s="224"/>
      <c r="P530" s="224"/>
      <c r="Q530" s="224"/>
      <c r="R530" s="224"/>
      <c r="S530" s="224"/>
      <c r="T530" s="225"/>
      <c r="AT530" s="219" t="s">
        <v>284</v>
      </c>
      <c r="AU530" s="219" t="s">
        <v>81</v>
      </c>
      <c r="AV530" s="15" t="s">
        <v>92</v>
      </c>
      <c r="AW530" s="15" t="s">
        <v>36</v>
      </c>
      <c r="AX530" s="15" t="s">
        <v>77</v>
      </c>
      <c r="AY530" s="219" t="s">
        <v>276</v>
      </c>
    </row>
    <row r="531" spans="2:65" s="1" customFormat="1" ht="16.5" customHeight="1">
      <c r="B531" s="181"/>
      <c r="C531" s="182" t="s">
        <v>690</v>
      </c>
      <c r="D531" s="182" t="s">
        <v>278</v>
      </c>
      <c r="E531" s="183" t="s">
        <v>691</v>
      </c>
      <c r="F531" s="184" t="s">
        <v>692</v>
      </c>
      <c r="G531" s="185" t="s">
        <v>368</v>
      </c>
      <c r="H531" s="186">
        <v>1</v>
      </c>
      <c r="I531" s="187"/>
      <c r="J531" s="188">
        <f>ROUND(I531*H531,2)</f>
        <v>0</v>
      </c>
      <c r="K531" s="184" t="s">
        <v>459</v>
      </c>
      <c r="L531" s="42"/>
      <c r="M531" s="189" t="s">
        <v>5</v>
      </c>
      <c r="N531" s="190" t="s">
        <v>46</v>
      </c>
      <c r="O531" s="43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AR531" s="25" t="s">
        <v>384</v>
      </c>
      <c r="AT531" s="25" t="s">
        <v>278</v>
      </c>
      <c r="AU531" s="25" t="s">
        <v>81</v>
      </c>
      <c r="AY531" s="25" t="s">
        <v>276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5" t="s">
        <v>92</v>
      </c>
      <c r="BK531" s="193">
        <f>ROUND(I531*H531,2)</f>
        <v>0</v>
      </c>
      <c r="BL531" s="25" t="s">
        <v>384</v>
      </c>
      <c r="BM531" s="25" t="s">
        <v>693</v>
      </c>
    </row>
    <row r="532" spans="2:65" s="12" customFormat="1">
      <c r="B532" s="194"/>
      <c r="D532" s="195" t="s">
        <v>284</v>
      </c>
      <c r="E532" s="196" t="s">
        <v>5</v>
      </c>
      <c r="F532" s="197" t="s">
        <v>692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676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2" customFormat="1">
      <c r="B534" s="194"/>
      <c r="D534" s="195" t="s">
        <v>284</v>
      </c>
      <c r="E534" s="196" t="s">
        <v>5</v>
      </c>
      <c r="F534" s="197" t="s">
        <v>694</v>
      </c>
      <c r="H534" s="196" t="s">
        <v>5</v>
      </c>
      <c r="I534" s="198"/>
      <c r="L534" s="194"/>
      <c r="M534" s="199"/>
      <c r="N534" s="200"/>
      <c r="O534" s="200"/>
      <c r="P534" s="200"/>
      <c r="Q534" s="200"/>
      <c r="R534" s="200"/>
      <c r="S534" s="200"/>
      <c r="T534" s="201"/>
      <c r="AT534" s="196" t="s">
        <v>284</v>
      </c>
      <c r="AU534" s="196" t="s">
        <v>81</v>
      </c>
      <c r="AV534" s="12" t="s">
        <v>77</v>
      </c>
      <c r="AW534" s="12" t="s">
        <v>36</v>
      </c>
      <c r="AX534" s="12" t="s">
        <v>73</v>
      </c>
      <c r="AY534" s="196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77</v>
      </c>
      <c r="H535" s="205">
        <v>1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36</v>
      </c>
      <c r="AX535" s="13" t="s">
        <v>73</v>
      </c>
      <c r="AY535" s="203" t="s">
        <v>276</v>
      </c>
    </row>
    <row r="536" spans="2:65" s="14" customFormat="1">
      <c r="B536" s="210"/>
      <c r="D536" s="195" t="s">
        <v>284</v>
      </c>
      <c r="E536" s="211" t="s">
        <v>5</v>
      </c>
      <c r="F536" s="212" t="s">
        <v>290</v>
      </c>
      <c r="H536" s="213">
        <v>1</v>
      </c>
      <c r="I536" s="214"/>
      <c r="L536" s="210"/>
      <c r="M536" s="215"/>
      <c r="N536" s="216"/>
      <c r="O536" s="216"/>
      <c r="P536" s="216"/>
      <c r="Q536" s="216"/>
      <c r="R536" s="216"/>
      <c r="S536" s="216"/>
      <c r="T536" s="217"/>
      <c r="AT536" s="211" t="s">
        <v>284</v>
      </c>
      <c r="AU536" s="211" t="s">
        <v>81</v>
      </c>
      <c r="AV536" s="14" t="s">
        <v>87</v>
      </c>
      <c r="AW536" s="14" t="s">
        <v>36</v>
      </c>
      <c r="AX536" s="14" t="s">
        <v>73</v>
      </c>
      <c r="AY536" s="211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1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695</v>
      </c>
      <c r="D538" s="182" t="s">
        <v>278</v>
      </c>
      <c r="E538" s="183" t="s">
        <v>696</v>
      </c>
      <c r="F538" s="184" t="s">
        <v>697</v>
      </c>
      <c r="G538" s="185" t="s">
        <v>368</v>
      </c>
      <c r="H538" s="186">
        <v>1</v>
      </c>
      <c r="I538" s="187"/>
      <c r="J538" s="188">
        <f>ROUND(I538*H538,2)</f>
        <v>0</v>
      </c>
      <c r="K538" s="184" t="s">
        <v>459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698</v>
      </c>
    </row>
    <row r="539" spans="2:65" s="12" customFormat="1">
      <c r="B539" s="194"/>
      <c r="D539" s="195" t="s">
        <v>284</v>
      </c>
      <c r="E539" s="196" t="s">
        <v>5</v>
      </c>
      <c r="F539" s="197" t="s">
        <v>697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2" customFormat="1">
      <c r="B540" s="194"/>
      <c r="D540" s="195" t="s">
        <v>284</v>
      </c>
      <c r="E540" s="196" t="s">
        <v>5</v>
      </c>
      <c r="F540" s="197" t="s">
        <v>676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694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77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4" customFormat="1">
      <c r="B543" s="210"/>
      <c r="D543" s="195" t="s">
        <v>284</v>
      </c>
      <c r="E543" s="211" t="s">
        <v>5</v>
      </c>
      <c r="F543" s="212" t="s">
        <v>290</v>
      </c>
      <c r="H543" s="213">
        <v>1</v>
      </c>
      <c r="I543" s="214"/>
      <c r="L543" s="210"/>
      <c r="M543" s="215"/>
      <c r="N543" s="216"/>
      <c r="O543" s="216"/>
      <c r="P543" s="216"/>
      <c r="Q543" s="216"/>
      <c r="R543" s="216"/>
      <c r="S543" s="216"/>
      <c r="T543" s="217"/>
      <c r="AT543" s="211" t="s">
        <v>284</v>
      </c>
      <c r="AU543" s="211" t="s">
        <v>81</v>
      </c>
      <c r="AV543" s="14" t="s">
        <v>87</v>
      </c>
      <c r="AW543" s="14" t="s">
        <v>36</v>
      </c>
      <c r="AX543" s="14" t="s">
        <v>73</v>
      </c>
      <c r="AY543" s="211" t="s">
        <v>276</v>
      </c>
    </row>
    <row r="544" spans="2:65" s="15" customFormat="1">
      <c r="B544" s="218"/>
      <c r="D544" s="195" t="s">
        <v>284</v>
      </c>
      <c r="E544" s="219" t="s">
        <v>5</v>
      </c>
      <c r="F544" s="220" t="s">
        <v>291</v>
      </c>
      <c r="H544" s="221">
        <v>1</v>
      </c>
      <c r="I544" s="222"/>
      <c r="L544" s="218"/>
      <c r="M544" s="223"/>
      <c r="N544" s="224"/>
      <c r="O544" s="224"/>
      <c r="P544" s="224"/>
      <c r="Q544" s="224"/>
      <c r="R544" s="224"/>
      <c r="S544" s="224"/>
      <c r="T544" s="225"/>
      <c r="AT544" s="219" t="s">
        <v>284</v>
      </c>
      <c r="AU544" s="219" t="s">
        <v>81</v>
      </c>
      <c r="AV544" s="15" t="s">
        <v>92</v>
      </c>
      <c r="AW544" s="15" t="s">
        <v>36</v>
      </c>
      <c r="AX544" s="15" t="s">
        <v>77</v>
      </c>
      <c r="AY544" s="219" t="s">
        <v>276</v>
      </c>
    </row>
    <row r="545" spans="2:65" s="11" customFormat="1" ht="29.85" customHeight="1">
      <c r="B545" s="168"/>
      <c r="D545" s="169" t="s">
        <v>72</v>
      </c>
      <c r="E545" s="179" t="s">
        <v>699</v>
      </c>
      <c r="F545" s="179" t="s">
        <v>700</v>
      </c>
      <c r="I545" s="171"/>
      <c r="J545" s="180">
        <f>BK545</f>
        <v>0</v>
      </c>
      <c r="L545" s="168"/>
      <c r="M545" s="173"/>
      <c r="N545" s="174"/>
      <c r="O545" s="174"/>
      <c r="P545" s="175">
        <f>SUM(P546:P606)</f>
        <v>0</v>
      </c>
      <c r="Q545" s="174"/>
      <c r="R545" s="175">
        <f>SUM(R546:R606)</f>
        <v>0.49843139999999991</v>
      </c>
      <c r="S545" s="174"/>
      <c r="T545" s="176">
        <f>SUM(T546:T606)</f>
        <v>0</v>
      </c>
      <c r="AR545" s="169" t="s">
        <v>81</v>
      </c>
      <c r="AT545" s="177" t="s">
        <v>72</v>
      </c>
      <c r="AU545" s="177" t="s">
        <v>77</v>
      </c>
      <c r="AY545" s="169" t="s">
        <v>276</v>
      </c>
      <c r="BK545" s="178">
        <f>SUM(BK546:BK606)</f>
        <v>0</v>
      </c>
    </row>
    <row r="546" spans="2:65" s="1" customFormat="1" ht="25.5" customHeight="1">
      <c r="B546" s="181"/>
      <c r="C546" s="182" t="s">
        <v>701</v>
      </c>
      <c r="D546" s="182" t="s">
        <v>278</v>
      </c>
      <c r="E546" s="183" t="s">
        <v>702</v>
      </c>
      <c r="F546" s="184" t="s">
        <v>703</v>
      </c>
      <c r="G546" s="185" t="s">
        <v>325</v>
      </c>
      <c r="H546" s="186">
        <v>27.36</v>
      </c>
      <c r="I546" s="187"/>
      <c r="J546" s="188">
        <f>ROUND(I546*H546,2)</f>
        <v>0</v>
      </c>
      <c r="K546" s="184" t="s">
        <v>282</v>
      </c>
      <c r="L546" s="42"/>
      <c r="M546" s="189" t="s">
        <v>5</v>
      </c>
      <c r="N546" s="190" t="s">
        <v>46</v>
      </c>
      <c r="O546" s="43"/>
      <c r="P546" s="191">
        <f>O546*H546</f>
        <v>0</v>
      </c>
      <c r="Q546" s="191">
        <v>3.0000000000000001E-3</v>
      </c>
      <c r="R546" s="191">
        <f>Q546*H546</f>
        <v>8.208E-2</v>
      </c>
      <c r="S546" s="191">
        <v>0</v>
      </c>
      <c r="T546" s="192">
        <f>S546*H546</f>
        <v>0</v>
      </c>
      <c r="AR546" s="25" t="s">
        <v>384</v>
      </c>
      <c r="AT546" s="25" t="s">
        <v>278</v>
      </c>
      <c r="AU546" s="25" t="s">
        <v>81</v>
      </c>
      <c r="AY546" s="25" t="s">
        <v>276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5" t="s">
        <v>92</v>
      </c>
      <c r="BK546" s="193">
        <f>ROUND(I546*H546,2)</f>
        <v>0</v>
      </c>
      <c r="BL546" s="25" t="s">
        <v>384</v>
      </c>
      <c r="BM546" s="25" t="s">
        <v>704</v>
      </c>
    </row>
    <row r="547" spans="2:65" s="12" customFormat="1">
      <c r="B547" s="194"/>
      <c r="D547" s="195" t="s">
        <v>284</v>
      </c>
      <c r="E547" s="196" t="s">
        <v>5</v>
      </c>
      <c r="F547" s="197" t="s">
        <v>705</v>
      </c>
      <c r="H547" s="196" t="s">
        <v>5</v>
      </c>
      <c r="I547" s="198"/>
      <c r="L547" s="194"/>
      <c r="M547" s="199"/>
      <c r="N547" s="200"/>
      <c r="O547" s="200"/>
      <c r="P547" s="200"/>
      <c r="Q547" s="200"/>
      <c r="R547" s="200"/>
      <c r="S547" s="200"/>
      <c r="T547" s="201"/>
      <c r="AT547" s="196" t="s">
        <v>284</v>
      </c>
      <c r="AU547" s="196" t="s">
        <v>81</v>
      </c>
      <c r="AV547" s="12" t="s">
        <v>77</v>
      </c>
      <c r="AW547" s="12" t="s">
        <v>36</v>
      </c>
      <c r="AX547" s="12" t="s">
        <v>73</v>
      </c>
      <c r="AY547" s="196" t="s">
        <v>276</v>
      </c>
    </row>
    <row r="548" spans="2:65" s="12" customFormat="1">
      <c r="B548" s="194"/>
      <c r="D548" s="195" t="s">
        <v>284</v>
      </c>
      <c r="E548" s="196" t="s">
        <v>5</v>
      </c>
      <c r="F548" s="197" t="s">
        <v>286</v>
      </c>
      <c r="H548" s="196" t="s">
        <v>5</v>
      </c>
      <c r="I548" s="198"/>
      <c r="L548" s="194"/>
      <c r="M548" s="199"/>
      <c r="N548" s="200"/>
      <c r="O548" s="200"/>
      <c r="P548" s="200"/>
      <c r="Q548" s="200"/>
      <c r="R548" s="200"/>
      <c r="S548" s="200"/>
      <c r="T548" s="201"/>
      <c r="AT548" s="196" t="s">
        <v>284</v>
      </c>
      <c r="AU548" s="196" t="s">
        <v>81</v>
      </c>
      <c r="AV548" s="12" t="s">
        <v>77</v>
      </c>
      <c r="AW548" s="12" t="s">
        <v>36</v>
      </c>
      <c r="AX548" s="12" t="s">
        <v>73</v>
      </c>
      <c r="AY548" s="196" t="s">
        <v>276</v>
      </c>
    </row>
    <row r="549" spans="2:65" s="12" customFormat="1">
      <c r="B549" s="194"/>
      <c r="D549" s="195" t="s">
        <v>284</v>
      </c>
      <c r="E549" s="196" t="s">
        <v>5</v>
      </c>
      <c r="F549" s="197" t="s">
        <v>395</v>
      </c>
      <c r="H549" s="196" t="s">
        <v>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6" t="s">
        <v>284</v>
      </c>
      <c r="AU549" s="196" t="s">
        <v>81</v>
      </c>
      <c r="AV549" s="12" t="s">
        <v>77</v>
      </c>
      <c r="AW549" s="12" t="s">
        <v>36</v>
      </c>
      <c r="AX549" s="12" t="s">
        <v>73</v>
      </c>
      <c r="AY549" s="196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706</v>
      </c>
      <c r="H550" s="205">
        <v>1.68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2" customFormat="1">
      <c r="B551" s="194"/>
      <c r="D551" s="195" t="s">
        <v>284</v>
      </c>
      <c r="E551" s="196" t="s">
        <v>5</v>
      </c>
      <c r="F551" s="197" t="s">
        <v>398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707</v>
      </c>
      <c r="H552" s="205">
        <v>5.6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2" customFormat="1">
      <c r="B553" s="194"/>
      <c r="D553" s="195" t="s">
        <v>284</v>
      </c>
      <c r="E553" s="196" t="s">
        <v>5</v>
      </c>
      <c r="F553" s="197" t="s">
        <v>401</v>
      </c>
      <c r="H553" s="196" t="s">
        <v>5</v>
      </c>
      <c r="I553" s="198"/>
      <c r="L553" s="194"/>
      <c r="M553" s="199"/>
      <c r="N553" s="200"/>
      <c r="O553" s="200"/>
      <c r="P553" s="200"/>
      <c r="Q553" s="200"/>
      <c r="R553" s="200"/>
      <c r="S553" s="200"/>
      <c r="T553" s="201"/>
      <c r="AT553" s="196" t="s">
        <v>284</v>
      </c>
      <c r="AU553" s="196" t="s">
        <v>81</v>
      </c>
      <c r="AV553" s="12" t="s">
        <v>77</v>
      </c>
      <c r="AW553" s="12" t="s">
        <v>36</v>
      </c>
      <c r="AX553" s="12" t="s">
        <v>73</v>
      </c>
      <c r="AY553" s="196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708</v>
      </c>
      <c r="H554" s="205">
        <v>10.56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36</v>
      </c>
      <c r="AX554" s="13" t="s">
        <v>73</v>
      </c>
      <c r="AY554" s="203" t="s">
        <v>276</v>
      </c>
    </row>
    <row r="555" spans="2:65" s="12" customFormat="1">
      <c r="B555" s="194"/>
      <c r="D555" s="195" t="s">
        <v>284</v>
      </c>
      <c r="E555" s="196" t="s">
        <v>5</v>
      </c>
      <c r="F555" s="197" t="s">
        <v>403</v>
      </c>
      <c r="H555" s="196" t="s">
        <v>5</v>
      </c>
      <c r="I555" s="198"/>
      <c r="L555" s="194"/>
      <c r="M555" s="199"/>
      <c r="N555" s="200"/>
      <c r="O555" s="200"/>
      <c r="P555" s="200"/>
      <c r="Q555" s="200"/>
      <c r="R555" s="200"/>
      <c r="S555" s="200"/>
      <c r="T555" s="201"/>
      <c r="AT555" s="196" t="s">
        <v>284</v>
      </c>
      <c r="AU555" s="196" t="s">
        <v>81</v>
      </c>
      <c r="AV555" s="12" t="s">
        <v>77</v>
      </c>
      <c r="AW555" s="12" t="s">
        <v>36</v>
      </c>
      <c r="AX555" s="12" t="s">
        <v>73</v>
      </c>
      <c r="AY555" s="196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709</v>
      </c>
      <c r="H556" s="205">
        <v>9.52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36</v>
      </c>
      <c r="AX556" s="13" t="s">
        <v>73</v>
      </c>
      <c r="AY556" s="203" t="s">
        <v>276</v>
      </c>
    </row>
    <row r="557" spans="2:65" s="14" customFormat="1">
      <c r="B557" s="210"/>
      <c r="D557" s="195" t="s">
        <v>284</v>
      </c>
      <c r="E557" s="211" t="s">
        <v>5</v>
      </c>
      <c r="F557" s="212" t="s">
        <v>290</v>
      </c>
      <c r="H557" s="213">
        <v>27.36</v>
      </c>
      <c r="I557" s="214"/>
      <c r="L557" s="210"/>
      <c r="M557" s="215"/>
      <c r="N557" s="216"/>
      <c r="O557" s="216"/>
      <c r="P557" s="216"/>
      <c r="Q557" s="216"/>
      <c r="R557" s="216"/>
      <c r="S557" s="216"/>
      <c r="T557" s="217"/>
      <c r="AT557" s="211" t="s">
        <v>284</v>
      </c>
      <c r="AU557" s="211" t="s">
        <v>81</v>
      </c>
      <c r="AV557" s="14" t="s">
        <v>87</v>
      </c>
      <c r="AW557" s="14" t="s">
        <v>36</v>
      </c>
      <c r="AX557" s="14" t="s">
        <v>73</v>
      </c>
      <c r="AY557" s="211" t="s">
        <v>276</v>
      </c>
    </row>
    <row r="558" spans="2:65" s="15" customFormat="1">
      <c r="B558" s="218"/>
      <c r="D558" s="195" t="s">
        <v>284</v>
      </c>
      <c r="E558" s="219" t="s">
        <v>5</v>
      </c>
      <c r="F558" s="220" t="s">
        <v>291</v>
      </c>
      <c r="H558" s="221">
        <v>27.36</v>
      </c>
      <c r="I558" s="222"/>
      <c r="L558" s="218"/>
      <c r="M558" s="223"/>
      <c r="N558" s="224"/>
      <c r="O558" s="224"/>
      <c r="P558" s="224"/>
      <c r="Q558" s="224"/>
      <c r="R558" s="224"/>
      <c r="S558" s="224"/>
      <c r="T558" s="225"/>
      <c r="AT558" s="219" t="s">
        <v>284</v>
      </c>
      <c r="AU558" s="219" t="s">
        <v>81</v>
      </c>
      <c r="AV558" s="15" t="s">
        <v>92</v>
      </c>
      <c r="AW558" s="15" t="s">
        <v>36</v>
      </c>
      <c r="AX558" s="15" t="s">
        <v>77</v>
      </c>
      <c r="AY558" s="219" t="s">
        <v>276</v>
      </c>
    </row>
    <row r="559" spans="2:65" s="1" customFormat="1" ht="16.5" customHeight="1">
      <c r="B559" s="181"/>
      <c r="C559" s="226" t="s">
        <v>710</v>
      </c>
      <c r="D559" s="226" t="s">
        <v>447</v>
      </c>
      <c r="E559" s="227" t="s">
        <v>711</v>
      </c>
      <c r="F559" s="228" t="s">
        <v>712</v>
      </c>
      <c r="G559" s="229" t="s">
        <v>325</v>
      </c>
      <c r="H559" s="230">
        <v>30.096</v>
      </c>
      <c r="I559" s="231"/>
      <c r="J559" s="232">
        <f>ROUND(I559*H559,2)</f>
        <v>0</v>
      </c>
      <c r="K559" s="228" t="s">
        <v>282</v>
      </c>
      <c r="L559" s="233"/>
      <c r="M559" s="234" t="s">
        <v>5</v>
      </c>
      <c r="N559" s="235" t="s">
        <v>46</v>
      </c>
      <c r="O559" s="43"/>
      <c r="P559" s="191">
        <f>O559*H559</f>
        <v>0</v>
      </c>
      <c r="Q559" s="191">
        <v>1.26E-2</v>
      </c>
      <c r="R559" s="191">
        <f>Q559*H559</f>
        <v>0.37920959999999998</v>
      </c>
      <c r="S559" s="191">
        <v>0</v>
      </c>
      <c r="T559" s="192">
        <f>S559*H559</f>
        <v>0</v>
      </c>
      <c r="AR559" s="25" t="s">
        <v>484</v>
      </c>
      <c r="AT559" s="25" t="s">
        <v>447</v>
      </c>
      <c r="AU559" s="25" t="s">
        <v>81</v>
      </c>
      <c r="AY559" s="25" t="s">
        <v>276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5" t="s">
        <v>92</v>
      </c>
      <c r="BK559" s="193">
        <f>ROUND(I559*H559,2)</f>
        <v>0</v>
      </c>
      <c r="BL559" s="25" t="s">
        <v>384</v>
      </c>
      <c r="BM559" s="25" t="s">
        <v>713</v>
      </c>
    </row>
    <row r="560" spans="2:65" s="12" customFormat="1">
      <c r="B560" s="194"/>
      <c r="D560" s="195" t="s">
        <v>284</v>
      </c>
      <c r="E560" s="196" t="s">
        <v>5</v>
      </c>
      <c r="F560" s="197" t="s">
        <v>714</v>
      </c>
      <c r="H560" s="196" t="s">
        <v>5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6" t="s">
        <v>284</v>
      </c>
      <c r="AU560" s="196" t="s">
        <v>81</v>
      </c>
      <c r="AV560" s="12" t="s">
        <v>77</v>
      </c>
      <c r="AW560" s="12" t="s">
        <v>36</v>
      </c>
      <c r="AX560" s="12" t="s">
        <v>73</v>
      </c>
      <c r="AY560" s="196" t="s">
        <v>276</v>
      </c>
    </row>
    <row r="561" spans="2:65" s="13" customFormat="1">
      <c r="B561" s="202"/>
      <c r="D561" s="195" t="s">
        <v>284</v>
      </c>
      <c r="E561" s="203" t="s">
        <v>5</v>
      </c>
      <c r="F561" s="204" t="s">
        <v>715</v>
      </c>
      <c r="H561" s="205">
        <v>30.096</v>
      </c>
      <c r="I561" s="206"/>
      <c r="L561" s="202"/>
      <c r="M561" s="207"/>
      <c r="N561" s="208"/>
      <c r="O561" s="208"/>
      <c r="P561" s="208"/>
      <c r="Q561" s="208"/>
      <c r="R561" s="208"/>
      <c r="S561" s="208"/>
      <c r="T561" s="209"/>
      <c r="AT561" s="203" t="s">
        <v>284</v>
      </c>
      <c r="AU561" s="203" t="s">
        <v>81</v>
      </c>
      <c r="AV561" s="13" t="s">
        <v>81</v>
      </c>
      <c r="AW561" s="13" t="s">
        <v>36</v>
      </c>
      <c r="AX561" s="13" t="s">
        <v>73</v>
      </c>
      <c r="AY561" s="203" t="s">
        <v>276</v>
      </c>
    </row>
    <row r="562" spans="2:65" s="14" customFormat="1">
      <c r="B562" s="210"/>
      <c r="D562" s="195" t="s">
        <v>284</v>
      </c>
      <c r="E562" s="211" t="s">
        <v>5</v>
      </c>
      <c r="F562" s="212" t="s">
        <v>290</v>
      </c>
      <c r="H562" s="213">
        <v>30.096</v>
      </c>
      <c r="I562" s="214"/>
      <c r="L562" s="210"/>
      <c r="M562" s="215"/>
      <c r="N562" s="216"/>
      <c r="O562" s="216"/>
      <c r="P562" s="216"/>
      <c r="Q562" s="216"/>
      <c r="R562" s="216"/>
      <c r="S562" s="216"/>
      <c r="T562" s="217"/>
      <c r="AT562" s="211" t="s">
        <v>284</v>
      </c>
      <c r="AU562" s="211" t="s">
        <v>81</v>
      </c>
      <c r="AV562" s="14" t="s">
        <v>87</v>
      </c>
      <c r="AW562" s="14" t="s">
        <v>36</v>
      </c>
      <c r="AX562" s="14" t="s">
        <v>73</v>
      </c>
      <c r="AY562" s="211" t="s">
        <v>276</v>
      </c>
    </row>
    <row r="563" spans="2:65" s="15" customFormat="1">
      <c r="B563" s="218"/>
      <c r="D563" s="195" t="s">
        <v>284</v>
      </c>
      <c r="E563" s="219" t="s">
        <v>5</v>
      </c>
      <c r="F563" s="220" t="s">
        <v>291</v>
      </c>
      <c r="H563" s="221">
        <v>30.096</v>
      </c>
      <c r="I563" s="222"/>
      <c r="L563" s="218"/>
      <c r="M563" s="223"/>
      <c r="N563" s="224"/>
      <c r="O563" s="224"/>
      <c r="P563" s="224"/>
      <c r="Q563" s="224"/>
      <c r="R563" s="224"/>
      <c r="S563" s="224"/>
      <c r="T563" s="225"/>
      <c r="AT563" s="219" t="s">
        <v>284</v>
      </c>
      <c r="AU563" s="219" t="s">
        <v>81</v>
      </c>
      <c r="AV563" s="15" t="s">
        <v>92</v>
      </c>
      <c r="AW563" s="15" t="s">
        <v>36</v>
      </c>
      <c r="AX563" s="15" t="s">
        <v>77</v>
      </c>
      <c r="AY563" s="219" t="s">
        <v>276</v>
      </c>
    </row>
    <row r="564" spans="2:65" s="1" customFormat="1" ht="25.5" customHeight="1">
      <c r="B564" s="181"/>
      <c r="C564" s="182" t="s">
        <v>716</v>
      </c>
      <c r="D564" s="182" t="s">
        <v>278</v>
      </c>
      <c r="E564" s="183" t="s">
        <v>717</v>
      </c>
      <c r="F564" s="184" t="s">
        <v>718</v>
      </c>
      <c r="G564" s="185" t="s">
        <v>325</v>
      </c>
      <c r="H564" s="186">
        <v>27.36</v>
      </c>
      <c r="I564" s="187"/>
      <c r="J564" s="188">
        <f>ROUND(I564*H564,2)</f>
        <v>0</v>
      </c>
      <c r="K564" s="184" t="s">
        <v>282</v>
      </c>
      <c r="L564" s="42"/>
      <c r="M564" s="189" t="s">
        <v>5</v>
      </c>
      <c r="N564" s="190" t="s">
        <v>46</v>
      </c>
      <c r="O564" s="43"/>
      <c r="P564" s="191">
        <f>O564*H564</f>
        <v>0</v>
      </c>
      <c r="Q564" s="191">
        <v>9.3000000000000005E-4</v>
      </c>
      <c r="R564" s="191">
        <f>Q564*H564</f>
        <v>2.54448E-2</v>
      </c>
      <c r="S564" s="191">
        <v>0</v>
      </c>
      <c r="T564" s="192">
        <f>S564*H564</f>
        <v>0</v>
      </c>
      <c r="AR564" s="25" t="s">
        <v>384</v>
      </c>
      <c r="AT564" s="25" t="s">
        <v>278</v>
      </c>
      <c r="AU564" s="25" t="s">
        <v>81</v>
      </c>
      <c r="AY564" s="25" t="s">
        <v>276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5" t="s">
        <v>92</v>
      </c>
      <c r="BK564" s="193">
        <f>ROUND(I564*H564,2)</f>
        <v>0</v>
      </c>
      <c r="BL564" s="25" t="s">
        <v>384</v>
      </c>
      <c r="BM564" s="25" t="s">
        <v>719</v>
      </c>
    </row>
    <row r="565" spans="2:65" s="12" customFormat="1">
      <c r="B565" s="194"/>
      <c r="D565" s="195" t="s">
        <v>284</v>
      </c>
      <c r="E565" s="196" t="s">
        <v>5</v>
      </c>
      <c r="F565" s="197" t="s">
        <v>720</v>
      </c>
      <c r="H565" s="196" t="s">
        <v>5</v>
      </c>
      <c r="I565" s="198"/>
      <c r="L565" s="194"/>
      <c r="M565" s="199"/>
      <c r="N565" s="200"/>
      <c r="O565" s="200"/>
      <c r="P565" s="200"/>
      <c r="Q565" s="200"/>
      <c r="R565" s="200"/>
      <c r="S565" s="200"/>
      <c r="T565" s="201"/>
      <c r="AT565" s="196" t="s">
        <v>284</v>
      </c>
      <c r="AU565" s="196" t="s">
        <v>81</v>
      </c>
      <c r="AV565" s="12" t="s">
        <v>77</v>
      </c>
      <c r="AW565" s="12" t="s">
        <v>36</v>
      </c>
      <c r="AX565" s="12" t="s">
        <v>73</v>
      </c>
      <c r="AY565" s="196" t="s">
        <v>276</v>
      </c>
    </row>
    <row r="566" spans="2:65" s="12" customFormat="1">
      <c r="B566" s="194"/>
      <c r="D566" s="195" t="s">
        <v>284</v>
      </c>
      <c r="E566" s="196" t="s">
        <v>5</v>
      </c>
      <c r="F566" s="197" t="s">
        <v>721</v>
      </c>
      <c r="H566" s="196" t="s">
        <v>5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6" t="s">
        <v>284</v>
      </c>
      <c r="AU566" s="196" t="s">
        <v>81</v>
      </c>
      <c r="AV566" s="12" t="s">
        <v>77</v>
      </c>
      <c r="AW566" s="12" t="s">
        <v>36</v>
      </c>
      <c r="AX566" s="12" t="s">
        <v>73</v>
      </c>
      <c r="AY566" s="196" t="s">
        <v>276</v>
      </c>
    </row>
    <row r="567" spans="2:65" s="13" customFormat="1">
      <c r="B567" s="202"/>
      <c r="D567" s="195" t="s">
        <v>284</v>
      </c>
      <c r="E567" s="203" t="s">
        <v>5</v>
      </c>
      <c r="F567" s="204" t="s">
        <v>722</v>
      </c>
      <c r="H567" s="205">
        <v>27.36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65" s="14" customFormat="1">
      <c r="B568" s="210"/>
      <c r="D568" s="195" t="s">
        <v>284</v>
      </c>
      <c r="E568" s="211" t="s">
        <v>5</v>
      </c>
      <c r="F568" s="212" t="s">
        <v>290</v>
      </c>
      <c r="H568" s="213">
        <v>27.36</v>
      </c>
      <c r="I568" s="214"/>
      <c r="L568" s="210"/>
      <c r="M568" s="215"/>
      <c r="N568" s="216"/>
      <c r="O568" s="216"/>
      <c r="P568" s="216"/>
      <c r="Q568" s="216"/>
      <c r="R568" s="216"/>
      <c r="S568" s="216"/>
      <c r="T568" s="217"/>
      <c r="AT568" s="211" t="s">
        <v>284</v>
      </c>
      <c r="AU568" s="211" t="s">
        <v>81</v>
      </c>
      <c r="AV568" s="14" t="s">
        <v>87</v>
      </c>
      <c r="AW568" s="14" t="s">
        <v>36</v>
      </c>
      <c r="AX568" s="14" t="s">
        <v>73</v>
      </c>
      <c r="AY568" s="211" t="s">
        <v>276</v>
      </c>
    </row>
    <row r="569" spans="2:65" s="15" customFormat="1">
      <c r="B569" s="218"/>
      <c r="D569" s="195" t="s">
        <v>284</v>
      </c>
      <c r="E569" s="219" t="s">
        <v>5</v>
      </c>
      <c r="F569" s="220" t="s">
        <v>291</v>
      </c>
      <c r="H569" s="221">
        <v>27.36</v>
      </c>
      <c r="I569" s="222"/>
      <c r="L569" s="218"/>
      <c r="M569" s="223"/>
      <c r="N569" s="224"/>
      <c r="O569" s="224"/>
      <c r="P569" s="224"/>
      <c r="Q569" s="224"/>
      <c r="R569" s="224"/>
      <c r="S569" s="224"/>
      <c r="T569" s="225"/>
      <c r="AT569" s="219" t="s">
        <v>284</v>
      </c>
      <c r="AU569" s="219" t="s">
        <v>81</v>
      </c>
      <c r="AV569" s="15" t="s">
        <v>92</v>
      </c>
      <c r="AW569" s="15" t="s">
        <v>36</v>
      </c>
      <c r="AX569" s="15" t="s">
        <v>77</v>
      </c>
      <c r="AY569" s="219" t="s">
        <v>276</v>
      </c>
    </row>
    <row r="570" spans="2:65" s="1" customFormat="1" ht="25.5" customHeight="1">
      <c r="B570" s="181"/>
      <c r="C570" s="182" t="s">
        <v>723</v>
      </c>
      <c r="D570" s="182" t="s">
        <v>278</v>
      </c>
      <c r="E570" s="183" t="s">
        <v>724</v>
      </c>
      <c r="F570" s="184" t="s">
        <v>725</v>
      </c>
      <c r="G570" s="185" t="s">
        <v>325</v>
      </c>
      <c r="H570" s="186">
        <v>27.36</v>
      </c>
      <c r="I570" s="187"/>
      <c r="J570" s="188">
        <f>ROUND(I570*H570,2)</f>
        <v>0</v>
      </c>
      <c r="K570" s="184" t="s">
        <v>282</v>
      </c>
      <c r="L570" s="42"/>
      <c r="M570" s="189" t="s">
        <v>5</v>
      </c>
      <c r="N570" s="190" t="s">
        <v>46</v>
      </c>
      <c r="O570" s="43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25" t="s">
        <v>384</v>
      </c>
      <c r="AT570" s="25" t="s">
        <v>278</v>
      </c>
      <c r="AU570" s="25" t="s">
        <v>81</v>
      </c>
      <c r="AY570" s="25" t="s">
        <v>276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5" t="s">
        <v>92</v>
      </c>
      <c r="BK570" s="193">
        <f>ROUND(I570*H570,2)</f>
        <v>0</v>
      </c>
      <c r="BL570" s="25" t="s">
        <v>384</v>
      </c>
      <c r="BM570" s="25" t="s">
        <v>726</v>
      </c>
    </row>
    <row r="571" spans="2:65" s="12" customFormat="1">
      <c r="B571" s="194"/>
      <c r="D571" s="195" t="s">
        <v>284</v>
      </c>
      <c r="E571" s="196" t="s">
        <v>5</v>
      </c>
      <c r="F571" s="197" t="s">
        <v>720</v>
      </c>
      <c r="H571" s="196" t="s">
        <v>5</v>
      </c>
      <c r="I571" s="198"/>
      <c r="L571" s="194"/>
      <c r="M571" s="199"/>
      <c r="N571" s="200"/>
      <c r="O571" s="200"/>
      <c r="P571" s="200"/>
      <c r="Q571" s="200"/>
      <c r="R571" s="200"/>
      <c r="S571" s="200"/>
      <c r="T571" s="201"/>
      <c r="AT571" s="196" t="s">
        <v>284</v>
      </c>
      <c r="AU571" s="196" t="s">
        <v>81</v>
      </c>
      <c r="AV571" s="12" t="s">
        <v>77</v>
      </c>
      <c r="AW571" s="12" t="s">
        <v>36</v>
      </c>
      <c r="AX571" s="12" t="s">
        <v>73</v>
      </c>
      <c r="AY571" s="196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721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722</v>
      </c>
      <c r="H573" s="205">
        <v>27.36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4" customFormat="1">
      <c r="B574" s="210"/>
      <c r="D574" s="195" t="s">
        <v>284</v>
      </c>
      <c r="E574" s="211" t="s">
        <v>5</v>
      </c>
      <c r="F574" s="212" t="s">
        <v>290</v>
      </c>
      <c r="H574" s="213">
        <v>27.36</v>
      </c>
      <c r="I574" s="214"/>
      <c r="L574" s="210"/>
      <c r="M574" s="215"/>
      <c r="N574" s="216"/>
      <c r="O574" s="216"/>
      <c r="P574" s="216"/>
      <c r="Q574" s="216"/>
      <c r="R574" s="216"/>
      <c r="S574" s="216"/>
      <c r="T574" s="217"/>
      <c r="AT574" s="211" t="s">
        <v>284</v>
      </c>
      <c r="AU574" s="211" t="s">
        <v>81</v>
      </c>
      <c r="AV574" s="14" t="s">
        <v>87</v>
      </c>
      <c r="AW574" s="14" t="s">
        <v>36</v>
      </c>
      <c r="AX574" s="14" t="s">
        <v>73</v>
      </c>
      <c r="AY574" s="211" t="s">
        <v>276</v>
      </c>
    </row>
    <row r="575" spans="2:65" s="15" customFormat="1">
      <c r="B575" s="218"/>
      <c r="D575" s="195" t="s">
        <v>284</v>
      </c>
      <c r="E575" s="219" t="s">
        <v>5</v>
      </c>
      <c r="F575" s="220" t="s">
        <v>291</v>
      </c>
      <c r="H575" s="221">
        <v>27.36</v>
      </c>
      <c r="I575" s="222"/>
      <c r="L575" s="218"/>
      <c r="M575" s="223"/>
      <c r="N575" s="224"/>
      <c r="O575" s="224"/>
      <c r="P575" s="224"/>
      <c r="Q575" s="224"/>
      <c r="R575" s="224"/>
      <c r="S575" s="224"/>
      <c r="T575" s="225"/>
      <c r="AT575" s="219" t="s">
        <v>284</v>
      </c>
      <c r="AU575" s="219" t="s">
        <v>81</v>
      </c>
      <c r="AV575" s="15" t="s">
        <v>92</v>
      </c>
      <c r="AW575" s="15" t="s">
        <v>36</v>
      </c>
      <c r="AX575" s="15" t="s">
        <v>77</v>
      </c>
      <c r="AY575" s="219" t="s">
        <v>276</v>
      </c>
    </row>
    <row r="576" spans="2:65" s="1" customFormat="1" ht="16.5" customHeight="1">
      <c r="B576" s="181"/>
      <c r="C576" s="182" t="s">
        <v>727</v>
      </c>
      <c r="D576" s="182" t="s">
        <v>278</v>
      </c>
      <c r="E576" s="183" t="s">
        <v>728</v>
      </c>
      <c r="F576" s="184" t="s">
        <v>729</v>
      </c>
      <c r="G576" s="185" t="s">
        <v>416</v>
      </c>
      <c r="H576" s="186">
        <v>9.6</v>
      </c>
      <c r="I576" s="187"/>
      <c r="J576" s="188">
        <f>ROUND(I576*H576,2)</f>
        <v>0</v>
      </c>
      <c r="K576" s="184" t="s">
        <v>282</v>
      </c>
      <c r="L576" s="42"/>
      <c r="M576" s="189" t="s">
        <v>5</v>
      </c>
      <c r="N576" s="190" t="s">
        <v>46</v>
      </c>
      <c r="O576" s="43"/>
      <c r="P576" s="191">
        <f>O576*H576</f>
        <v>0</v>
      </c>
      <c r="Q576" s="191">
        <v>3.1E-4</v>
      </c>
      <c r="R576" s="191">
        <f>Q576*H576</f>
        <v>2.9759999999999999E-3</v>
      </c>
      <c r="S576" s="191">
        <v>0</v>
      </c>
      <c r="T576" s="192">
        <f>S576*H576</f>
        <v>0</v>
      </c>
      <c r="AR576" s="25" t="s">
        <v>384</v>
      </c>
      <c r="AT576" s="25" t="s">
        <v>278</v>
      </c>
      <c r="AU576" s="25" t="s">
        <v>81</v>
      </c>
      <c r="AY576" s="25" t="s">
        <v>276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5" t="s">
        <v>92</v>
      </c>
      <c r="BK576" s="193">
        <f>ROUND(I576*H576,2)</f>
        <v>0</v>
      </c>
      <c r="BL576" s="25" t="s">
        <v>384</v>
      </c>
      <c r="BM576" s="25" t="s">
        <v>730</v>
      </c>
    </row>
    <row r="577" spans="2:65" s="12" customFormat="1">
      <c r="B577" s="194"/>
      <c r="D577" s="195" t="s">
        <v>284</v>
      </c>
      <c r="E577" s="196" t="s">
        <v>5</v>
      </c>
      <c r="F577" s="197" t="s">
        <v>731</v>
      </c>
      <c r="H577" s="196" t="s">
        <v>5</v>
      </c>
      <c r="I577" s="198"/>
      <c r="L577" s="194"/>
      <c r="M577" s="199"/>
      <c r="N577" s="200"/>
      <c r="O577" s="200"/>
      <c r="P577" s="200"/>
      <c r="Q577" s="200"/>
      <c r="R577" s="200"/>
      <c r="S577" s="200"/>
      <c r="T577" s="201"/>
      <c r="AT577" s="196" t="s">
        <v>284</v>
      </c>
      <c r="AU577" s="196" t="s">
        <v>81</v>
      </c>
      <c r="AV577" s="12" t="s">
        <v>77</v>
      </c>
      <c r="AW577" s="12" t="s">
        <v>36</v>
      </c>
      <c r="AX577" s="12" t="s">
        <v>73</v>
      </c>
      <c r="AY577" s="196" t="s">
        <v>276</v>
      </c>
    </row>
    <row r="578" spans="2:65" s="12" customFormat="1">
      <c r="B578" s="194"/>
      <c r="D578" s="195" t="s">
        <v>284</v>
      </c>
      <c r="E578" s="196" t="s">
        <v>5</v>
      </c>
      <c r="F578" s="197" t="s">
        <v>732</v>
      </c>
      <c r="H578" s="196" t="s">
        <v>5</v>
      </c>
      <c r="I578" s="198"/>
      <c r="L578" s="194"/>
      <c r="M578" s="199"/>
      <c r="N578" s="200"/>
      <c r="O578" s="200"/>
      <c r="P578" s="200"/>
      <c r="Q578" s="200"/>
      <c r="R578" s="200"/>
      <c r="S578" s="200"/>
      <c r="T578" s="201"/>
      <c r="AT578" s="196" t="s">
        <v>284</v>
      </c>
      <c r="AU578" s="196" t="s">
        <v>81</v>
      </c>
      <c r="AV578" s="12" t="s">
        <v>77</v>
      </c>
      <c r="AW578" s="12" t="s">
        <v>36</v>
      </c>
      <c r="AX578" s="12" t="s">
        <v>73</v>
      </c>
      <c r="AY578" s="196" t="s">
        <v>276</v>
      </c>
    </row>
    <row r="579" spans="2:65" s="12" customFormat="1">
      <c r="B579" s="194"/>
      <c r="D579" s="195" t="s">
        <v>284</v>
      </c>
      <c r="E579" s="196" t="s">
        <v>5</v>
      </c>
      <c r="F579" s="197" t="s">
        <v>395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733</v>
      </c>
      <c r="H580" s="205">
        <v>3.2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2" customFormat="1">
      <c r="B581" s="194"/>
      <c r="D581" s="195" t="s">
        <v>284</v>
      </c>
      <c r="E581" s="196" t="s">
        <v>5</v>
      </c>
      <c r="F581" s="197" t="s">
        <v>398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3" customFormat="1">
      <c r="B582" s="202"/>
      <c r="D582" s="195" t="s">
        <v>284</v>
      </c>
      <c r="E582" s="203" t="s">
        <v>5</v>
      </c>
      <c r="F582" s="204" t="s">
        <v>733</v>
      </c>
      <c r="H582" s="205">
        <v>3.2</v>
      </c>
      <c r="I582" s="206"/>
      <c r="L582" s="202"/>
      <c r="M582" s="207"/>
      <c r="N582" s="208"/>
      <c r="O582" s="208"/>
      <c r="P582" s="208"/>
      <c r="Q582" s="208"/>
      <c r="R582" s="208"/>
      <c r="S582" s="208"/>
      <c r="T582" s="209"/>
      <c r="AT582" s="203" t="s">
        <v>284</v>
      </c>
      <c r="AU582" s="203" t="s">
        <v>81</v>
      </c>
      <c r="AV582" s="13" t="s">
        <v>81</v>
      </c>
      <c r="AW582" s="13" t="s">
        <v>36</v>
      </c>
      <c r="AX582" s="13" t="s">
        <v>73</v>
      </c>
      <c r="AY582" s="203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401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733</v>
      </c>
      <c r="H584" s="205">
        <v>3.2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4" customFormat="1">
      <c r="B585" s="210"/>
      <c r="D585" s="195" t="s">
        <v>284</v>
      </c>
      <c r="E585" s="211" t="s">
        <v>5</v>
      </c>
      <c r="F585" s="212" t="s">
        <v>290</v>
      </c>
      <c r="H585" s="213">
        <v>9.6</v>
      </c>
      <c r="I585" s="214"/>
      <c r="L585" s="210"/>
      <c r="M585" s="215"/>
      <c r="N585" s="216"/>
      <c r="O585" s="216"/>
      <c r="P585" s="216"/>
      <c r="Q585" s="216"/>
      <c r="R585" s="216"/>
      <c r="S585" s="216"/>
      <c r="T585" s="217"/>
      <c r="AT585" s="211" t="s">
        <v>284</v>
      </c>
      <c r="AU585" s="211" t="s">
        <v>81</v>
      </c>
      <c r="AV585" s="14" t="s">
        <v>87</v>
      </c>
      <c r="AW585" s="14" t="s">
        <v>36</v>
      </c>
      <c r="AX585" s="14" t="s">
        <v>73</v>
      </c>
      <c r="AY585" s="211" t="s">
        <v>276</v>
      </c>
    </row>
    <row r="586" spans="2:65" s="15" customFormat="1">
      <c r="B586" s="218"/>
      <c r="D586" s="195" t="s">
        <v>284</v>
      </c>
      <c r="E586" s="219" t="s">
        <v>5</v>
      </c>
      <c r="F586" s="220" t="s">
        <v>291</v>
      </c>
      <c r="H586" s="221">
        <v>9.6</v>
      </c>
      <c r="I586" s="222"/>
      <c r="L586" s="218"/>
      <c r="M586" s="223"/>
      <c r="N586" s="224"/>
      <c r="O586" s="224"/>
      <c r="P586" s="224"/>
      <c r="Q586" s="224"/>
      <c r="R586" s="224"/>
      <c r="S586" s="224"/>
      <c r="T586" s="225"/>
      <c r="AT586" s="219" t="s">
        <v>284</v>
      </c>
      <c r="AU586" s="219" t="s">
        <v>81</v>
      </c>
      <c r="AV586" s="15" t="s">
        <v>92</v>
      </c>
      <c r="AW586" s="15" t="s">
        <v>36</v>
      </c>
      <c r="AX586" s="15" t="s">
        <v>77</v>
      </c>
      <c r="AY586" s="219" t="s">
        <v>276</v>
      </c>
    </row>
    <row r="587" spans="2:65" s="1" customFormat="1" ht="16.5" customHeight="1">
      <c r="B587" s="181"/>
      <c r="C587" s="182" t="s">
        <v>734</v>
      </c>
      <c r="D587" s="182" t="s">
        <v>278</v>
      </c>
      <c r="E587" s="183" t="s">
        <v>735</v>
      </c>
      <c r="F587" s="184" t="s">
        <v>736</v>
      </c>
      <c r="G587" s="185" t="s">
        <v>325</v>
      </c>
      <c r="H587" s="186">
        <v>27.36</v>
      </c>
      <c r="I587" s="187"/>
      <c r="J587" s="188">
        <f>ROUND(I587*H587,2)</f>
        <v>0</v>
      </c>
      <c r="K587" s="184" t="s">
        <v>282</v>
      </c>
      <c r="L587" s="42"/>
      <c r="M587" s="189" t="s">
        <v>5</v>
      </c>
      <c r="N587" s="190" t="s">
        <v>46</v>
      </c>
      <c r="O587" s="43"/>
      <c r="P587" s="191">
        <f>O587*H587</f>
        <v>0</v>
      </c>
      <c r="Q587" s="191">
        <v>2.9999999999999997E-4</v>
      </c>
      <c r="R587" s="191">
        <f>Q587*H587</f>
        <v>8.2079999999999983E-3</v>
      </c>
      <c r="S587" s="191">
        <v>0</v>
      </c>
      <c r="T587" s="192">
        <f>S587*H587</f>
        <v>0</v>
      </c>
      <c r="AR587" s="25" t="s">
        <v>384</v>
      </c>
      <c r="AT587" s="25" t="s">
        <v>278</v>
      </c>
      <c r="AU587" s="25" t="s">
        <v>81</v>
      </c>
      <c r="AY587" s="25" t="s">
        <v>276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5" t="s">
        <v>92</v>
      </c>
      <c r="BK587" s="193">
        <f>ROUND(I587*H587,2)</f>
        <v>0</v>
      </c>
      <c r="BL587" s="25" t="s">
        <v>384</v>
      </c>
      <c r="BM587" s="25" t="s">
        <v>737</v>
      </c>
    </row>
    <row r="588" spans="2:65" s="12" customFormat="1">
      <c r="B588" s="194"/>
      <c r="D588" s="195" t="s">
        <v>284</v>
      </c>
      <c r="E588" s="196" t="s">
        <v>5</v>
      </c>
      <c r="F588" s="197" t="s">
        <v>738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2" customFormat="1">
      <c r="B589" s="194"/>
      <c r="D589" s="195" t="s">
        <v>284</v>
      </c>
      <c r="E589" s="196" t="s">
        <v>5</v>
      </c>
      <c r="F589" s="197" t="s">
        <v>721</v>
      </c>
      <c r="H589" s="196" t="s">
        <v>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6" t="s">
        <v>284</v>
      </c>
      <c r="AU589" s="196" t="s">
        <v>81</v>
      </c>
      <c r="AV589" s="12" t="s">
        <v>77</v>
      </c>
      <c r="AW589" s="12" t="s">
        <v>36</v>
      </c>
      <c r="AX589" s="12" t="s">
        <v>73</v>
      </c>
      <c r="AY589" s="196" t="s">
        <v>276</v>
      </c>
    </row>
    <row r="590" spans="2:65" s="13" customFormat="1">
      <c r="B590" s="202"/>
      <c r="D590" s="195" t="s">
        <v>284</v>
      </c>
      <c r="E590" s="203" t="s">
        <v>5</v>
      </c>
      <c r="F590" s="204" t="s">
        <v>722</v>
      </c>
      <c r="H590" s="205">
        <v>27.36</v>
      </c>
      <c r="I590" s="206"/>
      <c r="L590" s="202"/>
      <c r="M590" s="207"/>
      <c r="N590" s="208"/>
      <c r="O590" s="208"/>
      <c r="P590" s="208"/>
      <c r="Q590" s="208"/>
      <c r="R590" s="208"/>
      <c r="S590" s="208"/>
      <c r="T590" s="209"/>
      <c r="AT590" s="203" t="s">
        <v>284</v>
      </c>
      <c r="AU590" s="203" t="s">
        <v>81</v>
      </c>
      <c r="AV590" s="13" t="s">
        <v>81</v>
      </c>
      <c r="AW590" s="13" t="s">
        <v>36</v>
      </c>
      <c r="AX590" s="13" t="s">
        <v>73</v>
      </c>
      <c r="AY590" s="203" t="s">
        <v>276</v>
      </c>
    </row>
    <row r="591" spans="2:65" s="14" customFormat="1">
      <c r="B591" s="210"/>
      <c r="D591" s="195" t="s">
        <v>284</v>
      </c>
      <c r="E591" s="211" t="s">
        <v>5</v>
      </c>
      <c r="F591" s="212" t="s">
        <v>290</v>
      </c>
      <c r="H591" s="213">
        <v>27.36</v>
      </c>
      <c r="I591" s="214"/>
      <c r="L591" s="210"/>
      <c r="M591" s="215"/>
      <c r="N591" s="216"/>
      <c r="O591" s="216"/>
      <c r="P591" s="216"/>
      <c r="Q591" s="216"/>
      <c r="R591" s="216"/>
      <c r="S591" s="216"/>
      <c r="T591" s="217"/>
      <c r="AT591" s="211" t="s">
        <v>284</v>
      </c>
      <c r="AU591" s="211" t="s">
        <v>81</v>
      </c>
      <c r="AV591" s="14" t="s">
        <v>87</v>
      </c>
      <c r="AW591" s="14" t="s">
        <v>36</v>
      </c>
      <c r="AX591" s="14" t="s">
        <v>73</v>
      </c>
      <c r="AY591" s="211" t="s">
        <v>276</v>
      </c>
    </row>
    <row r="592" spans="2:65" s="15" customFormat="1">
      <c r="B592" s="218"/>
      <c r="D592" s="195" t="s">
        <v>284</v>
      </c>
      <c r="E592" s="219" t="s">
        <v>5</v>
      </c>
      <c r="F592" s="220" t="s">
        <v>291</v>
      </c>
      <c r="H592" s="221">
        <v>27.36</v>
      </c>
      <c r="I592" s="222"/>
      <c r="L592" s="218"/>
      <c r="M592" s="223"/>
      <c r="N592" s="224"/>
      <c r="O592" s="224"/>
      <c r="P592" s="224"/>
      <c r="Q592" s="224"/>
      <c r="R592" s="224"/>
      <c r="S592" s="224"/>
      <c r="T592" s="225"/>
      <c r="AT592" s="219" t="s">
        <v>284</v>
      </c>
      <c r="AU592" s="219" t="s">
        <v>81</v>
      </c>
      <c r="AV592" s="15" t="s">
        <v>92</v>
      </c>
      <c r="AW592" s="15" t="s">
        <v>36</v>
      </c>
      <c r="AX592" s="15" t="s">
        <v>77</v>
      </c>
      <c r="AY592" s="219" t="s">
        <v>276</v>
      </c>
    </row>
    <row r="593" spans="2:65" s="1" customFormat="1" ht="16.5" customHeight="1">
      <c r="B593" s="181"/>
      <c r="C593" s="182" t="s">
        <v>739</v>
      </c>
      <c r="D593" s="182" t="s">
        <v>278</v>
      </c>
      <c r="E593" s="183" t="s">
        <v>740</v>
      </c>
      <c r="F593" s="184" t="s">
        <v>741</v>
      </c>
      <c r="G593" s="185" t="s">
        <v>416</v>
      </c>
      <c r="H593" s="186">
        <v>17.100000000000001</v>
      </c>
      <c r="I593" s="187"/>
      <c r="J593" s="188">
        <f>ROUND(I593*H593,2)</f>
        <v>0</v>
      </c>
      <c r="K593" s="184" t="s">
        <v>282</v>
      </c>
      <c r="L593" s="42"/>
      <c r="M593" s="189" t="s">
        <v>5</v>
      </c>
      <c r="N593" s="190" t="s">
        <v>46</v>
      </c>
      <c r="O593" s="43"/>
      <c r="P593" s="191">
        <f>O593*H593</f>
        <v>0</v>
      </c>
      <c r="Q593" s="191">
        <v>3.0000000000000001E-5</v>
      </c>
      <c r="R593" s="191">
        <f>Q593*H593</f>
        <v>5.1300000000000011E-4</v>
      </c>
      <c r="S593" s="191">
        <v>0</v>
      </c>
      <c r="T593" s="192">
        <f>S593*H593</f>
        <v>0</v>
      </c>
      <c r="AR593" s="25" t="s">
        <v>384</v>
      </c>
      <c r="AT593" s="25" t="s">
        <v>278</v>
      </c>
      <c r="AU593" s="25" t="s">
        <v>81</v>
      </c>
      <c r="AY593" s="25" t="s">
        <v>276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5" t="s">
        <v>92</v>
      </c>
      <c r="BK593" s="193">
        <f>ROUND(I593*H593,2)</f>
        <v>0</v>
      </c>
      <c r="BL593" s="25" t="s">
        <v>384</v>
      </c>
      <c r="BM593" s="25" t="s">
        <v>742</v>
      </c>
    </row>
    <row r="594" spans="2:65" s="12" customFormat="1">
      <c r="B594" s="194"/>
      <c r="D594" s="195" t="s">
        <v>284</v>
      </c>
      <c r="E594" s="196" t="s">
        <v>5</v>
      </c>
      <c r="F594" s="197" t="s">
        <v>705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2" customFormat="1">
      <c r="B595" s="194"/>
      <c r="D595" s="195" t="s">
        <v>284</v>
      </c>
      <c r="E595" s="196" t="s">
        <v>5</v>
      </c>
      <c r="F595" s="197" t="s">
        <v>286</v>
      </c>
      <c r="H595" s="196" t="s">
        <v>5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6" t="s">
        <v>284</v>
      </c>
      <c r="AU595" s="196" t="s">
        <v>81</v>
      </c>
      <c r="AV595" s="12" t="s">
        <v>77</v>
      </c>
      <c r="AW595" s="12" t="s">
        <v>36</v>
      </c>
      <c r="AX595" s="12" t="s">
        <v>73</v>
      </c>
      <c r="AY595" s="196" t="s">
        <v>276</v>
      </c>
    </row>
    <row r="596" spans="2:65" s="12" customFormat="1">
      <c r="B596" s="194"/>
      <c r="D596" s="195" t="s">
        <v>284</v>
      </c>
      <c r="E596" s="196" t="s">
        <v>5</v>
      </c>
      <c r="F596" s="197" t="s">
        <v>395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743</v>
      </c>
      <c r="H597" s="205">
        <v>1.05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2" customFormat="1">
      <c r="B598" s="194"/>
      <c r="D598" s="195" t="s">
        <v>284</v>
      </c>
      <c r="E598" s="196" t="s">
        <v>5</v>
      </c>
      <c r="F598" s="197" t="s">
        <v>398</v>
      </c>
      <c r="H598" s="196" t="s">
        <v>5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6" t="s">
        <v>284</v>
      </c>
      <c r="AU598" s="196" t="s">
        <v>81</v>
      </c>
      <c r="AV598" s="12" t="s">
        <v>77</v>
      </c>
      <c r="AW598" s="12" t="s">
        <v>36</v>
      </c>
      <c r="AX598" s="12" t="s">
        <v>73</v>
      </c>
      <c r="AY598" s="196" t="s">
        <v>276</v>
      </c>
    </row>
    <row r="599" spans="2:65" s="13" customFormat="1">
      <c r="B599" s="202"/>
      <c r="D599" s="195" t="s">
        <v>284</v>
      </c>
      <c r="E599" s="203" t="s">
        <v>5</v>
      </c>
      <c r="F599" s="204" t="s">
        <v>744</v>
      </c>
      <c r="H599" s="205">
        <v>3.5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284</v>
      </c>
      <c r="AU599" s="203" t="s">
        <v>81</v>
      </c>
      <c r="AV599" s="13" t="s">
        <v>81</v>
      </c>
      <c r="AW599" s="13" t="s">
        <v>36</v>
      </c>
      <c r="AX599" s="13" t="s">
        <v>73</v>
      </c>
      <c r="AY599" s="203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401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3" customFormat="1">
      <c r="B601" s="202"/>
      <c r="D601" s="195" t="s">
        <v>284</v>
      </c>
      <c r="E601" s="203" t="s">
        <v>5</v>
      </c>
      <c r="F601" s="204" t="s">
        <v>745</v>
      </c>
      <c r="H601" s="205">
        <v>6.6</v>
      </c>
      <c r="I601" s="206"/>
      <c r="L601" s="202"/>
      <c r="M601" s="207"/>
      <c r="N601" s="208"/>
      <c r="O601" s="208"/>
      <c r="P601" s="208"/>
      <c r="Q601" s="208"/>
      <c r="R601" s="208"/>
      <c r="S601" s="208"/>
      <c r="T601" s="209"/>
      <c r="AT601" s="203" t="s">
        <v>284</v>
      </c>
      <c r="AU601" s="203" t="s">
        <v>81</v>
      </c>
      <c r="AV601" s="13" t="s">
        <v>81</v>
      </c>
      <c r="AW601" s="13" t="s">
        <v>36</v>
      </c>
      <c r="AX601" s="13" t="s">
        <v>73</v>
      </c>
      <c r="AY601" s="203" t="s">
        <v>276</v>
      </c>
    </row>
    <row r="602" spans="2:65" s="12" customFormat="1">
      <c r="B602" s="194"/>
      <c r="D602" s="195" t="s">
        <v>284</v>
      </c>
      <c r="E602" s="196" t="s">
        <v>5</v>
      </c>
      <c r="F602" s="197" t="s">
        <v>403</v>
      </c>
      <c r="H602" s="196" t="s">
        <v>5</v>
      </c>
      <c r="I602" s="198"/>
      <c r="L602" s="194"/>
      <c r="M602" s="199"/>
      <c r="N602" s="200"/>
      <c r="O602" s="200"/>
      <c r="P602" s="200"/>
      <c r="Q602" s="200"/>
      <c r="R602" s="200"/>
      <c r="S602" s="200"/>
      <c r="T602" s="201"/>
      <c r="AT602" s="196" t="s">
        <v>284</v>
      </c>
      <c r="AU602" s="196" t="s">
        <v>81</v>
      </c>
      <c r="AV602" s="12" t="s">
        <v>77</v>
      </c>
      <c r="AW602" s="12" t="s">
        <v>36</v>
      </c>
      <c r="AX602" s="12" t="s">
        <v>73</v>
      </c>
      <c r="AY602" s="196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746</v>
      </c>
      <c r="H603" s="205">
        <v>5.95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4" customFormat="1">
      <c r="B604" s="210"/>
      <c r="D604" s="195" t="s">
        <v>284</v>
      </c>
      <c r="E604" s="211" t="s">
        <v>5</v>
      </c>
      <c r="F604" s="212" t="s">
        <v>290</v>
      </c>
      <c r="H604" s="213">
        <v>17.100000000000001</v>
      </c>
      <c r="I604" s="214"/>
      <c r="L604" s="210"/>
      <c r="M604" s="215"/>
      <c r="N604" s="216"/>
      <c r="O604" s="216"/>
      <c r="P604" s="216"/>
      <c r="Q604" s="216"/>
      <c r="R604" s="216"/>
      <c r="S604" s="216"/>
      <c r="T604" s="217"/>
      <c r="AT604" s="211" t="s">
        <v>284</v>
      </c>
      <c r="AU604" s="211" t="s">
        <v>81</v>
      </c>
      <c r="AV604" s="14" t="s">
        <v>87</v>
      </c>
      <c r="AW604" s="14" t="s">
        <v>36</v>
      </c>
      <c r="AX604" s="14" t="s">
        <v>73</v>
      </c>
      <c r="AY604" s="211" t="s">
        <v>276</v>
      </c>
    </row>
    <row r="605" spans="2:65" s="15" customFormat="1">
      <c r="B605" s="218"/>
      <c r="D605" s="195" t="s">
        <v>284</v>
      </c>
      <c r="E605" s="219" t="s">
        <v>5</v>
      </c>
      <c r="F605" s="220" t="s">
        <v>291</v>
      </c>
      <c r="H605" s="221">
        <v>17.100000000000001</v>
      </c>
      <c r="I605" s="222"/>
      <c r="L605" s="218"/>
      <c r="M605" s="223"/>
      <c r="N605" s="224"/>
      <c r="O605" s="224"/>
      <c r="P605" s="224"/>
      <c r="Q605" s="224"/>
      <c r="R605" s="224"/>
      <c r="S605" s="224"/>
      <c r="T605" s="225"/>
      <c r="AT605" s="219" t="s">
        <v>284</v>
      </c>
      <c r="AU605" s="219" t="s">
        <v>81</v>
      </c>
      <c r="AV605" s="15" t="s">
        <v>92</v>
      </c>
      <c r="AW605" s="15" t="s">
        <v>36</v>
      </c>
      <c r="AX605" s="15" t="s">
        <v>77</v>
      </c>
      <c r="AY605" s="219" t="s">
        <v>276</v>
      </c>
    </row>
    <row r="606" spans="2:65" s="1" customFormat="1" ht="16.5" customHeight="1">
      <c r="B606" s="181"/>
      <c r="C606" s="182" t="s">
        <v>747</v>
      </c>
      <c r="D606" s="182" t="s">
        <v>278</v>
      </c>
      <c r="E606" s="183" t="s">
        <v>748</v>
      </c>
      <c r="F606" s="184" t="s">
        <v>749</v>
      </c>
      <c r="G606" s="185" t="s">
        <v>318</v>
      </c>
      <c r="H606" s="186">
        <v>0.498</v>
      </c>
      <c r="I606" s="187"/>
      <c r="J606" s="188">
        <f>ROUND(I606*H606,2)</f>
        <v>0</v>
      </c>
      <c r="K606" s="184" t="s">
        <v>282</v>
      </c>
      <c r="L606" s="42"/>
      <c r="M606" s="189" t="s">
        <v>5</v>
      </c>
      <c r="N606" s="190" t="s">
        <v>46</v>
      </c>
      <c r="O606" s="43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25" t="s">
        <v>384</v>
      </c>
      <c r="AT606" s="25" t="s">
        <v>278</v>
      </c>
      <c r="AU606" s="25" t="s">
        <v>81</v>
      </c>
      <c r="AY606" s="25" t="s">
        <v>276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5" t="s">
        <v>92</v>
      </c>
      <c r="BK606" s="193">
        <f>ROUND(I606*H606,2)</f>
        <v>0</v>
      </c>
      <c r="BL606" s="25" t="s">
        <v>384</v>
      </c>
      <c r="BM606" s="25" t="s">
        <v>750</v>
      </c>
    </row>
    <row r="607" spans="2:65" s="11" customFormat="1" ht="29.85" customHeight="1">
      <c r="B607" s="168"/>
      <c r="D607" s="169" t="s">
        <v>72</v>
      </c>
      <c r="E607" s="179" t="s">
        <v>751</v>
      </c>
      <c r="F607" s="179" t="s">
        <v>752</v>
      </c>
      <c r="I607" s="171"/>
      <c r="J607" s="180">
        <f>BK607</f>
        <v>0</v>
      </c>
      <c r="L607" s="168"/>
      <c r="M607" s="173"/>
      <c r="N607" s="174"/>
      <c r="O607" s="174"/>
      <c r="P607" s="175">
        <f>SUM(P608:P619)</f>
        <v>0</v>
      </c>
      <c r="Q607" s="174"/>
      <c r="R607" s="175">
        <f>SUM(R608:R619)</f>
        <v>0.20639780000000002</v>
      </c>
      <c r="S607" s="174"/>
      <c r="T607" s="176">
        <f>SUM(T608:T619)</f>
        <v>0</v>
      </c>
      <c r="AR607" s="169" t="s">
        <v>81</v>
      </c>
      <c r="AT607" s="177" t="s">
        <v>72</v>
      </c>
      <c r="AU607" s="177" t="s">
        <v>77</v>
      </c>
      <c r="AY607" s="169" t="s">
        <v>276</v>
      </c>
      <c r="BK607" s="178">
        <f>SUM(BK608:BK619)</f>
        <v>0</v>
      </c>
    </row>
    <row r="608" spans="2:65" s="1" customFormat="1" ht="25.5" customHeight="1">
      <c r="B608" s="181"/>
      <c r="C608" s="182" t="s">
        <v>753</v>
      </c>
      <c r="D608" s="182" t="s">
        <v>278</v>
      </c>
      <c r="E608" s="183" t="s">
        <v>754</v>
      </c>
      <c r="F608" s="184" t="s">
        <v>755</v>
      </c>
      <c r="G608" s="185" t="s">
        <v>325</v>
      </c>
      <c r="H608" s="186">
        <v>421.22</v>
      </c>
      <c r="I608" s="187"/>
      <c r="J608" s="188">
        <f>ROUND(I608*H608,2)</f>
        <v>0</v>
      </c>
      <c r="K608" s="184" t="s">
        <v>282</v>
      </c>
      <c r="L608" s="42"/>
      <c r="M608" s="189" t="s">
        <v>5</v>
      </c>
      <c r="N608" s="190" t="s">
        <v>46</v>
      </c>
      <c r="O608" s="43"/>
      <c r="P608" s="191">
        <f>O608*H608</f>
        <v>0</v>
      </c>
      <c r="Q608" s="191">
        <v>2.0000000000000001E-4</v>
      </c>
      <c r="R608" s="191">
        <f>Q608*H608</f>
        <v>8.4244000000000013E-2</v>
      </c>
      <c r="S608" s="191">
        <v>0</v>
      </c>
      <c r="T608" s="192">
        <f>S608*H608</f>
        <v>0</v>
      </c>
      <c r="AR608" s="25" t="s">
        <v>384</v>
      </c>
      <c r="AT608" s="25" t="s">
        <v>278</v>
      </c>
      <c r="AU608" s="25" t="s">
        <v>81</v>
      </c>
      <c r="AY608" s="25" t="s">
        <v>276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5" t="s">
        <v>92</v>
      </c>
      <c r="BK608" s="193">
        <f>ROUND(I608*H608,2)</f>
        <v>0</v>
      </c>
      <c r="BL608" s="25" t="s">
        <v>384</v>
      </c>
      <c r="BM608" s="25" t="s">
        <v>756</v>
      </c>
    </row>
    <row r="609" spans="2:65" s="12" customFormat="1">
      <c r="B609" s="194"/>
      <c r="D609" s="195" t="s">
        <v>284</v>
      </c>
      <c r="E609" s="196" t="s">
        <v>5</v>
      </c>
      <c r="F609" s="197" t="s">
        <v>757</v>
      </c>
      <c r="H609" s="196" t="s">
        <v>5</v>
      </c>
      <c r="I609" s="198"/>
      <c r="L609" s="194"/>
      <c r="M609" s="199"/>
      <c r="N609" s="200"/>
      <c r="O609" s="200"/>
      <c r="P609" s="200"/>
      <c r="Q609" s="200"/>
      <c r="R609" s="200"/>
      <c r="S609" s="200"/>
      <c r="T609" s="201"/>
      <c r="AT609" s="196" t="s">
        <v>284</v>
      </c>
      <c r="AU609" s="196" t="s">
        <v>81</v>
      </c>
      <c r="AV609" s="12" t="s">
        <v>77</v>
      </c>
      <c r="AW609" s="12" t="s">
        <v>36</v>
      </c>
      <c r="AX609" s="12" t="s">
        <v>73</v>
      </c>
      <c r="AY609" s="196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758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759</v>
      </c>
      <c r="H611" s="205">
        <v>421.22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4" customFormat="1">
      <c r="B612" s="210"/>
      <c r="D612" s="195" t="s">
        <v>284</v>
      </c>
      <c r="E612" s="211" t="s">
        <v>5</v>
      </c>
      <c r="F612" s="212" t="s">
        <v>290</v>
      </c>
      <c r="H612" s="213">
        <v>421.22</v>
      </c>
      <c r="I612" s="214"/>
      <c r="L612" s="210"/>
      <c r="M612" s="215"/>
      <c r="N612" s="216"/>
      <c r="O612" s="216"/>
      <c r="P612" s="216"/>
      <c r="Q612" s="216"/>
      <c r="R612" s="216"/>
      <c r="S612" s="216"/>
      <c r="T612" s="217"/>
      <c r="AT612" s="211" t="s">
        <v>284</v>
      </c>
      <c r="AU612" s="211" t="s">
        <v>81</v>
      </c>
      <c r="AV612" s="14" t="s">
        <v>87</v>
      </c>
      <c r="AW612" s="14" t="s">
        <v>36</v>
      </c>
      <c r="AX612" s="14" t="s">
        <v>73</v>
      </c>
      <c r="AY612" s="211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421.22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25.5" customHeight="1">
      <c r="B614" s="181"/>
      <c r="C614" s="182" t="s">
        <v>760</v>
      </c>
      <c r="D614" s="182" t="s">
        <v>278</v>
      </c>
      <c r="E614" s="183" t="s">
        <v>761</v>
      </c>
      <c r="F614" s="184" t="s">
        <v>762</v>
      </c>
      <c r="G614" s="185" t="s">
        <v>325</v>
      </c>
      <c r="H614" s="186">
        <v>421.22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2.9E-4</v>
      </c>
      <c r="R614" s="191">
        <f>Q614*H614</f>
        <v>0.12215380000000001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763</v>
      </c>
    </row>
    <row r="615" spans="2:65" s="12" customFormat="1">
      <c r="B615" s="194"/>
      <c r="D615" s="195" t="s">
        <v>284</v>
      </c>
      <c r="E615" s="196" t="s">
        <v>5</v>
      </c>
      <c r="F615" s="197" t="s">
        <v>757</v>
      </c>
      <c r="H615" s="196" t="s">
        <v>5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6" t="s">
        <v>284</v>
      </c>
      <c r="AU615" s="196" t="s">
        <v>81</v>
      </c>
      <c r="AV615" s="12" t="s">
        <v>77</v>
      </c>
      <c r="AW615" s="12" t="s">
        <v>36</v>
      </c>
      <c r="AX615" s="12" t="s">
        <v>73</v>
      </c>
      <c r="AY615" s="196" t="s">
        <v>276</v>
      </c>
    </row>
    <row r="616" spans="2:65" s="12" customFormat="1">
      <c r="B616" s="194"/>
      <c r="D616" s="195" t="s">
        <v>284</v>
      </c>
      <c r="E616" s="196" t="s">
        <v>5</v>
      </c>
      <c r="F616" s="197" t="s">
        <v>758</v>
      </c>
      <c r="H616" s="196" t="s">
        <v>5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6" t="s">
        <v>284</v>
      </c>
      <c r="AU616" s="196" t="s">
        <v>81</v>
      </c>
      <c r="AV616" s="12" t="s">
        <v>77</v>
      </c>
      <c r="AW616" s="12" t="s">
        <v>36</v>
      </c>
      <c r="AX616" s="12" t="s">
        <v>73</v>
      </c>
      <c r="AY616" s="196" t="s">
        <v>276</v>
      </c>
    </row>
    <row r="617" spans="2:65" s="13" customFormat="1">
      <c r="B617" s="202"/>
      <c r="D617" s="195" t="s">
        <v>284</v>
      </c>
      <c r="E617" s="203" t="s">
        <v>5</v>
      </c>
      <c r="F617" s="204" t="s">
        <v>759</v>
      </c>
      <c r="H617" s="205">
        <v>421.22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284</v>
      </c>
      <c r="AU617" s="203" t="s">
        <v>81</v>
      </c>
      <c r="AV617" s="13" t="s">
        <v>81</v>
      </c>
      <c r="AW617" s="13" t="s">
        <v>36</v>
      </c>
      <c r="AX617" s="13" t="s">
        <v>73</v>
      </c>
      <c r="AY617" s="203" t="s">
        <v>276</v>
      </c>
    </row>
    <row r="618" spans="2:65" s="14" customFormat="1">
      <c r="B618" s="210"/>
      <c r="D618" s="195" t="s">
        <v>284</v>
      </c>
      <c r="E618" s="211" t="s">
        <v>5</v>
      </c>
      <c r="F618" s="212" t="s">
        <v>290</v>
      </c>
      <c r="H618" s="213">
        <v>421.22</v>
      </c>
      <c r="I618" s="214"/>
      <c r="L618" s="210"/>
      <c r="M618" s="215"/>
      <c r="N618" s="216"/>
      <c r="O618" s="216"/>
      <c r="P618" s="216"/>
      <c r="Q618" s="216"/>
      <c r="R618" s="216"/>
      <c r="S618" s="216"/>
      <c r="T618" s="217"/>
      <c r="AT618" s="211" t="s">
        <v>284</v>
      </c>
      <c r="AU618" s="211" t="s">
        <v>81</v>
      </c>
      <c r="AV618" s="14" t="s">
        <v>87</v>
      </c>
      <c r="AW618" s="14" t="s">
        <v>36</v>
      </c>
      <c r="AX618" s="14" t="s">
        <v>73</v>
      </c>
      <c r="AY618" s="211" t="s">
        <v>276</v>
      </c>
    </row>
    <row r="619" spans="2:65" s="15" customFormat="1">
      <c r="B619" s="218"/>
      <c r="D619" s="195" t="s">
        <v>284</v>
      </c>
      <c r="E619" s="219" t="s">
        <v>5</v>
      </c>
      <c r="F619" s="220" t="s">
        <v>291</v>
      </c>
      <c r="H619" s="221">
        <v>421.22</v>
      </c>
      <c r="I619" s="222"/>
      <c r="L619" s="218"/>
      <c r="M619" s="236"/>
      <c r="N619" s="237"/>
      <c r="O619" s="237"/>
      <c r="P619" s="237"/>
      <c r="Q619" s="237"/>
      <c r="R619" s="237"/>
      <c r="S619" s="237"/>
      <c r="T619" s="238"/>
      <c r="AT619" s="219" t="s">
        <v>284</v>
      </c>
      <c r="AU619" s="219" t="s">
        <v>81</v>
      </c>
      <c r="AV619" s="15" t="s">
        <v>92</v>
      </c>
      <c r="AW619" s="15" t="s">
        <v>36</v>
      </c>
      <c r="AX619" s="15" t="s">
        <v>77</v>
      </c>
      <c r="AY619" s="219" t="s">
        <v>276</v>
      </c>
    </row>
    <row r="620" spans="2:65" s="1" customFormat="1" ht="6.9" customHeight="1">
      <c r="B620" s="57"/>
      <c r="C620" s="58"/>
      <c r="D620" s="58"/>
      <c r="E620" s="58"/>
      <c r="F620" s="58"/>
      <c r="G620" s="58"/>
      <c r="H620" s="58"/>
      <c r="I620" s="135"/>
      <c r="J620" s="58"/>
      <c r="K620" s="58"/>
      <c r="L620" s="42"/>
    </row>
  </sheetData>
  <sheetProtection password="E2A1" sheet="1" objects="1" scenarios="1"/>
  <autoFilter ref="C102:K619"/>
  <mergeCells count="16">
    <mergeCell ref="L2:V2"/>
    <mergeCell ref="E89:H89"/>
    <mergeCell ref="E93:H93"/>
    <mergeCell ref="E91:H91"/>
    <mergeCell ref="E95:H9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96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764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ROUND(J114,2)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ROUND(SUM(BE114:BE1859), 2)</f>
        <v>0</v>
      </c>
      <c r="G34" s="43"/>
      <c r="H34" s="43"/>
      <c r="I34" s="127">
        <v>0.21</v>
      </c>
      <c r="J34" s="126">
        <f>ROUND(ROUND((SUM(BE114:BE1859)),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ROUND(SUM(BF114:BF1859), 2)</f>
        <v>0</v>
      </c>
      <c r="G35" s="43"/>
      <c r="H35" s="43"/>
      <c r="I35" s="127">
        <v>0.15</v>
      </c>
      <c r="J35" s="126">
        <f>ROUND(ROUND((SUM(BF114:BF1859)),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ROUND(SUM(BG114:BG1859),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ROUND(SUM(BH114:BH1859),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ROUND(SUM(BI114:BI1859),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1.1.1.2 -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J114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J115</f>
        <v>0</v>
      </c>
      <c r="K65" s="149"/>
    </row>
    <row r="66" spans="2:11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J116</f>
        <v>0</v>
      </c>
      <c r="K66" s="156"/>
    </row>
    <row r="67" spans="2:11" s="9" customFormat="1" ht="19.95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J234</f>
        <v>0</v>
      </c>
      <c r="K67" s="156"/>
    </row>
    <row r="68" spans="2:11" s="9" customFormat="1" ht="19.95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J350</f>
        <v>0</v>
      </c>
      <c r="K68" s="156"/>
    </row>
    <row r="69" spans="2:11" s="9" customFormat="1" ht="19.95" customHeight="1">
      <c r="B69" s="150"/>
      <c r="C69" s="151"/>
      <c r="D69" s="152" t="s">
        <v>765</v>
      </c>
      <c r="E69" s="153"/>
      <c r="F69" s="153"/>
      <c r="G69" s="153"/>
      <c r="H69" s="153"/>
      <c r="I69" s="154"/>
      <c r="J69" s="155">
        <f>J430</f>
        <v>0</v>
      </c>
      <c r="K69" s="156"/>
    </row>
    <row r="70" spans="2:11" s="9" customFormat="1" ht="19.95" customHeight="1">
      <c r="B70" s="150"/>
      <c r="C70" s="151"/>
      <c r="D70" s="152" t="s">
        <v>249</v>
      </c>
      <c r="E70" s="153"/>
      <c r="F70" s="153"/>
      <c r="G70" s="153"/>
      <c r="H70" s="153"/>
      <c r="I70" s="154"/>
      <c r="J70" s="155">
        <f>J631</f>
        <v>0</v>
      </c>
      <c r="K70" s="156"/>
    </row>
    <row r="71" spans="2:11" s="9" customFormat="1" ht="19.95" customHeight="1">
      <c r="B71" s="150"/>
      <c r="C71" s="151"/>
      <c r="D71" s="152" t="s">
        <v>766</v>
      </c>
      <c r="E71" s="153"/>
      <c r="F71" s="153"/>
      <c r="G71" s="153"/>
      <c r="H71" s="153"/>
      <c r="I71" s="154"/>
      <c r="J71" s="155">
        <f>J773</f>
        <v>0</v>
      </c>
      <c r="K71" s="156"/>
    </row>
    <row r="72" spans="2:11" s="9" customFormat="1" ht="19.95" customHeight="1">
      <c r="B72" s="150"/>
      <c r="C72" s="151"/>
      <c r="D72" s="152" t="s">
        <v>251</v>
      </c>
      <c r="E72" s="153"/>
      <c r="F72" s="153"/>
      <c r="G72" s="153"/>
      <c r="H72" s="153"/>
      <c r="I72" s="154"/>
      <c r="J72" s="155">
        <f>J787</f>
        <v>0</v>
      </c>
      <c r="K72" s="156"/>
    </row>
    <row r="73" spans="2:11" s="9" customFormat="1" ht="19.95" customHeight="1">
      <c r="B73" s="150"/>
      <c r="C73" s="151"/>
      <c r="D73" s="152" t="s">
        <v>252</v>
      </c>
      <c r="E73" s="153"/>
      <c r="F73" s="153"/>
      <c r="G73" s="153"/>
      <c r="H73" s="153"/>
      <c r="I73" s="154"/>
      <c r="J73" s="155">
        <f>J843</f>
        <v>0</v>
      </c>
      <c r="K73" s="156"/>
    </row>
    <row r="74" spans="2:11" s="9" customFormat="1" ht="19.95" customHeight="1">
      <c r="B74" s="150"/>
      <c r="C74" s="151"/>
      <c r="D74" s="152" t="s">
        <v>253</v>
      </c>
      <c r="E74" s="153"/>
      <c r="F74" s="153"/>
      <c r="G74" s="153"/>
      <c r="H74" s="153"/>
      <c r="I74" s="154"/>
      <c r="J74" s="155">
        <f>J849</f>
        <v>0</v>
      </c>
      <c r="K74" s="156"/>
    </row>
    <row r="75" spans="2:11" s="8" customFormat="1" ht="24.9" customHeight="1">
      <c r="B75" s="143"/>
      <c r="C75" s="144"/>
      <c r="D75" s="145" t="s">
        <v>254</v>
      </c>
      <c r="E75" s="146"/>
      <c r="F75" s="146"/>
      <c r="G75" s="146"/>
      <c r="H75" s="146"/>
      <c r="I75" s="147"/>
      <c r="J75" s="148">
        <f>J851</f>
        <v>0</v>
      </c>
      <c r="K75" s="149"/>
    </row>
    <row r="76" spans="2:11" s="9" customFormat="1" ht="19.95" customHeight="1">
      <c r="B76" s="150"/>
      <c r="C76" s="151"/>
      <c r="D76" s="152" t="s">
        <v>255</v>
      </c>
      <c r="E76" s="153"/>
      <c r="F76" s="153"/>
      <c r="G76" s="153"/>
      <c r="H76" s="153"/>
      <c r="I76" s="154"/>
      <c r="J76" s="155">
        <f>J852</f>
        <v>0</v>
      </c>
      <c r="K76" s="156"/>
    </row>
    <row r="77" spans="2:11" s="9" customFormat="1" ht="19.95" customHeight="1">
      <c r="B77" s="150"/>
      <c r="C77" s="151"/>
      <c r="D77" s="152" t="s">
        <v>767</v>
      </c>
      <c r="E77" s="153"/>
      <c r="F77" s="153"/>
      <c r="G77" s="153"/>
      <c r="H77" s="153"/>
      <c r="I77" s="154"/>
      <c r="J77" s="155">
        <f>J914</f>
        <v>0</v>
      </c>
      <c r="K77" s="156"/>
    </row>
    <row r="78" spans="2:11" s="9" customFormat="1" ht="19.95" customHeight="1">
      <c r="B78" s="150"/>
      <c r="C78" s="151"/>
      <c r="D78" s="152" t="s">
        <v>768</v>
      </c>
      <c r="E78" s="153"/>
      <c r="F78" s="153"/>
      <c r="G78" s="153"/>
      <c r="H78" s="153"/>
      <c r="I78" s="154"/>
      <c r="J78" s="155">
        <f>J1071</f>
        <v>0</v>
      </c>
      <c r="K78" s="156"/>
    </row>
    <row r="79" spans="2:11" s="9" customFormat="1" ht="19.95" customHeight="1">
      <c r="B79" s="150"/>
      <c r="C79" s="151"/>
      <c r="D79" s="152" t="s">
        <v>769</v>
      </c>
      <c r="E79" s="153"/>
      <c r="F79" s="153"/>
      <c r="G79" s="153"/>
      <c r="H79" s="153"/>
      <c r="I79" s="154"/>
      <c r="J79" s="155">
        <f>J1130</f>
        <v>0</v>
      </c>
      <c r="K79" s="156"/>
    </row>
    <row r="80" spans="2:11" s="9" customFormat="1" ht="19.95" customHeight="1">
      <c r="B80" s="150"/>
      <c r="C80" s="151"/>
      <c r="D80" s="152" t="s">
        <v>770</v>
      </c>
      <c r="E80" s="153"/>
      <c r="F80" s="153"/>
      <c r="G80" s="153"/>
      <c r="H80" s="153"/>
      <c r="I80" s="154"/>
      <c r="J80" s="155">
        <f>J1140</f>
        <v>0</v>
      </c>
      <c r="K80" s="156"/>
    </row>
    <row r="81" spans="2:12" s="9" customFormat="1" ht="19.95" customHeight="1">
      <c r="B81" s="150"/>
      <c r="C81" s="151"/>
      <c r="D81" s="152" t="s">
        <v>771</v>
      </c>
      <c r="E81" s="153"/>
      <c r="F81" s="153"/>
      <c r="G81" s="153"/>
      <c r="H81" s="153"/>
      <c r="I81" s="154"/>
      <c r="J81" s="155">
        <f>J1154</f>
        <v>0</v>
      </c>
      <c r="K81" s="156"/>
    </row>
    <row r="82" spans="2:12" s="9" customFormat="1" ht="19.95" customHeight="1">
      <c r="B82" s="150"/>
      <c r="C82" s="151"/>
      <c r="D82" s="152" t="s">
        <v>772</v>
      </c>
      <c r="E82" s="153"/>
      <c r="F82" s="153"/>
      <c r="G82" s="153"/>
      <c r="H82" s="153"/>
      <c r="I82" s="154"/>
      <c r="J82" s="155">
        <f>J1167</f>
        <v>0</v>
      </c>
      <c r="K82" s="156"/>
    </row>
    <row r="83" spans="2:12" s="9" customFormat="1" ht="19.95" customHeight="1">
      <c r="B83" s="150"/>
      <c r="C83" s="151"/>
      <c r="D83" s="152" t="s">
        <v>773</v>
      </c>
      <c r="E83" s="153"/>
      <c r="F83" s="153"/>
      <c r="G83" s="153"/>
      <c r="H83" s="153"/>
      <c r="I83" s="154"/>
      <c r="J83" s="155">
        <f>J1279</f>
        <v>0</v>
      </c>
      <c r="K83" s="156"/>
    </row>
    <row r="84" spans="2:12" s="9" customFormat="1" ht="19.95" customHeight="1">
      <c r="B84" s="150"/>
      <c r="C84" s="151"/>
      <c r="D84" s="152" t="s">
        <v>256</v>
      </c>
      <c r="E84" s="153"/>
      <c r="F84" s="153"/>
      <c r="G84" s="153"/>
      <c r="H84" s="153"/>
      <c r="I84" s="154"/>
      <c r="J84" s="155">
        <f>J1324</f>
        <v>0</v>
      </c>
      <c r="K84" s="156"/>
    </row>
    <row r="85" spans="2:12" s="9" customFormat="1" ht="19.95" customHeight="1">
      <c r="B85" s="150"/>
      <c r="C85" s="151"/>
      <c r="D85" s="152" t="s">
        <v>257</v>
      </c>
      <c r="E85" s="153"/>
      <c r="F85" s="153"/>
      <c r="G85" s="153"/>
      <c r="H85" s="153"/>
      <c r="I85" s="154"/>
      <c r="J85" s="155">
        <f>J1414</f>
        <v>0</v>
      </c>
      <c r="K85" s="156"/>
    </row>
    <row r="86" spans="2:12" s="9" customFormat="1" ht="19.95" customHeight="1">
      <c r="B86" s="150"/>
      <c r="C86" s="151"/>
      <c r="D86" s="152" t="s">
        <v>774</v>
      </c>
      <c r="E86" s="153"/>
      <c r="F86" s="153"/>
      <c r="G86" s="153"/>
      <c r="H86" s="153"/>
      <c r="I86" s="154"/>
      <c r="J86" s="155">
        <f>J1569</f>
        <v>0</v>
      </c>
      <c r="K86" s="156"/>
    </row>
    <row r="87" spans="2:12" s="9" customFormat="1" ht="19.95" customHeight="1">
      <c r="B87" s="150"/>
      <c r="C87" s="151"/>
      <c r="D87" s="152" t="s">
        <v>775</v>
      </c>
      <c r="E87" s="153"/>
      <c r="F87" s="153"/>
      <c r="G87" s="153"/>
      <c r="H87" s="153"/>
      <c r="I87" s="154"/>
      <c r="J87" s="155">
        <f>J1601</f>
        <v>0</v>
      </c>
      <c r="K87" s="156"/>
    </row>
    <row r="88" spans="2:12" s="9" customFormat="1" ht="19.95" customHeight="1">
      <c r="B88" s="150"/>
      <c r="C88" s="151"/>
      <c r="D88" s="152" t="s">
        <v>776</v>
      </c>
      <c r="E88" s="153"/>
      <c r="F88" s="153"/>
      <c r="G88" s="153"/>
      <c r="H88" s="153"/>
      <c r="I88" s="154"/>
      <c r="J88" s="155">
        <f>J1700</f>
        <v>0</v>
      </c>
      <c r="K88" s="156"/>
    </row>
    <row r="89" spans="2:12" s="9" customFormat="1" ht="19.95" customHeight="1">
      <c r="B89" s="150"/>
      <c r="C89" s="151"/>
      <c r="D89" s="152" t="s">
        <v>258</v>
      </c>
      <c r="E89" s="153"/>
      <c r="F89" s="153"/>
      <c r="G89" s="153"/>
      <c r="H89" s="153"/>
      <c r="I89" s="154"/>
      <c r="J89" s="155">
        <f>J1740</f>
        <v>0</v>
      </c>
      <c r="K89" s="156"/>
    </row>
    <row r="90" spans="2:12" s="9" customFormat="1" ht="19.95" customHeight="1">
      <c r="B90" s="150"/>
      <c r="C90" s="151"/>
      <c r="D90" s="152" t="s">
        <v>259</v>
      </c>
      <c r="E90" s="153"/>
      <c r="F90" s="153"/>
      <c r="G90" s="153"/>
      <c r="H90" s="153"/>
      <c r="I90" s="154"/>
      <c r="J90" s="155">
        <f>J1847</f>
        <v>0</v>
      </c>
      <c r="K90" s="156"/>
    </row>
    <row r="91" spans="2:12" s="1" customFormat="1" ht="21.75" customHeight="1">
      <c r="B91" s="42"/>
      <c r="C91" s="43"/>
      <c r="D91" s="43"/>
      <c r="E91" s="43"/>
      <c r="F91" s="43"/>
      <c r="G91" s="43"/>
      <c r="H91" s="43"/>
      <c r="I91" s="114"/>
      <c r="J91" s="43"/>
      <c r="K91" s="46"/>
    </row>
    <row r="92" spans="2:12" s="1" customFormat="1" ht="6.9" customHeight="1">
      <c r="B92" s="57"/>
      <c r="C92" s="58"/>
      <c r="D92" s="58"/>
      <c r="E92" s="58"/>
      <c r="F92" s="58"/>
      <c r="G92" s="58"/>
      <c r="H92" s="58"/>
      <c r="I92" s="135"/>
      <c r="J92" s="58"/>
      <c r="K92" s="59"/>
    </row>
    <row r="96" spans="2:12" s="1" customFormat="1" ht="6.9" customHeight="1">
      <c r="B96" s="60"/>
      <c r="C96" s="61"/>
      <c r="D96" s="61"/>
      <c r="E96" s="61"/>
      <c r="F96" s="61"/>
      <c r="G96" s="61"/>
      <c r="H96" s="61"/>
      <c r="I96" s="136"/>
      <c r="J96" s="61"/>
      <c r="K96" s="61"/>
      <c r="L96" s="42"/>
    </row>
    <row r="97" spans="2:12" s="1" customFormat="1" ht="36.9" customHeight="1">
      <c r="B97" s="42"/>
      <c r="C97" s="62" t="s">
        <v>260</v>
      </c>
      <c r="L97" s="42"/>
    </row>
    <row r="98" spans="2:12" s="1" customFormat="1" ht="6.9" customHeight="1">
      <c r="B98" s="42"/>
      <c r="L98" s="42"/>
    </row>
    <row r="99" spans="2:12" s="1" customFormat="1" ht="14.4" customHeight="1">
      <c r="B99" s="42"/>
      <c r="C99" s="64" t="s">
        <v>20</v>
      </c>
      <c r="L99" s="42"/>
    </row>
    <row r="100" spans="2:12" s="1" customFormat="1" ht="16.5" customHeight="1">
      <c r="B100" s="42"/>
      <c r="E100" s="624" t="str">
        <f>E7</f>
        <v>STAVBA 1 + STAVBA 2</v>
      </c>
      <c r="F100" s="625"/>
      <c r="G100" s="625"/>
      <c r="H100" s="625"/>
      <c r="L100" s="42"/>
    </row>
    <row r="101" spans="2:12" ht="13.2">
      <c r="B101" s="29"/>
      <c r="C101" s="64" t="s">
        <v>234</v>
      </c>
      <c r="L101" s="29"/>
    </row>
    <row r="102" spans="2:12" ht="28.5" customHeight="1">
      <c r="B102" s="29"/>
      <c r="E102" s="624" t="s">
        <v>235</v>
      </c>
      <c r="F102" s="618"/>
      <c r="G102" s="618"/>
      <c r="H102" s="618"/>
      <c r="L102" s="29"/>
    </row>
    <row r="103" spans="2:12" ht="13.2">
      <c r="B103" s="29"/>
      <c r="C103" s="64" t="s">
        <v>236</v>
      </c>
      <c r="L103" s="29"/>
    </row>
    <row r="104" spans="2:12" s="1" customFormat="1" ht="28.5" customHeight="1">
      <c r="B104" s="42"/>
      <c r="E104" s="626" t="s">
        <v>237</v>
      </c>
      <c r="F104" s="627"/>
      <c r="G104" s="627"/>
      <c r="H104" s="627"/>
      <c r="L104" s="42"/>
    </row>
    <row r="105" spans="2:12" s="1" customFormat="1" ht="14.4" customHeight="1">
      <c r="B105" s="42"/>
      <c r="C105" s="64" t="s">
        <v>238</v>
      </c>
      <c r="L105" s="42"/>
    </row>
    <row r="106" spans="2:12" s="1" customFormat="1" ht="17.25" customHeight="1">
      <c r="B106" s="42"/>
      <c r="E106" s="591" t="str">
        <f>E13</f>
        <v>1.1.1.2 - SO 20 (RB2)</v>
      </c>
      <c r="F106" s="627"/>
      <c r="G106" s="627"/>
      <c r="H106" s="627"/>
      <c r="L106" s="42"/>
    </row>
    <row r="107" spans="2:12" s="1" customFormat="1" ht="6.9" customHeight="1">
      <c r="B107" s="42"/>
      <c r="L107" s="42"/>
    </row>
    <row r="108" spans="2:12" s="1" customFormat="1" ht="18" customHeight="1">
      <c r="B108" s="42"/>
      <c r="C108" s="64" t="s">
        <v>24</v>
      </c>
      <c r="F108" s="157" t="str">
        <f>F16</f>
        <v>Olomouc, ul. Šlechtitelů, areál PřF UP, parc. č. 1</v>
      </c>
      <c r="I108" s="158" t="s">
        <v>26</v>
      </c>
      <c r="J108" s="68" t="str">
        <f>IF(J16="","",J16)</f>
        <v>30. 1. 2018</v>
      </c>
      <c r="L108" s="42"/>
    </row>
    <row r="109" spans="2:12" s="1" customFormat="1" ht="6.9" customHeight="1">
      <c r="B109" s="42"/>
      <c r="L109" s="42"/>
    </row>
    <row r="110" spans="2:12" s="1" customFormat="1" ht="13.2">
      <c r="B110" s="42"/>
      <c r="C110" s="64" t="s">
        <v>28</v>
      </c>
      <c r="F110" s="157" t="str">
        <f>E19</f>
        <v>Univerzita Palackého v Olomouci, Křížkovského</v>
      </c>
      <c r="I110" s="158" t="s">
        <v>34</v>
      </c>
      <c r="J110" s="157" t="str">
        <f>E25</f>
        <v>ASET studio s.r.o.</v>
      </c>
      <c r="L110" s="42"/>
    </row>
    <row r="111" spans="2:12" s="1" customFormat="1" ht="14.4" customHeight="1">
      <c r="B111" s="42"/>
      <c r="C111" s="64" t="s">
        <v>32</v>
      </c>
      <c r="F111" s="157" t="str">
        <f>IF(E22="","",E22)</f>
        <v/>
      </c>
      <c r="L111" s="42"/>
    </row>
    <row r="112" spans="2:12" s="1" customFormat="1" ht="10.35" customHeight="1">
      <c r="B112" s="42"/>
      <c r="L112" s="42"/>
    </row>
    <row r="113" spans="2:65" s="10" customFormat="1" ht="29.25" customHeight="1">
      <c r="B113" s="159"/>
      <c r="C113" s="160" t="s">
        <v>261</v>
      </c>
      <c r="D113" s="161" t="s">
        <v>58</v>
      </c>
      <c r="E113" s="161" t="s">
        <v>54</v>
      </c>
      <c r="F113" s="161" t="s">
        <v>262</v>
      </c>
      <c r="G113" s="161" t="s">
        <v>263</v>
      </c>
      <c r="H113" s="161" t="s">
        <v>264</v>
      </c>
      <c r="I113" s="162" t="s">
        <v>265</v>
      </c>
      <c r="J113" s="161" t="s">
        <v>242</v>
      </c>
      <c r="K113" s="163" t="s">
        <v>266</v>
      </c>
      <c r="L113" s="159"/>
      <c r="M113" s="74" t="s">
        <v>267</v>
      </c>
      <c r="N113" s="75" t="s">
        <v>43</v>
      </c>
      <c r="O113" s="75" t="s">
        <v>268</v>
      </c>
      <c r="P113" s="75" t="s">
        <v>269</v>
      </c>
      <c r="Q113" s="75" t="s">
        <v>270</v>
      </c>
      <c r="R113" s="75" t="s">
        <v>271</v>
      </c>
      <c r="S113" s="75" t="s">
        <v>272</v>
      </c>
      <c r="T113" s="76" t="s">
        <v>273</v>
      </c>
    </row>
    <row r="114" spans="2:65" s="1" customFormat="1" ht="29.25" customHeight="1">
      <c r="B114" s="42"/>
      <c r="C114" s="78" t="s">
        <v>243</v>
      </c>
      <c r="J114" s="164">
        <f>BK114</f>
        <v>0</v>
      </c>
      <c r="L114" s="42"/>
      <c r="M114" s="77"/>
      <c r="N114" s="69"/>
      <c r="O114" s="69"/>
      <c r="P114" s="165">
        <f>P115+P851</f>
        <v>0</v>
      </c>
      <c r="Q114" s="69"/>
      <c r="R114" s="165">
        <f>R115+R851</f>
        <v>2302.3626678600003</v>
      </c>
      <c r="S114" s="69"/>
      <c r="T114" s="166">
        <f>T115+T851</f>
        <v>577.54999999999995</v>
      </c>
      <c r="AT114" s="25" t="s">
        <v>72</v>
      </c>
      <c r="AU114" s="25" t="s">
        <v>244</v>
      </c>
      <c r="BK114" s="167">
        <f>BK115+BK851</f>
        <v>0</v>
      </c>
    </row>
    <row r="115" spans="2:65" s="11" customFormat="1" ht="37.35" customHeight="1">
      <c r="B115" s="168"/>
      <c r="D115" s="169" t="s">
        <v>72</v>
      </c>
      <c r="E115" s="170" t="s">
        <v>274</v>
      </c>
      <c r="F115" s="170" t="s">
        <v>275</v>
      </c>
      <c r="I115" s="171"/>
      <c r="J115" s="172">
        <f>BK115</f>
        <v>0</v>
      </c>
      <c r="L115" s="168"/>
      <c r="M115" s="173"/>
      <c r="N115" s="174"/>
      <c r="O115" s="174"/>
      <c r="P115" s="175">
        <f>P116+P234+P350+P430+P631+P773+P787+P843+P849</f>
        <v>0</v>
      </c>
      <c r="Q115" s="174"/>
      <c r="R115" s="175">
        <f>R116+R234+R350+R430+R631+R773+R787+R843+R849</f>
        <v>2243.6036015700001</v>
      </c>
      <c r="S115" s="174"/>
      <c r="T115" s="176">
        <f>T116+T234+T350+T430+T631+T773+T787+T843+T849</f>
        <v>577.54999999999995</v>
      </c>
      <c r="AR115" s="169" t="s">
        <v>77</v>
      </c>
      <c r="AT115" s="177" t="s">
        <v>72</v>
      </c>
      <c r="AU115" s="177" t="s">
        <v>73</v>
      </c>
      <c r="AY115" s="169" t="s">
        <v>276</v>
      </c>
      <c r="BK115" s="178">
        <f>BK116+BK234+BK350+BK430+BK631+BK773+BK787+BK843+BK849</f>
        <v>0</v>
      </c>
    </row>
    <row r="116" spans="2:65" s="11" customFormat="1" ht="19.95" customHeight="1">
      <c r="B116" s="168"/>
      <c r="D116" s="169" t="s">
        <v>72</v>
      </c>
      <c r="E116" s="179" t="s">
        <v>77</v>
      </c>
      <c r="F116" s="179" t="s">
        <v>277</v>
      </c>
      <c r="I116" s="171"/>
      <c r="J116" s="180">
        <f>BK116</f>
        <v>0</v>
      </c>
      <c r="L116" s="168"/>
      <c r="M116" s="173"/>
      <c r="N116" s="174"/>
      <c r="O116" s="174"/>
      <c r="P116" s="175">
        <f>SUM(P117:P233)</f>
        <v>0</v>
      </c>
      <c r="Q116" s="174"/>
      <c r="R116" s="175">
        <f>SUM(R117:R233)</f>
        <v>0.16799999999999998</v>
      </c>
      <c r="S116" s="174"/>
      <c r="T116" s="176">
        <f>SUM(T117:T233)</f>
        <v>0</v>
      </c>
      <c r="AR116" s="169" t="s">
        <v>77</v>
      </c>
      <c r="AT116" s="177" t="s">
        <v>72</v>
      </c>
      <c r="AU116" s="177" t="s">
        <v>77</v>
      </c>
      <c r="AY116" s="169" t="s">
        <v>276</v>
      </c>
      <c r="BK116" s="178">
        <f>SUM(BK117:BK233)</f>
        <v>0</v>
      </c>
    </row>
    <row r="117" spans="2:65" s="1" customFormat="1" ht="16.5" customHeight="1">
      <c r="B117" s="181"/>
      <c r="C117" s="182" t="s">
        <v>77</v>
      </c>
      <c r="D117" s="182" t="s">
        <v>278</v>
      </c>
      <c r="E117" s="183" t="s">
        <v>777</v>
      </c>
      <c r="F117" s="184" t="s">
        <v>778</v>
      </c>
      <c r="G117" s="185" t="s">
        <v>281</v>
      </c>
      <c r="H117" s="186">
        <v>59.993000000000002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779</v>
      </c>
    </row>
    <row r="118" spans="2:65" s="12" customFormat="1">
      <c r="B118" s="194"/>
      <c r="D118" s="195" t="s">
        <v>284</v>
      </c>
      <c r="E118" s="196" t="s">
        <v>5</v>
      </c>
      <c r="F118" s="197" t="s">
        <v>780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781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782</v>
      </c>
      <c r="H120" s="205">
        <v>59.993000000000002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59.993000000000002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59.993000000000002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81</v>
      </c>
      <c r="D123" s="182" t="s">
        <v>278</v>
      </c>
      <c r="E123" s="183" t="s">
        <v>783</v>
      </c>
      <c r="F123" s="184" t="s">
        <v>784</v>
      </c>
      <c r="G123" s="185" t="s">
        <v>281</v>
      </c>
      <c r="H123" s="186">
        <v>198.92599999999999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785</v>
      </c>
    </row>
    <row r="124" spans="2:65" s="12" customFormat="1">
      <c r="B124" s="194"/>
      <c r="D124" s="195" t="s">
        <v>284</v>
      </c>
      <c r="E124" s="196" t="s">
        <v>5</v>
      </c>
      <c r="F124" s="197" t="s">
        <v>786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328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787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788</v>
      </c>
      <c r="H127" s="205">
        <v>0.64800000000000002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789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790</v>
      </c>
      <c r="H129" s="205">
        <v>2.0249999999999999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791</v>
      </c>
      <c r="H130" s="205">
        <v>2.65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81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792</v>
      </c>
      <c r="H131" s="205">
        <v>7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4" customFormat="1">
      <c r="B132" s="210"/>
      <c r="D132" s="195" t="s">
        <v>284</v>
      </c>
      <c r="E132" s="211" t="s">
        <v>5</v>
      </c>
      <c r="F132" s="212" t="s">
        <v>290</v>
      </c>
      <c r="H132" s="213">
        <v>12.323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284</v>
      </c>
      <c r="AU132" s="211" t="s">
        <v>81</v>
      </c>
      <c r="AV132" s="14" t="s">
        <v>87</v>
      </c>
      <c r="AW132" s="14" t="s">
        <v>36</v>
      </c>
      <c r="AX132" s="14" t="s">
        <v>73</v>
      </c>
      <c r="AY132" s="211" t="s">
        <v>276</v>
      </c>
    </row>
    <row r="133" spans="2:65" s="12" customFormat="1">
      <c r="B133" s="194"/>
      <c r="D133" s="195" t="s">
        <v>284</v>
      </c>
      <c r="E133" s="196" t="s">
        <v>5</v>
      </c>
      <c r="F133" s="197" t="s">
        <v>793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794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795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81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796</v>
      </c>
      <c r="H136" s="205">
        <v>103.95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797</v>
      </c>
      <c r="H137" s="205">
        <v>43.125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81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798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799</v>
      </c>
      <c r="H139" s="205">
        <v>31.751999999999999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800</v>
      </c>
      <c r="H140" s="205">
        <v>7.7759999999999998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186.60300000000001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198.92599999999999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87</v>
      </c>
      <c r="D143" s="182" t="s">
        <v>278</v>
      </c>
      <c r="E143" s="183" t="s">
        <v>801</v>
      </c>
      <c r="F143" s="184" t="s">
        <v>802</v>
      </c>
      <c r="G143" s="185" t="s">
        <v>281</v>
      </c>
      <c r="H143" s="186">
        <v>653.31200000000001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803</v>
      </c>
    </row>
    <row r="144" spans="2:65" s="12" customFormat="1">
      <c r="B144" s="194"/>
      <c r="D144" s="195" t="s">
        <v>284</v>
      </c>
      <c r="E144" s="196" t="s">
        <v>5</v>
      </c>
      <c r="F144" s="197" t="s">
        <v>804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51" s="12" customFormat="1">
      <c r="B145" s="194"/>
      <c r="D145" s="195" t="s">
        <v>284</v>
      </c>
      <c r="E145" s="196" t="s">
        <v>5</v>
      </c>
      <c r="F145" s="197" t="s">
        <v>328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51" s="12" customFormat="1">
      <c r="B146" s="194"/>
      <c r="D146" s="195" t="s">
        <v>284</v>
      </c>
      <c r="E146" s="196" t="s">
        <v>5</v>
      </c>
      <c r="F146" s="197" t="s">
        <v>805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51" s="13" customFormat="1">
      <c r="B147" s="202"/>
      <c r="D147" s="195" t="s">
        <v>284</v>
      </c>
      <c r="E147" s="203" t="s">
        <v>5</v>
      </c>
      <c r="F147" s="204" t="s">
        <v>806</v>
      </c>
      <c r="H147" s="205">
        <v>26.895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51" s="13" customFormat="1">
      <c r="B148" s="202"/>
      <c r="D148" s="195" t="s">
        <v>284</v>
      </c>
      <c r="E148" s="203" t="s">
        <v>5</v>
      </c>
      <c r="F148" s="204" t="s">
        <v>807</v>
      </c>
      <c r="H148" s="205">
        <v>8.4779999999999998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51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35.372999999999998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51" s="12" customFormat="1">
      <c r="B150" s="194"/>
      <c r="D150" s="195" t="s">
        <v>284</v>
      </c>
      <c r="E150" s="196" t="s">
        <v>5</v>
      </c>
      <c r="F150" s="197" t="s">
        <v>808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81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51" s="13" customFormat="1">
      <c r="B151" s="202"/>
      <c r="D151" s="195" t="s">
        <v>284</v>
      </c>
      <c r="E151" s="203" t="s">
        <v>5</v>
      </c>
      <c r="F151" s="204" t="s">
        <v>809</v>
      </c>
      <c r="H151" s="205">
        <v>56.48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51" s="13" customFormat="1">
      <c r="B152" s="202"/>
      <c r="D152" s="195" t="s">
        <v>284</v>
      </c>
      <c r="E152" s="203" t="s">
        <v>5</v>
      </c>
      <c r="F152" s="204" t="s">
        <v>810</v>
      </c>
      <c r="H152" s="205">
        <v>14.837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81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51" s="12" customFormat="1">
      <c r="B153" s="194"/>
      <c r="D153" s="195" t="s">
        <v>284</v>
      </c>
      <c r="E153" s="196" t="s">
        <v>5</v>
      </c>
      <c r="F153" s="197" t="s">
        <v>811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51" s="13" customFormat="1">
      <c r="B154" s="202"/>
      <c r="D154" s="195" t="s">
        <v>284</v>
      </c>
      <c r="E154" s="203" t="s">
        <v>5</v>
      </c>
      <c r="F154" s="204" t="s">
        <v>812</v>
      </c>
      <c r="H154" s="205">
        <v>47.093000000000004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51" s="13" customFormat="1">
      <c r="B155" s="202"/>
      <c r="D155" s="195" t="s">
        <v>284</v>
      </c>
      <c r="E155" s="203" t="s">
        <v>5</v>
      </c>
      <c r="F155" s="204" t="s">
        <v>813</v>
      </c>
      <c r="H155" s="205">
        <v>1.9650000000000001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51" s="14" customFormat="1">
      <c r="B156" s="210"/>
      <c r="D156" s="195" t="s">
        <v>284</v>
      </c>
      <c r="E156" s="211" t="s">
        <v>5</v>
      </c>
      <c r="F156" s="212" t="s">
        <v>290</v>
      </c>
      <c r="H156" s="213">
        <v>120.375</v>
      </c>
      <c r="I156" s="214"/>
      <c r="L156" s="210"/>
      <c r="M156" s="215"/>
      <c r="N156" s="216"/>
      <c r="O156" s="216"/>
      <c r="P156" s="216"/>
      <c r="Q156" s="216"/>
      <c r="R156" s="216"/>
      <c r="S156" s="216"/>
      <c r="T156" s="217"/>
      <c r="AT156" s="211" t="s">
        <v>284</v>
      </c>
      <c r="AU156" s="211" t="s">
        <v>81</v>
      </c>
      <c r="AV156" s="14" t="s">
        <v>87</v>
      </c>
      <c r="AW156" s="14" t="s">
        <v>36</v>
      </c>
      <c r="AX156" s="14" t="s">
        <v>73</v>
      </c>
      <c r="AY156" s="211" t="s">
        <v>276</v>
      </c>
    </row>
    <row r="157" spans="2:51" s="12" customFormat="1">
      <c r="B157" s="194"/>
      <c r="D157" s="195" t="s">
        <v>284</v>
      </c>
      <c r="E157" s="196" t="s">
        <v>5</v>
      </c>
      <c r="F157" s="197" t="s">
        <v>814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51" s="13" customFormat="1">
      <c r="B158" s="202"/>
      <c r="D158" s="195" t="s">
        <v>284</v>
      </c>
      <c r="E158" s="203" t="s">
        <v>5</v>
      </c>
      <c r="F158" s="204" t="s">
        <v>815</v>
      </c>
      <c r="H158" s="205">
        <v>357.86399999999998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51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357.86399999999998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81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51" s="12" customFormat="1">
      <c r="B160" s="194"/>
      <c r="D160" s="195" t="s">
        <v>284</v>
      </c>
      <c r="E160" s="196" t="s">
        <v>5</v>
      </c>
      <c r="F160" s="197" t="s">
        <v>808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816</v>
      </c>
      <c r="H161" s="205">
        <v>82.534000000000006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2" customFormat="1">
      <c r="B162" s="194"/>
      <c r="D162" s="195" t="s">
        <v>284</v>
      </c>
      <c r="E162" s="196" t="s">
        <v>5</v>
      </c>
      <c r="F162" s="197" t="s">
        <v>811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817</v>
      </c>
      <c r="H163" s="205">
        <v>57.165999999999997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139.69999999999999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653.31200000000001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92</v>
      </c>
      <c r="D166" s="182" t="s">
        <v>278</v>
      </c>
      <c r="E166" s="183" t="s">
        <v>818</v>
      </c>
      <c r="F166" s="184" t="s">
        <v>819</v>
      </c>
      <c r="G166" s="185" t="s">
        <v>281</v>
      </c>
      <c r="H166" s="186">
        <v>26.04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820</v>
      </c>
    </row>
    <row r="167" spans="2:65" s="12" customFormat="1">
      <c r="B167" s="194"/>
      <c r="D167" s="195" t="s">
        <v>284</v>
      </c>
      <c r="E167" s="196" t="s">
        <v>5</v>
      </c>
      <c r="F167" s="197" t="s">
        <v>821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822</v>
      </c>
      <c r="H168" s="205">
        <v>26.04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4" customFormat="1">
      <c r="B169" s="210"/>
      <c r="D169" s="195" t="s">
        <v>284</v>
      </c>
      <c r="E169" s="211" t="s">
        <v>5</v>
      </c>
      <c r="F169" s="212" t="s">
        <v>290</v>
      </c>
      <c r="H169" s="213">
        <v>26.04</v>
      </c>
      <c r="I169" s="214"/>
      <c r="L169" s="210"/>
      <c r="M169" s="215"/>
      <c r="N169" s="216"/>
      <c r="O169" s="216"/>
      <c r="P169" s="216"/>
      <c r="Q169" s="216"/>
      <c r="R169" s="216"/>
      <c r="S169" s="216"/>
      <c r="T169" s="217"/>
      <c r="AT169" s="211" t="s">
        <v>284</v>
      </c>
      <c r="AU169" s="211" t="s">
        <v>81</v>
      </c>
      <c r="AV169" s="14" t="s">
        <v>87</v>
      </c>
      <c r="AW169" s="14" t="s">
        <v>36</v>
      </c>
      <c r="AX169" s="14" t="s">
        <v>73</v>
      </c>
      <c r="AY169" s="211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26.04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305</v>
      </c>
      <c r="D171" s="182" t="s">
        <v>278</v>
      </c>
      <c r="E171" s="183" t="s">
        <v>298</v>
      </c>
      <c r="F171" s="184" t="s">
        <v>823</v>
      </c>
      <c r="G171" s="185" t="s">
        <v>281</v>
      </c>
      <c r="H171" s="186">
        <v>696.34500000000003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824</v>
      </c>
    </row>
    <row r="172" spans="2:65" s="12" customFormat="1">
      <c r="B172" s="194"/>
      <c r="D172" s="195" t="s">
        <v>284</v>
      </c>
      <c r="E172" s="196" t="s">
        <v>5</v>
      </c>
      <c r="F172" s="197" t="s">
        <v>825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826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827</v>
      </c>
      <c r="H174" s="205">
        <v>696.34500000000003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4" customFormat="1">
      <c r="B175" s="210"/>
      <c r="D175" s="195" t="s">
        <v>284</v>
      </c>
      <c r="E175" s="211" t="s">
        <v>5</v>
      </c>
      <c r="F175" s="212" t="s">
        <v>290</v>
      </c>
      <c r="H175" s="213">
        <v>696.34500000000003</v>
      </c>
      <c r="I175" s="214"/>
      <c r="L175" s="210"/>
      <c r="M175" s="215"/>
      <c r="N175" s="216"/>
      <c r="O175" s="216"/>
      <c r="P175" s="216"/>
      <c r="Q175" s="216"/>
      <c r="R175" s="216"/>
      <c r="S175" s="216"/>
      <c r="T175" s="217"/>
      <c r="AT175" s="211" t="s">
        <v>284</v>
      </c>
      <c r="AU175" s="211" t="s">
        <v>81</v>
      </c>
      <c r="AV175" s="14" t="s">
        <v>87</v>
      </c>
      <c r="AW175" s="14" t="s">
        <v>36</v>
      </c>
      <c r="AX175" s="14" t="s">
        <v>73</v>
      </c>
      <c r="AY175" s="211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696.34500000000003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25.5" customHeight="1">
      <c r="B177" s="181"/>
      <c r="C177" s="182" t="s">
        <v>310</v>
      </c>
      <c r="D177" s="182" t="s">
        <v>278</v>
      </c>
      <c r="E177" s="183" t="s">
        <v>301</v>
      </c>
      <c r="F177" s="184" t="s">
        <v>828</v>
      </c>
      <c r="G177" s="185" t="s">
        <v>281</v>
      </c>
      <c r="H177" s="186">
        <v>6963.45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829</v>
      </c>
    </row>
    <row r="178" spans="2:65" s="12" customFormat="1">
      <c r="B178" s="194"/>
      <c r="D178" s="195" t="s">
        <v>284</v>
      </c>
      <c r="E178" s="196" t="s">
        <v>5</v>
      </c>
      <c r="F178" s="197" t="s">
        <v>825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826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830</v>
      </c>
      <c r="H180" s="205">
        <v>6963.45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4" customFormat="1">
      <c r="B181" s="210"/>
      <c r="D181" s="195" t="s">
        <v>284</v>
      </c>
      <c r="E181" s="211" t="s">
        <v>5</v>
      </c>
      <c r="F181" s="212" t="s">
        <v>290</v>
      </c>
      <c r="H181" s="213">
        <v>6963.45</v>
      </c>
      <c r="I181" s="214"/>
      <c r="L181" s="210"/>
      <c r="M181" s="215"/>
      <c r="N181" s="216"/>
      <c r="O181" s="216"/>
      <c r="P181" s="216"/>
      <c r="Q181" s="216"/>
      <c r="R181" s="216"/>
      <c r="S181" s="216"/>
      <c r="T181" s="217"/>
      <c r="AT181" s="211" t="s">
        <v>284</v>
      </c>
      <c r="AU181" s="211" t="s">
        <v>81</v>
      </c>
      <c r="AV181" s="14" t="s">
        <v>87</v>
      </c>
      <c r="AW181" s="14" t="s">
        <v>36</v>
      </c>
      <c r="AX181" s="14" t="s">
        <v>73</v>
      </c>
      <c r="AY181" s="211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6963.45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315</v>
      </c>
      <c r="D183" s="182" t="s">
        <v>278</v>
      </c>
      <c r="E183" s="183" t="s">
        <v>306</v>
      </c>
      <c r="F183" s="184" t="s">
        <v>831</v>
      </c>
      <c r="G183" s="185" t="s">
        <v>281</v>
      </c>
      <c r="H183" s="186">
        <v>696.34500000000003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832</v>
      </c>
    </row>
    <row r="184" spans="2:65" s="12" customFormat="1">
      <c r="B184" s="194"/>
      <c r="D184" s="195" t="s">
        <v>284</v>
      </c>
      <c r="E184" s="196" t="s">
        <v>5</v>
      </c>
      <c r="F184" s="197" t="s">
        <v>825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826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833</v>
      </c>
      <c r="H186" s="205">
        <v>696.34500000000003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696.34500000000003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81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696.34500000000003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322</v>
      </c>
      <c r="D189" s="182" t="s">
        <v>278</v>
      </c>
      <c r="E189" s="183" t="s">
        <v>311</v>
      </c>
      <c r="F189" s="184" t="s">
        <v>312</v>
      </c>
      <c r="G189" s="185" t="s">
        <v>281</v>
      </c>
      <c r="H189" s="186">
        <v>696.34500000000003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834</v>
      </c>
    </row>
    <row r="190" spans="2:65" s="12" customFormat="1">
      <c r="B190" s="194"/>
      <c r="D190" s="195" t="s">
        <v>284</v>
      </c>
      <c r="E190" s="196" t="s">
        <v>5</v>
      </c>
      <c r="F190" s="197" t="s">
        <v>825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826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833</v>
      </c>
      <c r="H192" s="205">
        <v>696.34500000000003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4" customFormat="1">
      <c r="B193" s="210"/>
      <c r="D193" s="195" t="s">
        <v>284</v>
      </c>
      <c r="E193" s="211" t="s">
        <v>5</v>
      </c>
      <c r="F193" s="212" t="s">
        <v>290</v>
      </c>
      <c r="H193" s="213">
        <v>696.34500000000003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284</v>
      </c>
      <c r="AU193" s="211" t="s">
        <v>81</v>
      </c>
      <c r="AV193" s="14" t="s">
        <v>87</v>
      </c>
      <c r="AW193" s="14" t="s">
        <v>36</v>
      </c>
      <c r="AX193" s="14" t="s">
        <v>73</v>
      </c>
      <c r="AY193" s="211" t="s">
        <v>276</v>
      </c>
    </row>
    <row r="194" spans="2:65" s="15" customFormat="1">
      <c r="B194" s="218"/>
      <c r="D194" s="195" t="s">
        <v>284</v>
      </c>
      <c r="E194" s="219" t="s">
        <v>5</v>
      </c>
      <c r="F194" s="220" t="s">
        <v>291</v>
      </c>
      <c r="H194" s="221">
        <v>696.34500000000003</v>
      </c>
      <c r="I194" s="222"/>
      <c r="L194" s="218"/>
      <c r="M194" s="223"/>
      <c r="N194" s="224"/>
      <c r="O194" s="224"/>
      <c r="P194" s="224"/>
      <c r="Q194" s="224"/>
      <c r="R194" s="224"/>
      <c r="S194" s="224"/>
      <c r="T194" s="225"/>
      <c r="AT194" s="219" t="s">
        <v>284</v>
      </c>
      <c r="AU194" s="219" t="s">
        <v>81</v>
      </c>
      <c r="AV194" s="15" t="s">
        <v>92</v>
      </c>
      <c r="AW194" s="15" t="s">
        <v>36</v>
      </c>
      <c r="AX194" s="15" t="s">
        <v>77</v>
      </c>
      <c r="AY194" s="219" t="s">
        <v>276</v>
      </c>
    </row>
    <row r="195" spans="2:65" s="1" customFormat="1" ht="16.5" customHeight="1">
      <c r="B195" s="181"/>
      <c r="C195" s="182" t="s">
        <v>332</v>
      </c>
      <c r="D195" s="182" t="s">
        <v>278</v>
      </c>
      <c r="E195" s="183" t="s">
        <v>316</v>
      </c>
      <c r="F195" s="184" t="s">
        <v>835</v>
      </c>
      <c r="G195" s="185" t="s">
        <v>318</v>
      </c>
      <c r="H195" s="186">
        <v>1072.4880000000001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836</v>
      </c>
    </row>
    <row r="196" spans="2:65" s="12" customFormat="1">
      <c r="B196" s="194"/>
      <c r="D196" s="195" t="s">
        <v>284</v>
      </c>
      <c r="E196" s="196" t="s">
        <v>5</v>
      </c>
      <c r="F196" s="197" t="s">
        <v>825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2" customFormat="1">
      <c r="B197" s="194"/>
      <c r="D197" s="195" t="s">
        <v>284</v>
      </c>
      <c r="E197" s="196" t="s">
        <v>5</v>
      </c>
      <c r="F197" s="197" t="s">
        <v>826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837</v>
      </c>
      <c r="H198" s="205">
        <v>1072.4880000000001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4" customFormat="1">
      <c r="B199" s="210"/>
      <c r="D199" s="195" t="s">
        <v>284</v>
      </c>
      <c r="E199" s="211" t="s">
        <v>5</v>
      </c>
      <c r="F199" s="212" t="s">
        <v>290</v>
      </c>
      <c r="H199" s="213">
        <v>1072.4880000000001</v>
      </c>
      <c r="I199" s="214"/>
      <c r="L199" s="210"/>
      <c r="M199" s="215"/>
      <c r="N199" s="216"/>
      <c r="O199" s="216"/>
      <c r="P199" s="216"/>
      <c r="Q199" s="216"/>
      <c r="R199" s="216"/>
      <c r="S199" s="216"/>
      <c r="T199" s="217"/>
      <c r="AT199" s="211" t="s">
        <v>284</v>
      </c>
      <c r="AU199" s="211" t="s">
        <v>81</v>
      </c>
      <c r="AV199" s="14" t="s">
        <v>87</v>
      </c>
      <c r="AW199" s="14" t="s">
        <v>36</v>
      </c>
      <c r="AX199" s="14" t="s">
        <v>73</v>
      </c>
      <c r="AY199" s="211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1072.4880000000001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25.5" customHeight="1">
      <c r="B201" s="181"/>
      <c r="C201" s="182" t="s">
        <v>340</v>
      </c>
      <c r="D201" s="182" t="s">
        <v>278</v>
      </c>
      <c r="E201" s="183" t="s">
        <v>838</v>
      </c>
      <c r="F201" s="184" t="s">
        <v>839</v>
      </c>
      <c r="G201" s="185" t="s">
        <v>281</v>
      </c>
      <c r="H201" s="186">
        <v>241.92599999999999</v>
      </c>
      <c r="I201" s="187"/>
      <c r="J201" s="188">
        <f>ROUND(I201*H201,2)</f>
        <v>0</v>
      </c>
      <c r="K201" s="184" t="s">
        <v>282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840</v>
      </c>
    </row>
    <row r="202" spans="2:65" s="12" customFormat="1">
      <c r="B202" s="194"/>
      <c r="D202" s="195" t="s">
        <v>284</v>
      </c>
      <c r="E202" s="196" t="s">
        <v>5</v>
      </c>
      <c r="F202" s="197" t="s">
        <v>841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328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805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812</v>
      </c>
      <c r="H205" s="205">
        <v>47.093000000000004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813</v>
      </c>
      <c r="H206" s="205">
        <v>1.9650000000000001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49.058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2" customFormat="1">
      <c r="B208" s="194"/>
      <c r="D208" s="195" t="s">
        <v>284</v>
      </c>
      <c r="E208" s="196" t="s">
        <v>5</v>
      </c>
      <c r="F208" s="197" t="s">
        <v>814</v>
      </c>
      <c r="H208" s="196" t="s">
        <v>5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6" t="s">
        <v>284</v>
      </c>
      <c r="AU208" s="196" t="s">
        <v>81</v>
      </c>
      <c r="AV208" s="12" t="s">
        <v>77</v>
      </c>
      <c r="AW208" s="12" t="s">
        <v>36</v>
      </c>
      <c r="AX208" s="12" t="s">
        <v>73</v>
      </c>
      <c r="AY208" s="196" t="s">
        <v>276</v>
      </c>
    </row>
    <row r="209" spans="2:65" s="12" customFormat="1">
      <c r="B209" s="194"/>
      <c r="D209" s="195" t="s">
        <v>284</v>
      </c>
      <c r="E209" s="196" t="s">
        <v>5</v>
      </c>
      <c r="F209" s="197" t="s">
        <v>811</v>
      </c>
      <c r="H209" s="196" t="s">
        <v>5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6" t="s">
        <v>284</v>
      </c>
      <c r="AU209" s="196" t="s">
        <v>81</v>
      </c>
      <c r="AV209" s="12" t="s">
        <v>77</v>
      </c>
      <c r="AW209" s="12" t="s">
        <v>36</v>
      </c>
      <c r="AX209" s="12" t="s">
        <v>73</v>
      </c>
      <c r="AY209" s="196" t="s">
        <v>276</v>
      </c>
    </row>
    <row r="210" spans="2:65" s="13" customFormat="1">
      <c r="B210" s="202"/>
      <c r="D210" s="195" t="s">
        <v>284</v>
      </c>
      <c r="E210" s="203" t="s">
        <v>5</v>
      </c>
      <c r="F210" s="204" t="s">
        <v>817</v>
      </c>
      <c r="H210" s="205">
        <v>57.165999999999997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284</v>
      </c>
      <c r="AU210" s="203" t="s">
        <v>81</v>
      </c>
      <c r="AV210" s="13" t="s">
        <v>81</v>
      </c>
      <c r="AW210" s="13" t="s">
        <v>36</v>
      </c>
      <c r="AX210" s="13" t="s">
        <v>73</v>
      </c>
      <c r="AY210" s="203" t="s">
        <v>276</v>
      </c>
    </row>
    <row r="211" spans="2:65" s="14" customFormat="1">
      <c r="B211" s="210"/>
      <c r="D211" s="195" t="s">
        <v>284</v>
      </c>
      <c r="E211" s="211" t="s">
        <v>5</v>
      </c>
      <c r="F211" s="212" t="s">
        <v>290</v>
      </c>
      <c r="H211" s="213">
        <v>57.165999999999997</v>
      </c>
      <c r="I211" s="214"/>
      <c r="L211" s="210"/>
      <c r="M211" s="215"/>
      <c r="N211" s="216"/>
      <c r="O211" s="216"/>
      <c r="P211" s="216"/>
      <c r="Q211" s="216"/>
      <c r="R211" s="216"/>
      <c r="S211" s="216"/>
      <c r="T211" s="217"/>
      <c r="AT211" s="211" t="s">
        <v>284</v>
      </c>
      <c r="AU211" s="211" t="s">
        <v>81</v>
      </c>
      <c r="AV211" s="14" t="s">
        <v>87</v>
      </c>
      <c r="AW211" s="14" t="s">
        <v>36</v>
      </c>
      <c r="AX211" s="14" t="s">
        <v>73</v>
      </c>
      <c r="AY211" s="211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793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795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796</v>
      </c>
      <c r="H214" s="205">
        <v>103.95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798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799</v>
      </c>
      <c r="H216" s="205">
        <v>31.751999999999999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135.702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241.92599999999999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347</v>
      </c>
      <c r="D219" s="182" t="s">
        <v>278</v>
      </c>
      <c r="E219" s="183" t="s">
        <v>842</v>
      </c>
      <c r="F219" s="184" t="s">
        <v>843</v>
      </c>
      <c r="G219" s="185" t="s">
        <v>325</v>
      </c>
      <c r="H219" s="186">
        <v>925.13499999999999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844</v>
      </c>
    </row>
    <row r="220" spans="2:65" s="12" customFormat="1">
      <c r="B220" s="194"/>
      <c r="D220" s="195" t="s">
        <v>284</v>
      </c>
      <c r="E220" s="196" t="s">
        <v>5</v>
      </c>
      <c r="F220" s="197" t="s">
        <v>336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328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845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81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846</v>
      </c>
      <c r="H223" s="205">
        <v>239.97200000000001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2" customFormat="1">
      <c r="B224" s="194"/>
      <c r="D224" s="195" t="s">
        <v>284</v>
      </c>
      <c r="E224" s="196" t="s">
        <v>5</v>
      </c>
      <c r="F224" s="197" t="s">
        <v>287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2" customFormat="1">
      <c r="B225" s="194"/>
      <c r="D225" s="195" t="s">
        <v>284</v>
      </c>
      <c r="E225" s="196" t="s">
        <v>5</v>
      </c>
      <c r="F225" s="197" t="s">
        <v>814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847</v>
      </c>
      <c r="H226" s="205">
        <v>685.16300000000001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4" customFormat="1">
      <c r="B227" s="210"/>
      <c r="D227" s="195" t="s">
        <v>284</v>
      </c>
      <c r="E227" s="211" t="s">
        <v>5</v>
      </c>
      <c r="F227" s="212" t="s">
        <v>290</v>
      </c>
      <c r="H227" s="213">
        <v>925.13499999999999</v>
      </c>
      <c r="I227" s="214"/>
      <c r="L227" s="210"/>
      <c r="M227" s="215"/>
      <c r="N227" s="216"/>
      <c r="O227" s="216"/>
      <c r="P227" s="216"/>
      <c r="Q227" s="216"/>
      <c r="R227" s="216"/>
      <c r="S227" s="216"/>
      <c r="T227" s="217"/>
      <c r="AT227" s="211" t="s">
        <v>284</v>
      </c>
      <c r="AU227" s="211" t="s">
        <v>81</v>
      </c>
      <c r="AV227" s="14" t="s">
        <v>87</v>
      </c>
      <c r="AW227" s="14" t="s">
        <v>36</v>
      </c>
      <c r="AX227" s="14" t="s">
        <v>73</v>
      </c>
      <c r="AY227" s="211" t="s">
        <v>276</v>
      </c>
    </row>
    <row r="228" spans="2:65" s="15" customFormat="1">
      <c r="B228" s="218"/>
      <c r="D228" s="195" t="s">
        <v>284</v>
      </c>
      <c r="E228" s="219" t="s">
        <v>5</v>
      </c>
      <c r="F228" s="220" t="s">
        <v>291</v>
      </c>
      <c r="H228" s="221">
        <v>925.13499999999999</v>
      </c>
      <c r="I228" s="222"/>
      <c r="L228" s="218"/>
      <c r="M228" s="223"/>
      <c r="N228" s="224"/>
      <c r="O228" s="224"/>
      <c r="P228" s="224"/>
      <c r="Q228" s="224"/>
      <c r="R228" s="224"/>
      <c r="S228" s="224"/>
      <c r="T228" s="225"/>
      <c r="AT228" s="219" t="s">
        <v>284</v>
      </c>
      <c r="AU228" s="219" t="s">
        <v>81</v>
      </c>
      <c r="AV228" s="15" t="s">
        <v>92</v>
      </c>
      <c r="AW228" s="15" t="s">
        <v>36</v>
      </c>
      <c r="AX228" s="15" t="s">
        <v>77</v>
      </c>
      <c r="AY228" s="219" t="s">
        <v>276</v>
      </c>
    </row>
    <row r="229" spans="2:65" s="1" customFormat="1" ht="25.5" customHeight="1">
      <c r="B229" s="181"/>
      <c r="C229" s="182" t="s">
        <v>356</v>
      </c>
      <c r="D229" s="182" t="s">
        <v>278</v>
      </c>
      <c r="E229" s="183" t="s">
        <v>848</v>
      </c>
      <c r="F229" s="184" t="s">
        <v>849</v>
      </c>
      <c r="G229" s="185" t="s">
        <v>368</v>
      </c>
      <c r="H229" s="186">
        <v>1</v>
      </c>
      <c r="I229" s="187"/>
      <c r="J229" s="188">
        <f>ROUND(I229*H229,2)</f>
        <v>0</v>
      </c>
      <c r="K229" s="184" t="s">
        <v>282</v>
      </c>
      <c r="L229" s="42"/>
      <c r="M229" s="189" t="s">
        <v>5</v>
      </c>
      <c r="N229" s="190" t="s">
        <v>46</v>
      </c>
      <c r="O229" s="43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25" t="s">
        <v>92</v>
      </c>
      <c r="AT229" s="25" t="s">
        <v>278</v>
      </c>
      <c r="AU229" s="25" t="s">
        <v>81</v>
      </c>
      <c r="AY229" s="25" t="s">
        <v>276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92</v>
      </c>
      <c r="BK229" s="193">
        <f>ROUND(I229*H229,2)</f>
        <v>0</v>
      </c>
      <c r="BL229" s="25" t="s">
        <v>92</v>
      </c>
      <c r="BM229" s="25" t="s">
        <v>850</v>
      </c>
    </row>
    <row r="230" spans="2:65" s="1" customFormat="1" ht="16.5" customHeight="1">
      <c r="B230" s="181"/>
      <c r="C230" s="226" t="s">
        <v>365</v>
      </c>
      <c r="D230" s="226" t="s">
        <v>447</v>
      </c>
      <c r="E230" s="227" t="s">
        <v>851</v>
      </c>
      <c r="F230" s="228" t="s">
        <v>852</v>
      </c>
      <c r="G230" s="229" t="s">
        <v>281</v>
      </c>
      <c r="H230" s="230">
        <v>0.5</v>
      </c>
      <c r="I230" s="231"/>
      <c r="J230" s="232">
        <f>ROUND(I230*H230,2)</f>
        <v>0</v>
      </c>
      <c r="K230" s="228" t="s">
        <v>282</v>
      </c>
      <c r="L230" s="233"/>
      <c r="M230" s="234" t="s">
        <v>5</v>
      </c>
      <c r="N230" s="235" t="s">
        <v>46</v>
      </c>
      <c r="O230" s="43"/>
      <c r="P230" s="191">
        <f>O230*H230</f>
        <v>0</v>
      </c>
      <c r="Q230" s="191">
        <v>0.21</v>
      </c>
      <c r="R230" s="191">
        <f>Q230*H230</f>
        <v>0.105</v>
      </c>
      <c r="S230" s="191">
        <v>0</v>
      </c>
      <c r="T230" s="192">
        <f>S230*H230</f>
        <v>0</v>
      </c>
      <c r="AR230" s="25" t="s">
        <v>322</v>
      </c>
      <c r="AT230" s="25" t="s">
        <v>447</v>
      </c>
      <c r="AU230" s="25" t="s">
        <v>81</v>
      </c>
      <c r="AY230" s="25" t="s">
        <v>276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92</v>
      </c>
      <c r="BK230" s="193">
        <f>ROUND(I230*H230,2)</f>
        <v>0</v>
      </c>
      <c r="BL230" s="25" t="s">
        <v>92</v>
      </c>
      <c r="BM230" s="25" t="s">
        <v>853</v>
      </c>
    </row>
    <row r="231" spans="2:65" s="13" customFormat="1">
      <c r="B231" s="202"/>
      <c r="D231" s="195" t="s">
        <v>284</v>
      </c>
      <c r="E231" s="203" t="s">
        <v>5</v>
      </c>
      <c r="F231" s="204" t="s">
        <v>854</v>
      </c>
      <c r="H231" s="205">
        <v>0.5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77</v>
      </c>
      <c r="AY231" s="203" t="s">
        <v>276</v>
      </c>
    </row>
    <row r="232" spans="2:65" s="1" customFormat="1" ht="25.5" customHeight="1">
      <c r="B232" s="181"/>
      <c r="C232" s="182" t="s">
        <v>372</v>
      </c>
      <c r="D232" s="182" t="s">
        <v>278</v>
      </c>
      <c r="E232" s="183" t="s">
        <v>855</v>
      </c>
      <c r="F232" s="184" t="s">
        <v>856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857</v>
      </c>
    </row>
    <row r="233" spans="2:65" s="1" customFormat="1" ht="16.5" customHeight="1">
      <c r="B233" s="181"/>
      <c r="C233" s="226" t="s">
        <v>12</v>
      </c>
      <c r="D233" s="226" t="s">
        <v>447</v>
      </c>
      <c r="E233" s="227" t="s">
        <v>858</v>
      </c>
      <c r="F233" s="228" t="s">
        <v>859</v>
      </c>
      <c r="G233" s="229" t="s">
        <v>368</v>
      </c>
      <c r="H233" s="230">
        <v>1</v>
      </c>
      <c r="I233" s="231"/>
      <c r="J233" s="232">
        <f>ROUND(I233*H233,2)</f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>O233*H233</f>
        <v>0</v>
      </c>
      <c r="Q233" s="191">
        <v>6.3E-2</v>
      </c>
      <c r="R233" s="191">
        <f>Q233*H233</f>
        <v>6.3E-2</v>
      </c>
      <c r="S233" s="191">
        <v>0</v>
      </c>
      <c r="T233" s="192">
        <f>S233*H233</f>
        <v>0</v>
      </c>
      <c r="AR233" s="25" t="s">
        <v>322</v>
      </c>
      <c r="AT233" s="25" t="s">
        <v>447</v>
      </c>
      <c r="AU233" s="25" t="s">
        <v>81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860</v>
      </c>
    </row>
    <row r="234" spans="2:65" s="11" customFormat="1" ht="29.85" customHeight="1">
      <c r="B234" s="168"/>
      <c r="D234" s="169" t="s">
        <v>72</v>
      </c>
      <c r="E234" s="179" t="s">
        <v>81</v>
      </c>
      <c r="F234" s="179" t="s">
        <v>331</v>
      </c>
      <c r="I234" s="171"/>
      <c r="J234" s="180">
        <f>BK234</f>
        <v>0</v>
      </c>
      <c r="L234" s="168"/>
      <c r="M234" s="173"/>
      <c r="N234" s="174"/>
      <c r="O234" s="174"/>
      <c r="P234" s="175">
        <f>SUM(P235:P349)</f>
        <v>0</v>
      </c>
      <c r="Q234" s="174"/>
      <c r="R234" s="175">
        <f>SUM(R235:R349)</f>
        <v>1361.85304744</v>
      </c>
      <c r="S234" s="174"/>
      <c r="T234" s="176">
        <f>SUM(T235:T349)</f>
        <v>0</v>
      </c>
      <c r="AR234" s="169" t="s">
        <v>77</v>
      </c>
      <c r="AT234" s="177" t="s">
        <v>72</v>
      </c>
      <c r="AU234" s="177" t="s">
        <v>77</v>
      </c>
      <c r="AY234" s="169" t="s">
        <v>276</v>
      </c>
      <c r="BK234" s="178">
        <f>SUM(BK235:BK349)</f>
        <v>0</v>
      </c>
    </row>
    <row r="235" spans="2:65" s="1" customFormat="1" ht="16.5" customHeight="1">
      <c r="B235" s="181"/>
      <c r="C235" s="182" t="s">
        <v>384</v>
      </c>
      <c r="D235" s="182" t="s">
        <v>278</v>
      </c>
      <c r="E235" s="183" t="s">
        <v>861</v>
      </c>
      <c r="F235" s="184" t="s">
        <v>862</v>
      </c>
      <c r="G235" s="185" t="s">
        <v>325</v>
      </c>
      <c r="H235" s="186">
        <v>273.94</v>
      </c>
      <c r="I235" s="187"/>
      <c r="J235" s="188">
        <f>ROUND(I235*H235,2)</f>
        <v>0</v>
      </c>
      <c r="K235" s="184" t="s">
        <v>282</v>
      </c>
      <c r="L235" s="42"/>
      <c r="M235" s="189" t="s">
        <v>5</v>
      </c>
      <c r="N235" s="190" t="s">
        <v>46</v>
      </c>
      <c r="O235" s="43"/>
      <c r="P235" s="191">
        <f>O235*H235</f>
        <v>0</v>
      </c>
      <c r="Q235" s="191">
        <v>1E-4</v>
      </c>
      <c r="R235" s="191">
        <f>Q235*H235</f>
        <v>2.7394000000000002E-2</v>
      </c>
      <c r="S235" s="191">
        <v>0</v>
      </c>
      <c r="T235" s="192">
        <f>S235*H235</f>
        <v>0</v>
      </c>
      <c r="AR235" s="25" t="s">
        <v>92</v>
      </c>
      <c r="AT235" s="25" t="s">
        <v>278</v>
      </c>
      <c r="AU235" s="25" t="s">
        <v>81</v>
      </c>
      <c r="AY235" s="25" t="s">
        <v>276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92</v>
      </c>
      <c r="BK235" s="193">
        <f>ROUND(I235*H235,2)</f>
        <v>0</v>
      </c>
      <c r="BL235" s="25" t="s">
        <v>92</v>
      </c>
      <c r="BM235" s="25" t="s">
        <v>863</v>
      </c>
    </row>
    <row r="236" spans="2:65" s="12" customFormat="1">
      <c r="B236" s="194"/>
      <c r="D236" s="195" t="s">
        <v>284</v>
      </c>
      <c r="E236" s="196" t="s">
        <v>5</v>
      </c>
      <c r="F236" s="197" t="s">
        <v>864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81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2" customFormat="1">
      <c r="B237" s="194"/>
      <c r="D237" s="195" t="s">
        <v>284</v>
      </c>
      <c r="E237" s="196" t="s">
        <v>5</v>
      </c>
      <c r="F237" s="197" t="s">
        <v>328</v>
      </c>
      <c r="H237" s="196" t="s">
        <v>5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6" t="s">
        <v>284</v>
      </c>
      <c r="AU237" s="196" t="s">
        <v>81</v>
      </c>
      <c r="AV237" s="12" t="s">
        <v>77</v>
      </c>
      <c r="AW237" s="12" t="s">
        <v>36</v>
      </c>
      <c r="AX237" s="12" t="s">
        <v>73</v>
      </c>
      <c r="AY237" s="196" t="s">
        <v>276</v>
      </c>
    </row>
    <row r="238" spans="2:65" s="12" customFormat="1">
      <c r="B238" s="194"/>
      <c r="D238" s="195" t="s">
        <v>284</v>
      </c>
      <c r="E238" s="196" t="s">
        <v>5</v>
      </c>
      <c r="F238" s="197" t="s">
        <v>865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2" customFormat="1">
      <c r="B239" s="194"/>
      <c r="D239" s="195" t="s">
        <v>284</v>
      </c>
      <c r="E239" s="196" t="s">
        <v>5</v>
      </c>
      <c r="F239" s="197" t="s">
        <v>866</v>
      </c>
      <c r="H239" s="196" t="s">
        <v>5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6" t="s">
        <v>284</v>
      </c>
      <c r="AU239" s="196" t="s">
        <v>81</v>
      </c>
      <c r="AV239" s="12" t="s">
        <v>77</v>
      </c>
      <c r="AW239" s="12" t="s">
        <v>36</v>
      </c>
      <c r="AX239" s="12" t="s">
        <v>73</v>
      </c>
      <c r="AY239" s="196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867</v>
      </c>
      <c r="H240" s="205">
        <v>110.05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868</v>
      </c>
      <c r="H241" s="205">
        <v>68.959000000000003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36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869</v>
      </c>
      <c r="H242" s="205">
        <v>73.945999999999998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870</v>
      </c>
      <c r="H243" s="205">
        <v>19.71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871</v>
      </c>
      <c r="H244" s="205">
        <v>1.2749999999999999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81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273.94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81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273.94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81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16.5" customHeight="1">
      <c r="B247" s="181"/>
      <c r="C247" s="226" t="s">
        <v>390</v>
      </c>
      <c r="D247" s="226" t="s">
        <v>447</v>
      </c>
      <c r="E247" s="227" t="s">
        <v>872</v>
      </c>
      <c r="F247" s="228" t="s">
        <v>873</v>
      </c>
      <c r="G247" s="229" t="s">
        <v>325</v>
      </c>
      <c r="H247" s="230">
        <v>301.334</v>
      </c>
      <c r="I247" s="231"/>
      <c r="J247" s="232">
        <f>ROUND(I247*H247,2)</f>
        <v>0</v>
      </c>
      <c r="K247" s="228" t="s">
        <v>282</v>
      </c>
      <c r="L247" s="233"/>
      <c r="M247" s="234" t="s">
        <v>5</v>
      </c>
      <c r="N247" s="235" t="s">
        <v>46</v>
      </c>
      <c r="O247" s="43"/>
      <c r="P247" s="191">
        <f>O247*H247</f>
        <v>0</v>
      </c>
      <c r="Q247" s="191">
        <v>2.9999999999999997E-4</v>
      </c>
      <c r="R247" s="191">
        <f>Q247*H247</f>
        <v>9.0400199999999986E-2</v>
      </c>
      <c r="S247" s="191">
        <v>0</v>
      </c>
      <c r="T247" s="192">
        <f>S247*H247</f>
        <v>0</v>
      </c>
      <c r="AR247" s="25" t="s">
        <v>322</v>
      </c>
      <c r="AT247" s="25" t="s">
        <v>447</v>
      </c>
      <c r="AU247" s="25" t="s">
        <v>81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874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875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876</v>
      </c>
      <c r="H249" s="205">
        <v>301.334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36</v>
      </c>
      <c r="AX249" s="13" t="s">
        <v>73</v>
      </c>
      <c r="AY249" s="203" t="s">
        <v>276</v>
      </c>
    </row>
    <row r="250" spans="2:65" s="14" customFormat="1">
      <c r="B250" s="210"/>
      <c r="D250" s="195" t="s">
        <v>284</v>
      </c>
      <c r="E250" s="211" t="s">
        <v>5</v>
      </c>
      <c r="F250" s="212" t="s">
        <v>290</v>
      </c>
      <c r="H250" s="213">
        <v>301.334</v>
      </c>
      <c r="I250" s="214"/>
      <c r="L250" s="210"/>
      <c r="M250" s="215"/>
      <c r="N250" s="216"/>
      <c r="O250" s="216"/>
      <c r="P250" s="216"/>
      <c r="Q250" s="216"/>
      <c r="R250" s="216"/>
      <c r="S250" s="216"/>
      <c r="T250" s="217"/>
      <c r="AT250" s="211" t="s">
        <v>284</v>
      </c>
      <c r="AU250" s="211" t="s">
        <v>81</v>
      </c>
      <c r="AV250" s="14" t="s">
        <v>87</v>
      </c>
      <c r="AW250" s="14" t="s">
        <v>36</v>
      </c>
      <c r="AX250" s="14" t="s">
        <v>73</v>
      </c>
      <c r="AY250" s="211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301.334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413</v>
      </c>
      <c r="D252" s="182" t="s">
        <v>278</v>
      </c>
      <c r="E252" s="183" t="s">
        <v>333</v>
      </c>
      <c r="F252" s="184" t="s">
        <v>334</v>
      </c>
      <c r="G252" s="185" t="s">
        <v>281</v>
      </c>
      <c r="H252" s="186">
        <v>373.99799999999999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1.98</v>
      </c>
      <c r="R252" s="191">
        <f>Q252*H252</f>
        <v>740.51603999999998</v>
      </c>
      <c r="S252" s="191">
        <v>0</v>
      </c>
      <c r="T252" s="192">
        <f>S252*H252</f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92</v>
      </c>
      <c r="BM252" s="25" t="s">
        <v>877</v>
      </c>
    </row>
    <row r="253" spans="2:65" s="12" customFormat="1">
      <c r="B253" s="194"/>
      <c r="D253" s="195" t="s">
        <v>284</v>
      </c>
      <c r="E253" s="196" t="s">
        <v>5</v>
      </c>
      <c r="F253" s="197" t="s">
        <v>336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328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2" customFormat="1">
      <c r="B255" s="194"/>
      <c r="D255" s="195" t="s">
        <v>284</v>
      </c>
      <c r="E255" s="196" t="s">
        <v>5</v>
      </c>
      <c r="F255" s="197" t="s">
        <v>805</v>
      </c>
      <c r="H255" s="196" t="s">
        <v>5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6" t="s">
        <v>284</v>
      </c>
      <c r="AU255" s="196" t="s">
        <v>81</v>
      </c>
      <c r="AV255" s="12" t="s">
        <v>77</v>
      </c>
      <c r="AW255" s="12" t="s">
        <v>36</v>
      </c>
      <c r="AX255" s="12" t="s">
        <v>73</v>
      </c>
      <c r="AY255" s="196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782</v>
      </c>
      <c r="H256" s="205">
        <v>59.993000000000002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65" s="12" customFormat="1">
      <c r="B257" s="194"/>
      <c r="D257" s="195" t="s">
        <v>284</v>
      </c>
      <c r="E257" s="196" t="s">
        <v>5</v>
      </c>
      <c r="F257" s="197" t="s">
        <v>808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3" customFormat="1">
      <c r="B258" s="202"/>
      <c r="D258" s="195" t="s">
        <v>284</v>
      </c>
      <c r="E258" s="203" t="s">
        <v>5</v>
      </c>
      <c r="F258" s="204" t="s">
        <v>809</v>
      </c>
      <c r="H258" s="205">
        <v>56.48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65" s="13" customFormat="1">
      <c r="B259" s="202"/>
      <c r="D259" s="195" t="s">
        <v>284</v>
      </c>
      <c r="E259" s="203" t="s">
        <v>5</v>
      </c>
      <c r="F259" s="204" t="s">
        <v>810</v>
      </c>
      <c r="H259" s="205">
        <v>14.837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65" s="14" customFormat="1">
      <c r="B260" s="210"/>
      <c r="D260" s="195" t="s">
        <v>284</v>
      </c>
      <c r="E260" s="211" t="s">
        <v>5</v>
      </c>
      <c r="F260" s="212" t="s">
        <v>290</v>
      </c>
      <c r="H260" s="213">
        <v>131.31</v>
      </c>
      <c r="I260" s="214"/>
      <c r="L260" s="210"/>
      <c r="M260" s="215"/>
      <c r="N260" s="216"/>
      <c r="O260" s="216"/>
      <c r="P260" s="216"/>
      <c r="Q260" s="216"/>
      <c r="R260" s="216"/>
      <c r="S260" s="216"/>
      <c r="T260" s="217"/>
      <c r="AT260" s="211" t="s">
        <v>284</v>
      </c>
      <c r="AU260" s="211" t="s">
        <v>81</v>
      </c>
      <c r="AV260" s="14" t="s">
        <v>87</v>
      </c>
      <c r="AW260" s="14" t="s">
        <v>36</v>
      </c>
      <c r="AX260" s="14" t="s">
        <v>73</v>
      </c>
      <c r="AY260" s="211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814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878</v>
      </c>
      <c r="H262" s="205">
        <v>160.154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2" customFormat="1">
      <c r="B263" s="194"/>
      <c r="D263" s="195" t="s">
        <v>284</v>
      </c>
      <c r="E263" s="196" t="s">
        <v>5</v>
      </c>
      <c r="F263" s="197" t="s">
        <v>808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284</v>
      </c>
      <c r="AU263" s="196" t="s">
        <v>81</v>
      </c>
      <c r="AV263" s="12" t="s">
        <v>77</v>
      </c>
      <c r="AW263" s="12" t="s">
        <v>36</v>
      </c>
      <c r="AX263" s="12" t="s">
        <v>73</v>
      </c>
      <c r="AY263" s="196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816</v>
      </c>
      <c r="H264" s="205">
        <v>82.534000000000006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4" customFormat="1">
      <c r="B265" s="210"/>
      <c r="D265" s="195" t="s">
        <v>284</v>
      </c>
      <c r="E265" s="211" t="s">
        <v>5</v>
      </c>
      <c r="F265" s="212" t="s">
        <v>290</v>
      </c>
      <c r="H265" s="213">
        <v>242.68799999999999</v>
      </c>
      <c r="I265" s="214"/>
      <c r="L265" s="210"/>
      <c r="M265" s="215"/>
      <c r="N265" s="216"/>
      <c r="O265" s="216"/>
      <c r="P265" s="216"/>
      <c r="Q265" s="216"/>
      <c r="R265" s="216"/>
      <c r="S265" s="216"/>
      <c r="T265" s="217"/>
      <c r="AT265" s="211" t="s">
        <v>284</v>
      </c>
      <c r="AU265" s="211" t="s">
        <v>81</v>
      </c>
      <c r="AV265" s="14" t="s">
        <v>87</v>
      </c>
      <c r="AW265" s="14" t="s">
        <v>36</v>
      </c>
      <c r="AX265" s="14" t="s">
        <v>73</v>
      </c>
      <c r="AY265" s="211" t="s">
        <v>276</v>
      </c>
    </row>
    <row r="266" spans="2:65" s="15" customFormat="1">
      <c r="B266" s="218"/>
      <c r="D266" s="195" t="s">
        <v>284</v>
      </c>
      <c r="E266" s="219" t="s">
        <v>5</v>
      </c>
      <c r="F266" s="220" t="s">
        <v>291</v>
      </c>
      <c r="H266" s="221">
        <v>373.99799999999999</v>
      </c>
      <c r="I266" s="222"/>
      <c r="L266" s="218"/>
      <c r="M266" s="223"/>
      <c r="N266" s="224"/>
      <c r="O266" s="224"/>
      <c r="P266" s="224"/>
      <c r="Q266" s="224"/>
      <c r="R266" s="224"/>
      <c r="S266" s="224"/>
      <c r="T266" s="225"/>
      <c r="AT266" s="219" t="s">
        <v>284</v>
      </c>
      <c r="AU266" s="219" t="s">
        <v>81</v>
      </c>
      <c r="AV266" s="15" t="s">
        <v>92</v>
      </c>
      <c r="AW266" s="15" t="s">
        <v>36</v>
      </c>
      <c r="AX266" s="15" t="s">
        <v>77</v>
      </c>
      <c r="AY266" s="219" t="s">
        <v>276</v>
      </c>
    </row>
    <row r="267" spans="2:65" s="1" customFormat="1" ht="16.5" customHeight="1">
      <c r="B267" s="181"/>
      <c r="C267" s="182" t="s">
        <v>421</v>
      </c>
      <c r="D267" s="182" t="s">
        <v>278</v>
      </c>
      <c r="E267" s="183" t="s">
        <v>341</v>
      </c>
      <c r="F267" s="184" t="s">
        <v>342</v>
      </c>
      <c r="G267" s="185" t="s">
        <v>281</v>
      </c>
      <c r="H267" s="186">
        <v>95.911000000000001</v>
      </c>
      <c r="I267" s="187"/>
      <c r="J267" s="188">
        <f>ROUND(I267*H267,2)</f>
        <v>0</v>
      </c>
      <c r="K267" s="184" t="s">
        <v>282</v>
      </c>
      <c r="L267" s="42"/>
      <c r="M267" s="189" t="s">
        <v>5</v>
      </c>
      <c r="N267" s="190" t="s">
        <v>46</v>
      </c>
      <c r="O267" s="43"/>
      <c r="P267" s="191">
        <f>O267*H267</f>
        <v>0</v>
      </c>
      <c r="Q267" s="191">
        <v>2.2563399999999998</v>
      </c>
      <c r="R267" s="191">
        <f>Q267*H267</f>
        <v>216.40782573999999</v>
      </c>
      <c r="S267" s="191">
        <v>0</v>
      </c>
      <c r="T267" s="192">
        <f>S267*H267</f>
        <v>0</v>
      </c>
      <c r="AR267" s="25" t="s">
        <v>92</v>
      </c>
      <c r="AT267" s="25" t="s">
        <v>278</v>
      </c>
      <c r="AU267" s="25" t="s">
        <v>81</v>
      </c>
      <c r="AY267" s="25" t="s">
        <v>276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5" t="s">
        <v>92</v>
      </c>
      <c r="BK267" s="193">
        <f>ROUND(I267*H267,2)</f>
        <v>0</v>
      </c>
      <c r="BL267" s="25" t="s">
        <v>92</v>
      </c>
      <c r="BM267" s="25" t="s">
        <v>879</v>
      </c>
    </row>
    <row r="268" spans="2:65" s="12" customFormat="1">
      <c r="B268" s="194"/>
      <c r="D268" s="195" t="s">
        <v>284</v>
      </c>
      <c r="E268" s="196" t="s">
        <v>5</v>
      </c>
      <c r="F268" s="197" t="s">
        <v>344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865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2" customFormat="1">
      <c r="B270" s="194"/>
      <c r="D270" s="195" t="s">
        <v>284</v>
      </c>
      <c r="E270" s="196" t="s">
        <v>5</v>
      </c>
      <c r="F270" s="197" t="s">
        <v>866</v>
      </c>
      <c r="H270" s="196" t="s">
        <v>5</v>
      </c>
      <c r="I270" s="198"/>
      <c r="L270" s="194"/>
      <c r="M270" s="199"/>
      <c r="N270" s="200"/>
      <c r="O270" s="200"/>
      <c r="P270" s="200"/>
      <c r="Q270" s="200"/>
      <c r="R270" s="200"/>
      <c r="S270" s="200"/>
      <c r="T270" s="201"/>
      <c r="AT270" s="196" t="s">
        <v>284</v>
      </c>
      <c r="AU270" s="196" t="s">
        <v>81</v>
      </c>
      <c r="AV270" s="12" t="s">
        <v>77</v>
      </c>
      <c r="AW270" s="12" t="s">
        <v>36</v>
      </c>
      <c r="AX270" s="12" t="s">
        <v>73</v>
      </c>
      <c r="AY270" s="196" t="s">
        <v>276</v>
      </c>
    </row>
    <row r="271" spans="2:65" s="13" customFormat="1">
      <c r="B271" s="202"/>
      <c r="D271" s="195" t="s">
        <v>284</v>
      </c>
      <c r="E271" s="203" t="s">
        <v>5</v>
      </c>
      <c r="F271" s="204" t="s">
        <v>880</v>
      </c>
      <c r="H271" s="205">
        <v>11.005000000000001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881</v>
      </c>
      <c r="H272" s="205">
        <v>6.8959999999999999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882</v>
      </c>
      <c r="H273" s="205">
        <v>7.3949999999999996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883</v>
      </c>
      <c r="H274" s="205">
        <v>1.9710000000000001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884</v>
      </c>
      <c r="H275" s="205">
        <v>0.128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2" customFormat="1">
      <c r="B276" s="194"/>
      <c r="D276" s="195" t="s">
        <v>284</v>
      </c>
      <c r="E276" s="196" t="s">
        <v>5</v>
      </c>
      <c r="F276" s="197" t="s">
        <v>885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3" customFormat="1">
      <c r="B277" s="202"/>
      <c r="D277" s="195" t="s">
        <v>284</v>
      </c>
      <c r="E277" s="203" t="s">
        <v>5</v>
      </c>
      <c r="F277" s="204" t="s">
        <v>886</v>
      </c>
      <c r="H277" s="205">
        <v>68.516000000000005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65" s="14" customFormat="1">
      <c r="B278" s="210"/>
      <c r="D278" s="195" t="s">
        <v>284</v>
      </c>
      <c r="E278" s="211" t="s">
        <v>5</v>
      </c>
      <c r="F278" s="212" t="s">
        <v>290</v>
      </c>
      <c r="H278" s="213">
        <v>95.911000000000001</v>
      </c>
      <c r="I278" s="214"/>
      <c r="L278" s="210"/>
      <c r="M278" s="215"/>
      <c r="N278" s="216"/>
      <c r="O278" s="216"/>
      <c r="P278" s="216"/>
      <c r="Q278" s="216"/>
      <c r="R278" s="216"/>
      <c r="S278" s="216"/>
      <c r="T278" s="217"/>
      <c r="AT278" s="211" t="s">
        <v>284</v>
      </c>
      <c r="AU278" s="211" t="s">
        <v>81</v>
      </c>
      <c r="AV278" s="14" t="s">
        <v>87</v>
      </c>
      <c r="AW278" s="14" t="s">
        <v>36</v>
      </c>
      <c r="AX278" s="14" t="s">
        <v>73</v>
      </c>
      <c r="AY278" s="211" t="s">
        <v>276</v>
      </c>
    </row>
    <row r="279" spans="2:65" s="15" customFormat="1">
      <c r="B279" s="218"/>
      <c r="D279" s="195" t="s">
        <v>284</v>
      </c>
      <c r="E279" s="219" t="s">
        <v>5</v>
      </c>
      <c r="F279" s="220" t="s">
        <v>291</v>
      </c>
      <c r="H279" s="221">
        <v>95.911000000000001</v>
      </c>
      <c r="I279" s="222"/>
      <c r="L279" s="218"/>
      <c r="M279" s="223"/>
      <c r="N279" s="224"/>
      <c r="O279" s="224"/>
      <c r="P279" s="224"/>
      <c r="Q279" s="224"/>
      <c r="R279" s="224"/>
      <c r="S279" s="224"/>
      <c r="T279" s="225"/>
      <c r="AT279" s="219" t="s">
        <v>284</v>
      </c>
      <c r="AU279" s="219" t="s">
        <v>81</v>
      </c>
      <c r="AV279" s="15" t="s">
        <v>92</v>
      </c>
      <c r="AW279" s="15" t="s">
        <v>36</v>
      </c>
      <c r="AX279" s="15" t="s">
        <v>77</v>
      </c>
      <c r="AY279" s="219" t="s">
        <v>276</v>
      </c>
    </row>
    <row r="280" spans="2:65" s="1" customFormat="1" ht="16.5" customHeight="1">
      <c r="B280" s="181"/>
      <c r="C280" s="182" t="s">
        <v>428</v>
      </c>
      <c r="D280" s="182" t="s">
        <v>278</v>
      </c>
      <c r="E280" s="183" t="s">
        <v>348</v>
      </c>
      <c r="F280" s="184" t="s">
        <v>349</v>
      </c>
      <c r="G280" s="185" t="s">
        <v>318</v>
      </c>
      <c r="H280" s="186">
        <v>5.0460000000000003</v>
      </c>
      <c r="I280" s="187"/>
      <c r="J280" s="188">
        <f>ROUND(I280*H280,2)</f>
        <v>0</v>
      </c>
      <c r="K280" s="184" t="s">
        <v>282</v>
      </c>
      <c r="L280" s="42"/>
      <c r="M280" s="189" t="s">
        <v>5</v>
      </c>
      <c r="N280" s="190" t="s">
        <v>46</v>
      </c>
      <c r="O280" s="43"/>
      <c r="P280" s="191">
        <f>O280*H280</f>
        <v>0</v>
      </c>
      <c r="Q280" s="191">
        <v>1.06277</v>
      </c>
      <c r="R280" s="191">
        <f>Q280*H280</f>
        <v>5.3627374200000002</v>
      </c>
      <c r="S280" s="191">
        <v>0</v>
      </c>
      <c r="T280" s="192">
        <f>S280*H280</f>
        <v>0</v>
      </c>
      <c r="AR280" s="25" t="s">
        <v>92</v>
      </c>
      <c r="AT280" s="25" t="s">
        <v>278</v>
      </c>
      <c r="AU280" s="25" t="s">
        <v>81</v>
      </c>
      <c r="AY280" s="25" t="s">
        <v>276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5" t="s">
        <v>92</v>
      </c>
      <c r="BK280" s="193">
        <f>ROUND(I280*H280,2)</f>
        <v>0</v>
      </c>
      <c r="BL280" s="25" t="s">
        <v>92</v>
      </c>
      <c r="BM280" s="25" t="s">
        <v>887</v>
      </c>
    </row>
    <row r="281" spans="2:65" s="12" customFormat="1">
      <c r="B281" s="194"/>
      <c r="D281" s="195" t="s">
        <v>284</v>
      </c>
      <c r="E281" s="196" t="s">
        <v>5</v>
      </c>
      <c r="F281" s="197" t="s">
        <v>888</v>
      </c>
      <c r="H281" s="196" t="s">
        <v>5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6" t="s">
        <v>284</v>
      </c>
      <c r="AU281" s="196" t="s">
        <v>81</v>
      </c>
      <c r="AV281" s="12" t="s">
        <v>77</v>
      </c>
      <c r="AW281" s="12" t="s">
        <v>36</v>
      </c>
      <c r="AX281" s="12" t="s">
        <v>73</v>
      </c>
      <c r="AY281" s="196" t="s">
        <v>276</v>
      </c>
    </row>
    <row r="282" spans="2:65" s="12" customFormat="1">
      <c r="B282" s="194"/>
      <c r="D282" s="195" t="s">
        <v>284</v>
      </c>
      <c r="E282" s="196" t="s">
        <v>5</v>
      </c>
      <c r="F282" s="197" t="s">
        <v>865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866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889</v>
      </c>
      <c r="H284" s="205">
        <v>0.57899999999999996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890</v>
      </c>
      <c r="H285" s="205">
        <v>0.36299999999999999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891</v>
      </c>
      <c r="H286" s="205">
        <v>0.38900000000000001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892</v>
      </c>
      <c r="H287" s="205">
        <v>0.104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893</v>
      </c>
      <c r="H288" s="205">
        <v>7.0000000000000001E-3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65" s="12" customFormat="1">
      <c r="B289" s="194"/>
      <c r="D289" s="195" t="s">
        <v>284</v>
      </c>
      <c r="E289" s="196" t="s">
        <v>5</v>
      </c>
      <c r="F289" s="197" t="s">
        <v>885</v>
      </c>
      <c r="H289" s="196" t="s">
        <v>5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6" t="s">
        <v>284</v>
      </c>
      <c r="AU289" s="196" t="s">
        <v>81</v>
      </c>
      <c r="AV289" s="12" t="s">
        <v>77</v>
      </c>
      <c r="AW289" s="12" t="s">
        <v>36</v>
      </c>
      <c r="AX289" s="12" t="s">
        <v>73</v>
      </c>
      <c r="AY289" s="196" t="s">
        <v>276</v>
      </c>
    </row>
    <row r="290" spans="2:65" s="13" customFormat="1">
      <c r="B290" s="202"/>
      <c r="D290" s="195" t="s">
        <v>284</v>
      </c>
      <c r="E290" s="203" t="s">
        <v>5</v>
      </c>
      <c r="F290" s="204" t="s">
        <v>894</v>
      </c>
      <c r="H290" s="205">
        <v>3.6040000000000001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65" s="14" customFormat="1">
      <c r="B291" s="210"/>
      <c r="D291" s="195" t="s">
        <v>284</v>
      </c>
      <c r="E291" s="211" t="s">
        <v>5</v>
      </c>
      <c r="F291" s="212" t="s">
        <v>290</v>
      </c>
      <c r="H291" s="213">
        <v>5.0460000000000003</v>
      </c>
      <c r="I291" s="214"/>
      <c r="L291" s="210"/>
      <c r="M291" s="215"/>
      <c r="N291" s="216"/>
      <c r="O291" s="216"/>
      <c r="P291" s="216"/>
      <c r="Q291" s="216"/>
      <c r="R291" s="216"/>
      <c r="S291" s="216"/>
      <c r="T291" s="217"/>
      <c r="AT291" s="211" t="s">
        <v>284</v>
      </c>
      <c r="AU291" s="211" t="s">
        <v>81</v>
      </c>
      <c r="AV291" s="14" t="s">
        <v>87</v>
      </c>
      <c r="AW291" s="14" t="s">
        <v>36</v>
      </c>
      <c r="AX291" s="14" t="s">
        <v>73</v>
      </c>
      <c r="AY291" s="211" t="s">
        <v>276</v>
      </c>
    </row>
    <row r="292" spans="2:65" s="15" customFormat="1">
      <c r="B292" s="218"/>
      <c r="D292" s="195" t="s">
        <v>284</v>
      </c>
      <c r="E292" s="219" t="s">
        <v>5</v>
      </c>
      <c r="F292" s="220" t="s">
        <v>291</v>
      </c>
      <c r="H292" s="221">
        <v>5.0460000000000003</v>
      </c>
      <c r="I292" s="222"/>
      <c r="L292" s="218"/>
      <c r="M292" s="223"/>
      <c r="N292" s="224"/>
      <c r="O292" s="224"/>
      <c r="P292" s="224"/>
      <c r="Q292" s="224"/>
      <c r="R292" s="224"/>
      <c r="S292" s="224"/>
      <c r="T292" s="225"/>
      <c r="AT292" s="219" t="s">
        <v>284</v>
      </c>
      <c r="AU292" s="219" t="s">
        <v>81</v>
      </c>
      <c r="AV292" s="15" t="s">
        <v>92</v>
      </c>
      <c r="AW292" s="15" t="s">
        <v>36</v>
      </c>
      <c r="AX292" s="15" t="s">
        <v>77</v>
      </c>
      <c r="AY292" s="219" t="s">
        <v>276</v>
      </c>
    </row>
    <row r="293" spans="2:65" s="1" customFormat="1" ht="16.5" customHeight="1">
      <c r="B293" s="181"/>
      <c r="C293" s="182" t="s">
        <v>10</v>
      </c>
      <c r="D293" s="182" t="s">
        <v>278</v>
      </c>
      <c r="E293" s="183" t="s">
        <v>895</v>
      </c>
      <c r="F293" s="184" t="s">
        <v>896</v>
      </c>
      <c r="G293" s="185" t="s">
        <v>281</v>
      </c>
      <c r="H293" s="186">
        <v>102.92400000000001</v>
      </c>
      <c r="I293" s="187"/>
      <c r="J293" s="188">
        <f>ROUND(I293*H293,2)</f>
        <v>0</v>
      </c>
      <c r="K293" s="184" t="s">
        <v>282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2.45329</v>
      </c>
      <c r="R293" s="191">
        <f>Q293*H293</f>
        <v>252.50241996000003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897</v>
      </c>
    </row>
    <row r="294" spans="2:65" s="12" customFormat="1">
      <c r="B294" s="194"/>
      <c r="D294" s="195" t="s">
        <v>284</v>
      </c>
      <c r="E294" s="196" t="s">
        <v>5</v>
      </c>
      <c r="F294" s="197" t="s">
        <v>898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328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2" customFormat="1">
      <c r="B296" s="194"/>
      <c r="D296" s="195" t="s">
        <v>284</v>
      </c>
      <c r="E296" s="196" t="s">
        <v>5</v>
      </c>
      <c r="F296" s="197" t="s">
        <v>805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899</v>
      </c>
      <c r="H297" s="205">
        <v>40.162999999999997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900</v>
      </c>
      <c r="H298" s="205">
        <v>12.66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52.823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2" customFormat="1">
      <c r="B300" s="194"/>
      <c r="D300" s="195" t="s">
        <v>284</v>
      </c>
      <c r="E300" s="196" t="s">
        <v>5</v>
      </c>
      <c r="F300" s="197" t="s">
        <v>789</v>
      </c>
      <c r="H300" s="196" t="s">
        <v>5</v>
      </c>
      <c r="I300" s="198"/>
      <c r="L300" s="194"/>
      <c r="M300" s="199"/>
      <c r="N300" s="200"/>
      <c r="O300" s="200"/>
      <c r="P300" s="200"/>
      <c r="Q300" s="200"/>
      <c r="R300" s="200"/>
      <c r="S300" s="200"/>
      <c r="T300" s="201"/>
      <c r="AT300" s="196" t="s">
        <v>284</v>
      </c>
      <c r="AU300" s="196" t="s">
        <v>81</v>
      </c>
      <c r="AV300" s="12" t="s">
        <v>77</v>
      </c>
      <c r="AW300" s="12" t="s">
        <v>36</v>
      </c>
      <c r="AX300" s="12" t="s">
        <v>73</v>
      </c>
      <c r="AY300" s="196" t="s">
        <v>276</v>
      </c>
    </row>
    <row r="301" spans="2:65" s="13" customFormat="1">
      <c r="B301" s="202"/>
      <c r="D301" s="195" t="s">
        <v>284</v>
      </c>
      <c r="E301" s="203" t="s">
        <v>5</v>
      </c>
      <c r="F301" s="204" t="s">
        <v>901</v>
      </c>
      <c r="H301" s="205">
        <v>50.100999999999999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65" s="14" customFormat="1">
      <c r="B302" s="210"/>
      <c r="D302" s="195" t="s">
        <v>284</v>
      </c>
      <c r="E302" s="211" t="s">
        <v>5</v>
      </c>
      <c r="F302" s="212" t="s">
        <v>290</v>
      </c>
      <c r="H302" s="213">
        <v>50.100999999999999</v>
      </c>
      <c r="I302" s="214"/>
      <c r="L302" s="210"/>
      <c r="M302" s="215"/>
      <c r="N302" s="216"/>
      <c r="O302" s="216"/>
      <c r="P302" s="216"/>
      <c r="Q302" s="216"/>
      <c r="R302" s="216"/>
      <c r="S302" s="216"/>
      <c r="T302" s="217"/>
      <c r="AT302" s="211" t="s">
        <v>284</v>
      </c>
      <c r="AU302" s="211" t="s">
        <v>81</v>
      </c>
      <c r="AV302" s="14" t="s">
        <v>87</v>
      </c>
      <c r="AW302" s="14" t="s">
        <v>36</v>
      </c>
      <c r="AX302" s="14" t="s">
        <v>73</v>
      </c>
      <c r="AY302" s="211" t="s">
        <v>276</v>
      </c>
    </row>
    <row r="303" spans="2:65" s="15" customFormat="1">
      <c r="B303" s="218"/>
      <c r="D303" s="195" t="s">
        <v>284</v>
      </c>
      <c r="E303" s="219" t="s">
        <v>5</v>
      </c>
      <c r="F303" s="220" t="s">
        <v>291</v>
      </c>
      <c r="H303" s="221">
        <v>102.92400000000001</v>
      </c>
      <c r="I303" s="222"/>
      <c r="L303" s="218"/>
      <c r="M303" s="223"/>
      <c r="N303" s="224"/>
      <c r="O303" s="224"/>
      <c r="P303" s="224"/>
      <c r="Q303" s="224"/>
      <c r="R303" s="224"/>
      <c r="S303" s="224"/>
      <c r="T303" s="225"/>
      <c r="AT303" s="219" t="s">
        <v>284</v>
      </c>
      <c r="AU303" s="219" t="s">
        <v>81</v>
      </c>
      <c r="AV303" s="15" t="s">
        <v>92</v>
      </c>
      <c r="AW303" s="15" t="s">
        <v>36</v>
      </c>
      <c r="AX303" s="15" t="s">
        <v>77</v>
      </c>
      <c r="AY303" s="219" t="s">
        <v>276</v>
      </c>
    </row>
    <row r="304" spans="2:65" s="1" customFormat="1" ht="16.5" customHeight="1">
      <c r="B304" s="181"/>
      <c r="C304" s="182" t="s">
        <v>435</v>
      </c>
      <c r="D304" s="182" t="s">
        <v>278</v>
      </c>
      <c r="E304" s="183" t="s">
        <v>902</v>
      </c>
      <c r="F304" s="184" t="s">
        <v>903</v>
      </c>
      <c r="G304" s="185" t="s">
        <v>325</v>
      </c>
      <c r="H304" s="186">
        <v>407.38799999999998</v>
      </c>
      <c r="I304" s="187"/>
      <c r="J304" s="188">
        <f>ROUND(I304*H304,2)</f>
        <v>0</v>
      </c>
      <c r="K304" s="184" t="s">
        <v>282</v>
      </c>
      <c r="L304" s="42"/>
      <c r="M304" s="189" t="s">
        <v>5</v>
      </c>
      <c r="N304" s="190" t="s">
        <v>46</v>
      </c>
      <c r="O304" s="43"/>
      <c r="P304" s="191">
        <f>O304*H304</f>
        <v>0</v>
      </c>
      <c r="Q304" s="191">
        <v>2.6900000000000001E-3</v>
      </c>
      <c r="R304" s="191">
        <f>Q304*H304</f>
        <v>1.0958737199999999</v>
      </c>
      <c r="S304" s="191">
        <v>0</v>
      </c>
      <c r="T304" s="192">
        <f>S304*H304</f>
        <v>0</v>
      </c>
      <c r="AR304" s="25" t="s">
        <v>92</v>
      </c>
      <c r="AT304" s="25" t="s">
        <v>278</v>
      </c>
      <c r="AU304" s="25" t="s">
        <v>81</v>
      </c>
      <c r="AY304" s="25" t="s">
        <v>276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5" t="s">
        <v>92</v>
      </c>
      <c r="BK304" s="193">
        <f>ROUND(I304*H304,2)</f>
        <v>0</v>
      </c>
      <c r="BL304" s="25" t="s">
        <v>92</v>
      </c>
      <c r="BM304" s="25" t="s">
        <v>904</v>
      </c>
    </row>
    <row r="305" spans="2:65" s="12" customFormat="1">
      <c r="B305" s="194"/>
      <c r="D305" s="195" t="s">
        <v>284</v>
      </c>
      <c r="E305" s="196" t="s">
        <v>5</v>
      </c>
      <c r="F305" s="197" t="s">
        <v>905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2" customFormat="1">
      <c r="B306" s="194"/>
      <c r="D306" s="195" t="s">
        <v>284</v>
      </c>
      <c r="E306" s="196" t="s">
        <v>5</v>
      </c>
      <c r="F306" s="197" t="s">
        <v>328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805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 ht="24">
      <c r="B308" s="202"/>
      <c r="D308" s="195" t="s">
        <v>284</v>
      </c>
      <c r="E308" s="203" t="s">
        <v>5</v>
      </c>
      <c r="F308" s="204" t="s">
        <v>906</v>
      </c>
      <c r="H308" s="205">
        <v>225.57599999999999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4" customFormat="1">
      <c r="B309" s="210"/>
      <c r="D309" s="195" t="s">
        <v>284</v>
      </c>
      <c r="E309" s="211" t="s">
        <v>5</v>
      </c>
      <c r="F309" s="212" t="s">
        <v>290</v>
      </c>
      <c r="H309" s="213">
        <v>225.57599999999999</v>
      </c>
      <c r="I309" s="214"/>
      <c r="L309" s="210"/>
      <c r="M309" s="215"/>
      <c r="N309" s="216"/>
      <c r="O309" s="216"/>
      <c r="P309" s="216"/>
      <c r="Q309" s="216"/>
      <c r="R309" s="216"/>
      <c r="S309" s="216"/>
      <c r="T309" s="217"/>
      <c r="AT309" s="211" t="s">
        <v>284</v>
      </c>
      <c r="AU309" s="211" t="s">
        <v>81</v>
      </c>
      <c r="AV309" s="14" t="s">
        <v>87</v>
      </c>
      <c r="AW309" s="14" t="s">
        <v>36</v>
      </c>
      <c r="AX309" s="14" t="s">
        <v>73</v>
      </c>
      <c r="AY309" s="211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789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907</v>
      </c>
      <c r="H311" s="205">
        <v>181.81200000000001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4" customFormat="1">
      <c r="B312" s="210"/>
      <c r="D312" s="195" t="s">
        <v>284</v>
      </c>
      <c r="E312" s="211" t="s">
        <v>5</v>
      </c>
      <c r="F312" s="212" t="s">
        <v>290</v>
      </c>
      <c r="H312" s="213">
        <v>181.81200000000001</v>
      </c>
      <c r="I312" s="214"/>
      <c r="L312" s="210"/>
      <c r="M312" s="215"/>
      <c r="N312" s="216"/>
      <c r="O312" s="216"/>
      <c r="P312" s="216"/>
      <c r="Q312" s="216"/>
      <c r="R312" s="216"/>
      <c r="S312" s="216"/>
      <c r="T312" s="217"/>
      <c r="AT312" s="211" t="s">
        <v>284</v>
      </c>
      <c r="AU312" s="211" t="s">
        <v>81</v>
      </c>
      <c r="AV312" s="14" t="s">
        <v>87</v>
      </c>
      <c r="AW312" s="14" t="s">
        <v>36</v>
      </c>
      <c r="AX312" s="14" t="s">
        <v>73</v>
      </c>
      <c r="AY312" s="211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407.38799999999998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439</v>
      </c>
      <c r="D314" s="182" t="s">
        <v>278</v>
      </c>
      <c r="E314" s="183" t="s">
        <v>908</v>
      </c>
      <c r="F314" s="184" t="s">
        <v>909</v>
      </c>
      <c r="G314" s="185" t="s">
        <v>325</v>
      </c>
      <c r="H314" s="186">
        <v>407.38799999999998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AR314" s="25" t="s">
        <v>92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92</v>
      </c>
      <c r="BM314" s="25" t="s">
        <v>910</v>
      </c>
    </row>
    <row r="315" spans="2:65" s="12" customFormat="1">
      <c r="B315" s="194"/>
      <c r="D315" s="195" t="s">
        <v>284</v>
      </c>
      <c r="E315" s="196" t="s">
        <v>5</v>
      </c>
      <c r="F315" s="197" t="s">
        <v>911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328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805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3" customFormat="1" ht="24">
      <c r="B318" s="202"/>
      <c r="D318" s="195" t="s">
        <v>284</v>
      </c>
      <c r="E318" s="203" t="s">
        <v>5</v>
      </c>
      <c r="F318" s="204" t="s">
        <v>906</v>
      </c>
      <c r="H318" s="205">
        <v>225.57599999999999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4" customFormat="1">
      <c r="B319" s="210"/>
      <c r="D319" s="195" t="s">
        <v>284</v>
      </c>
      <c r="E319" s="211" t="s">
        <v>5</v>
      </c>
      <c r="F319" s="212" t="s">
        <v>290</v>
      </c>
      <c r="H319" s="213">
        <v>225.57599999999999</v>
      </c>
      <c r="I319" s="214"/>
      <c r="L319" s="210"/>
      <c r="M319" s="215"/>
      <c r="N319" s="216"/>
      <c r="O319" s="216"/>
      <c r="P319" s="216"/>
      <c r="Q319" s="216"/>
      <c r="R319" s="216"/>
      <c r="S319" s="216"/>
      <c r="T319" s="217"/>
      <c r="AT319" s="211" t="s">
        <v>284</v>
      </c>
      <c r="AU319" s="211" t="s">
        <v>81</v>
      </c>
      <c r="AV319" s="14" t="s">
        <v>87</v>
      </c>
      <c r="AW319" s="14" t="s">
        <v>36</v>
      </c>
      <c r="AX319" s="14" t="s">
        <v>73</v>
      </c>
      <c r="AY319" s="211" t="s">
        <v>276</v>
      </c>
    </row>
    <row r="320" spans="2:65" s="12" customFormat="1">
      <c r="B320" s="194"/>
      <c r="D320" s="195" t="s">
        <v>284</v>
      </c>
      <c r="E320" s="196" t="s">
        <v>5</v>
      </c>
      <c r="F320" s="197" t="s">
        <v>789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907</v>
      </c>
      <c r="H321" s="205">
        <v>181.81200000000001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4" customFormat="1">
      <c r="B322" s="210"/>
      <c r="D322" s="195" t="s">
        <v>284</v>
      </c>
      <c r="E322" s="211" t="s">
        <v>5</v>
      </c>
      <c r="F322" s="212" t="s">
        <v>290</v>
      </c>
      <c r="H322" s="213">
        <v>181.81200000000001</v>
      </c>
      <c r="I322" s="214"/>
      <c r="L322" s="210"/>
      <c r="M322" s="215"/>
      <c r="N322" s="216"/>
      <c r="O322" s="216"/>
      <c r="P322" s="216"/>
      <c r="Q322" s="216"/>
      <c r="R322" s="216"/>
      <c r="S322" s="216"/>
      <c r="T322" s="217"/>
      <c r="AT322" s="211" t="s">
        <v>284</v>
      </c>
      <c r="AU322" s="211" t="s">
        <v>81</v>
      </c>
      <c r="AV322" s="14" t="s">
        <v>87</v>
      </c>
      <c r="AW322" s="14" t="s">
        <v>36</v>
      </c>
      <c r="AX322" s="14" t="s">
        <v>73</v>
      </c>
      <c r="AY322" s="211" t="s">
        <v>276</v>
      </c>
    </row>
    <row r="323" spans="2:65" s="15" customFormat="1">
      <c r="B323" s="218"/>
      <c r="D323" s="195" t="s">
        <v>284</v>
      </c>
      <c r="E323" s="219" t="s">
        <v>5</v>
      </c>
      <c r="F323" s="220" t="s">
        <v>291</v>
      </c>
      <c r="H323" s="221">
        <v>407.38799999999998</v>
      </c>
      <c r="I323" s="222"/>
      <c r="L323" s="218"/>
      <c r="M323" s="223"/>
      <c r="N323" s="224"/>
      <c r="O323" s="224"/>
      <c r="P323" s="224"/>
      <c r="Q323" s="224"/>
      <c r="R323" s="224"/>
      <c r="S323" s="224"/>
      <c r="T323" s="225"/>
      <c r="AT323" s="219" t="s">
        <v>284</v>
      </c>
      <c r="AU323" s="219" t="s">
        <v>81</v>
      </c>
      <c r="AV323" s="15" t="s">
        <v>92</v>
      </c>
      <c r="AW323" s="15" t="s">
        <v>36</v>
      </c>
      <c r="AX323" s="15" t="s">
        <v>77</v>
      </c>
      <c r="AY323" s="219" t="s">
        <v>276</v>
      </c>
    </row>
    <row r="324" spans="2:65" s="1" customFormat="1" ht="16.5" customHeight="1">
      <c r="B324" s="181"/>
      <c r="C324" s="182" t="s">
        <v>446</v>
      </c>
      <c r="D324" s="182" t="s">
        <v>278</v>
      </c>
      <c r="E324" s="183" t="s">
        <v>912</v>
      </c>
      <c r="F324" s="184" t="s">
        <v>913</v>
      </c>
      <c r="G324" s="185" t="s">
        <v>318</v>
      </c>
      <c r="H324" s="186">
        <v>1.448</v>
      </c>
      <c r="I324" s="187"/>
      <c r="J324" s="188">
        <f>ROUND(I324*H324,2)</f>
        <v>0</v>
      </c>
      <c r="K324" s="184" t="s">
        <v>282</v>
      </c>
      <c r="L324" s="42"/>
      <c r="M324" s="189" t="s">
        <v>5</v>
      </c>
      <c r="N324" s="190" t="s">
        <v>46</v>
      </c>
      <c r="O324" s="43"/>
      <c r="P324" s="191">
        <f>O324*H324</f>
        <v>0</v>
      </c>
      <c r="Q324" s="191">
        <v>1.0601700000000001</v>
      </c>
      <c r="R324" s="191">
        <f>Q324*H324</f>
        <v>1.5351261600000001</v>
      </c>
      <c r="S324" s="191">
        <v>0</v>
      </c>
      <c r="T324" s="192">
        <f>S324*H324</f>
        <v>0</v>
      </c>
      <c r="AR324" s="25" t="s">
        <v>92</v>
      </c>
      <c r="AT324" s="25" t="s">
        <v>278</v>
      </c>
      <c r="AU324" s="25" t="s">
        <v>81</v>
      </c>
      <c r="AY324" s="25" t="s">
        <v>276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5" t="s">
        <v>92</v>
      </c>
      <c r="BK324" s="193">
        <f>ROUND(I324*H324,2)</f>
        <v>0</v>
      </c>
      <c r="BL324" s="25" t="s">
        <v>92</v>
      </c>
      <c r="BM324" s="25" t="s">
        <v>914</v>
      </c>
    </row>
    <row r="325" spans="2:65" s="12" customFormat="1">
      <c r="B325" s="194"/>
      <c r="D325" s="195" t="s">
        <v>284</v>
      </c>
      <c r="E325" s="196" t="s">
        <v>5</v>
      </c>
      <c r="F325" s="197" t="s">
        <v>915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916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917</v>
      </c>
      <c r="H327" s="205">
        <v>0.49099999999999999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918</v>
      </c>
      <c r="H328" s="205">
        <v>0.95699999999999996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36</v>
      </c>
      <c r="AX328" s="13" t="s">
        <v>73</v>
      </c>
      <c r="AY328" s="203" t="s">
        <v>276</v>
      </c>
    </row>
    <row r="329" spans="2:65" s="14" customFormat="1">
      <c r="B329" s="210"/>
      <c r="D329" s="195" t="s">
        <v>284</v>
      </c>
      <c r="E329" s="211" t="s">
        <v>5</v>
      </c>
      <c r="F329" s="212" t="s">
        <v>290</v>
      </c>
      <c r="H329" s="213">
        <v>1.448</v>
      </c>
      <c r="I329" s="214"/>
      <c r="L329" s="210"/>
      <c r="M329" s="215"/>
      <c r="N329" s="216"/>
      <c r="O329" s="216"/>
      <c r="P329" s="216"/>
      <c r="Q329" s="216"/>
      <c r="R329" s="216"/>
      <c r="S329" s="216"/>
      <c r="T329" s="217"/>
      <c r="AT329" s="211" t="s">
        <v>284</v>
      </c>
      <c r="AU329" s="211" t="s">
        <v>81</v>
      </c>
      <c r="AV329" s="14" t="s">
        <v>87</v>
      </c>
      <c r="AW329" s="14" t="s">
        <v>36</v>
      </c>
      <c r="AX329" s="14" t="s">
        <v>73</v>
      </c>
      <c r="AY329" s="211" t="s">
        <v>276</v>
      </c>
    </row>
    <row r="330" spans="2:65" s="15" customFormat="1">
      <c r="B330" s="218"/>
      <c r="D330" s="195" t="s">
        <v>284</v>
      </c>
      <c r="E330" s="219" t="s">
        <v>5</v>
      </c>
      <c r="F330" s="220" t="s">
        <v>291</v>
      </c>
      <c r="H330" s="221">
        <v>1.448</v>
      </c>
      <c r="I330" s="222"/>
      <c r="L330" s="218"/>
      <c r="M330" s="223"/>
      <c r="N330" s="224"/>
      <c r="O330" s="224"/>
      <c r="P330" s="224"/>
      <c r="Q330" s="224"/>
      <c r="R330" s="224"/>
      <c r="S330" s="224"/>
      <c r="T330" s="225"/>
      <c r="AT330" s="219" t="s">
        <v>284</v>
      </c>
      <c r="AU330" s="219" t="s">
        <v>81</v>
      </c>
      <c r="AV330" s="15" t="s">
        <v>92</v>
      </c>
      <c r="AW330" s="15" t="s">
        <v>36</v>
      </c>
      <c r="AX330" s="15" t="s">
        <v>77</v>
      </c>
      <c r="AY330" s="219" t="s">
        <v>276</v>
      </c>
    </row>
    <row r="331" spans="2:65" s="1" customFormat="1" ht="16.5" customHeight="1">
      <c r="B331" s="181"/>
      <c r="C331" s="182" t="s">
        <v>452</v>
      </c>
      <c r="D331" s="182" t="s">
        <v>278</v>
      </c>
      <c r="E331" s="183" t="s">
        <v>919</v>
      </c>
      <c r="F331" s="184" t="s">
        <v>920</v>
      </c>
      <c r="G331" s="185" t="s">
        <v>281</v>
      </c>
      <c r="H331" s="186">
        <v>12.573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2.45329</v>
      </c>
      <c r="R331" s="191">
        <f>Q331*H331</f>
        <v>30.845215169999999</v>
      </c>
      <c r="S331" s="191">
        <v>0</v>
      </c>
      <c r="T331" s="192">
        <f>S331*H331</f>
        <v>0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921</v>
      </c>
    </row>
    <row r="332" spans="2:65" s="12" customFormat="1">
      <c r="B332" s="194"/>
      <c r="D332" s="195" t="s">
        <v>284</v>
      </c>
      <c r="E332" s="196" t="s">
        <v>5</v>
      </c>
      <c r="F332" s="197" t="s">
        <v>922</v>
      </c>
      <c r="H332" s="196" t="s">
        <v>5</v>
      </c>
      <c r="I332" s="198"/>
      <c r="L332" s="194"/>
      <c r="M332" s="199"/>
      <c r="N332" s="200"/>
      <c r="O332" s="200"/>
      <c r="P332" s="200"/>
      <c r="Q332" s="200"/>
      <c r="R332" s="200"/>
      <c r="S332" s="200"/>
      <c r="T332" s="201"/>
      <c r="AT332" s="196" t="s">
        <v>284</v>
      </c>
      <c r="AU332" s="196" t="s">
        <v>81</v>
      </c>
      <c r="AV332" s="12" t="s">
        <v>77</v>
      </c>
      <c r="AW332" s="12" t="s">
        <v>36</v>
      </c>
      <c r="AX332" s="12" t="s">
        <v>73</v>
      </c>
      <c r="AY332" s="196" t="s">
        <v>276</v>
      </c>
    </row>
    <row r="333" spans="2:65" s="12" customFormat="1">
      <c r="B333" s="194"/>
      <c r="D333" s="195" t="s">
        <v>284</v>
      </c>
      <c r="E333" s="196" t="s">
        <v>5</v>
      </c>
      <c r="F333" s="197" t="s">
        <v>328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2" customFormat="1">
      <c r="B334" s="194"/>
      <c r="D334" s="195" t="s">
        <v>284</v>
      </c>
      <c r="E334" s="196" t="s">
        <v>5</v>
      </c>
      <c r="F334" s="197" t="s">
        <v>787</v>
      </c>
      <c r="H334" s="196" t="s">
        <v>5</v>
      </c>
      <c r="I334" s="198"/>
      <c r="L334" s="194"/>
      <c r="M334" s="199"/>
      <c r="N334" s="200"/>
      <c r="O334" s="200"/>
      <c r="P334" s="200"/>
      <c r="Q334" s="200"/>
      <c r="R334" s="200"/>
      <c r="S334" s="200"/>
      <c r="T334" s="201"/>
      <c r="AT334" s="196" t="s">
        <v>284</v>
      </c>
      <c r="AU334" s="196" t="s">
        <v>81</v>
      </c>
      <c r="AV334" s="12" t="s">
        <v>77</v>
      </c>
      <c r="AW334" s="12" t="s">
        <v>36</v>
      </c>
      <c r="AX334" s="12" t="s">
        <v>73</v>
      </c>
      <c r="AY334" s="196" t="s">
        <v>276</v>
      </c>
    </row>
    <row r="335" spans="2:65" s="13" customFormat="1">
      <c r="B335" s="202"/>
      <c r="D335" s="195" t="s">
        <v>284</v>
      </c>
      <c r="E335" s="203" t="s">
        <v>5</v>
      </c>
      <c r="F335" s="204" t="s">
        <v>788</v>
      </c>
      <c r="H335" s="205">
        <v>0.64800000000000002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284</v>
      </c>
      <c r="AU335" s="203" t="s">
        <v>81</v>
      </c>
      <c r="AV335" s="13" t="s">
        <v>81</v>
      </c>
      <c r="AW335" s="13" t="s">
        <v>36</v>
      </c>
      <c r="AX335" s="13" t="s">
        <v>73</v>
      </c>
      <c r="AY335" s="203" t="s">
        <v>276</v>
      </c>
    </row>
    <row r="336" spans="2:65" s="12" customFormat="1">
      <c r="B336" s="194"/>
      <c r="D336" s="195" t="s">
        <v>284</v>
      </c>
      <c r="E336" s="196" t="s">
        <v>5</v>
      </c>
      <c r="F336" s="197" t="s">
        <v>789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3" customFormat="1">
      <c r="B337" s="202"/>
      <c r="D337" s="195" t="s">
        <v>284</v>
      </c>
      <c r="E337" s="203" t="s">
        <v>5</v>
      </c>
      <c r="F337" s="204" t="s">
        <v>790</v>
      </c>
      <c r="H337" s="205">
        <v>2.0249999999999999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284</v>
      </c>
      <c r="AU337" s="203" t="s">
        <v>81</v>
      </c>
      <c r="AV337" s="13" t="s">
        <v>81</v>
      </c>
      <c r="AW337" s="13" t="s">
        <v>36</v>
      </c>
      <c r="AX337" s="13" t="s">
        <v>73</v>
      </c>
      <c r="AY337" s="203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923</v>
      </c>
      <c r="H338" s="205">
        <v>2.9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792</v>
      </c>
      <c r="H339" s="205">
        <v>7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36</v>
      </c>
      <c r="AX339" s="13" t="s">
        <v>73</v>
      </c>
      <c r="AY339" s="203" t="s">
        <v>276</v>
      </c>
    </row>
    <row r="340" spans="2:65" s="14" customFormat="1">
      <c r="B340" s="210"/>
      <c r="D340" s="195" t="s">
        <v>284</v>
      </c>
      <c r="E340" s="211" t="s">
        <v>5</v>
      </c>
      <c r="F340" s="212" t="s">
        <v>290</v>
      </c>
      <c r="H340" s="213">
        <v>12.573</v>
      </c>
      <c r="I340" s="214"/>
      <c r="L340" s="210"/>
      <c r="M340" s="215"/>
      <c r="N340" s="216"/>
      <c r="O340" s="216"/>
      <c r="P340" s="216"/>
      <c r="Q340" s="216"/>
      <c r="R340" s="216"/>
      <c r="S340" s="216"/>
      <c r="T340" s="217"/>
      <c r="AT340" s="211" t="s">
        <v>284</v>
      </c>
      <c r="AU340" s="211" t="s">
        <v>81</v>
      </c>
      <c r="AV340" s="14" t="s">
        <v>87</v>
      </c>
      <c r="AW340" s="14" t="s">
        <v>36</v>
      </c>
      <c r="AX340" s="14" t="s">
        <v>73</v>
      </c>
      <c r="AY340" s="211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12.573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456</v>
      </c>
      <c r="D342" s="182" t="s">
        <v>278</v>
      </c>
      <c r="E342" s="183" t="s">
        <v>924</v>
      </c>
      <c r="F342" s="184" t="s">
        <v>925</v>
      </c>
      <c r="G342" s="185" t="s">
        <v>318</v>
      </c>
      <c r="H342" s="186">
        <v>0.49099999999999999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1.0601700000000001</v>
      </c>
      <c r="R342" s="191">
        <f>Q342*H342</f>
        <v>0.52054347000000001</v>
      </c>
      <c r="S342" s="191">
        <v>0</v>
      </c>
      <c r="T342" s="192">
        <f>S342*H342</f>
        <v>0</v>
      </c>
      <c r="AR342" s="25" t="s">
        <v>92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92</v>
      </c>
      <c r="BM342" s="25" t="s">
        <v>926</v>
      </c>
    </row>
    <row r="343" spans="2:65" s="12" customFormat="1">
      <c r="B343" s="194"/>
      <c r="D343" s="195" t="s">
        <v>284</v>
      </c>
      <c r="E343" s="196" t="s">
        <v>5</v>
      </c>
      <c r="F343" s="197" t="s">
        <v>927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2" customFormat="1">
      <c r="B344" s="194"/>
      <c r="D344" s="195" t="s">
        <v>284</v>
      </c>
      <c r="E344" s="196" t="s">
        <v>5</v>
      </c>
      <c r="F344" s="197" t="s">
        <v>928</v>
      </c>
      <c r="H344" s="196" t="s">
        <v>5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6" t="s">
        <v>284</v>
      </c>
      <c r="AU344" s="196" t="s">
        <v>81</v>
      </c>
      <c r="AV344" s="12" t="s">
        <v>77</v>
      </c>
      <c r="AW344" s="12" t="s">
        <v>36</v>
      </c>
      <c r="AX344" s="12" t="s">
        <v>73</v>
      </c>
      <c r="AY344" s="196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929</v>
      </c>
      <c r="H345" s="205">
        <v>0.105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930</v>
      </c>
      <c r="H346" s="205">
        <v>0.38600000000000001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4" customFormat="1">
      <c r="B347" s="210"/>
      <c r="D347" s="195" t="s">
        <v>284</v>
      </c>
      <c r="E347" s="211" t="s">
        <v>5</v>
      </c>
      <c r="F347" s="212" t="s">
        <v>290</v>
      </c>
      <c r="H347" s="213">
        <v>0.49099999999999999</v>
      </c>
      <c r="I347" s="214"/>
      <c r="L347" s="210"/>
      <c r="M347" s="215"/>
      <c r="N347" s="216"/>
      <c r="O347" s="216"/>
      <c r="P347" s="216"/>
      <c r="Q347" s="216"/>
      <c r="R347" s="216"/>
      <c r="S347" s="216"/>
      <c r="T347" s="217"/>
      <c r="AT347" s="211" t="s">
        <v>284</v>
      </c>
      <c r="AU347" s="211" t="s">
        <v>81</v>
      </c>
      <c r="AV347" s="14" t="s">
        <v>87</v>
      </c>
      <c r="AW347" s="14" t="s">
        <v>36</v>
      </c>
      <c r="AX347" s="14" t="s">
        <v>73</v>
      </c>
      <c r="AY347" s="211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0.49099999999999999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463</v>
      </c>
      <c r="D349" s="182" t="s">
        <v>278</v>
      </c>
      <c r="E349" s="183" t="s">
        <v>931</v>
      </c>
      <c r="F349" s="184" t="s">
        <v>932</v>
      </c>
      <c r="G349" s="185" t="s">
        <v>281</v>
      </c>
      <c r="H349" s="186">
        <v>46.04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2.45329</v>
      </c>
      <c r="R349" s="191">
        <f>Q349*H349</f>
        <v>112.9494716</v>
      </c>
      <c r="S349" s="191">
        <v>0</v>
      </c>
      <c r="T349" s="192">
        <f>S349*H349</f>
        <v>0</v>
      </c>
      <c r="AR349" s="25" t="s">
        <v>92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92</v>
      </c>
      <c r="BM349" s="25" t="s">
        <v>933</v>
      </c>
    </row>
    <row r="350" spans="2:65" s="11" customFormat="1" ht="29.85" customHeight="1">
      <c r="B350" s="168"/>
      <c r="D350" s="169" t="s">
        <v>72</v>
      </c>
      <c r="E350" s="179" t="s">
        <v>87</v>
      </c>
      <c r="F350" s="179" t="s">
        <v>355</v>
      </c>
      <c r="I350" s="171"/>
      <c r="J350" s="180">
        <f>BK350</f>
        <v>0</v>
      </c>
      <c r="L350" s="168"/>
      <c r="M350" s="173"/>
      <c r="N350" s="174"/>
      <c r="O350" s="174"/>
      <c r="P350" s="175">
        <f>SUM(P351:P429)</f>
        <v>0</v>
      </c>
      <c r="Q350" s="174"/>
      <c r="R350" s="175">
        <f>SUM(R351:R429)</f>
        <v>144.67084749</v>
      </c>
      <c r="S350" s="174"/>
      <c r="T350" s="176">
        <f>SUM(T351:T429)</f>
        <v>0</v>
      </c>
      <c r="AR350" s="169" t="s">
        <v>77</v>
      </c>
      <c r="AT350" s="177" t="s">
        <v>72</v>
      </c>
      <c r="AU350" s="177" t="s">
        <v>77</v>
      </c>
      <c r="AY350" s="169" t="s">
        <v>276</v>
      </c>
      <c r="BK350" s="178">
        <f>SUM(BK351:BK429)</f>
        <v>0</v>
      </c>
    </row>
    <row r="351" spans="2:65" s="1" customFormat="1" ht="25.5" customHeight="1">
      <c r="B351" s="181"/>
      <c r="C351" s="182" t="s">
        <v>467</v>
      </c>
      <c r="D351" s="182" t="s">
        <v>278</v>
      </c>
      <c r="E351" s="183" t="s">
        <v>934</v>
      </c>
      <c r="F351" s="184" t="s">
        <v>935</v>
      </c>
      <c r="G351" s="185" t="s">
        <v>325</v>
      </c>
      <c r="H351" s="186">
        <v>57.633000000000003</v>
      </c>
      <c r="I351" s="187"/>
      <c r="J351" s="188">
        <f>ROUND(I351*H351,2)</f>
        <v>0</v>
      </c>
      <c r="K351" s="184" t="s">
        <v>282</v>
      </c>
      <c r="L351" s="42"/>
      <c r="M351" s="189" t="s">
        <v>5</v>
      </c>
      <c r="N351" s="190" t="s">
        <v>46</v>
      </c>
      <c r="O351" s="43"/>
      <c r="P351" s="191">
        <f>O351*H351</f>
        <v>0</v>
      </c>
      <c r="Q351" s="191">
        <v>0.16697999999999999</v>
      </c>
      <c r="R351" s="191">
        <f>Q351*H351</f>
        <v>9.6235583400000007</v>
      </c>
      <c r="S351" s="191">
        <v>0</v>
      </c>
      <c r="T351" s="192">
        <f>S351*H351</f>
        <v>0</v>
      </c>
      <c r="AR351" s="25" t="s">
        <v>92</v>
      </c>
      <c r="AT351" s="25" t="s">
        <v>278</v>
      </c>
      <c r="AU351" s="25" t="s">
        <v>81</v>
      </c>
      <c r="AY351" s="25" t="s">
        <v>276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5" t="s">
        <v>92</v>
      </c>
      <c r="BK351" s="193">
        <f>ROUND(I351*H351,2)</f>
        <v>0</v>
      </c>
      <c r="BL351" s="25" t="s">
        <v>92</v>
      </c>
      <c r="BM351" s="25" t="s">
        <v>936</v>
      </c>
    </row>
    <row r="352" spans="2:65" s="12" customFormat="1">
      <c r="B352" s="194"/>
      <c r="D352" s="195" t="s">
        <v>284</v>
      </c>
      <c r="E352" s="196" t="s">
        <v>5</v>
      </c>
      <c r="F352" s="197" t="s">
        <v>937</v>
      </c>
      <c r="H352" s="196" t="s">
        <v>5</v>
      </c>
      <c r="I352" s="198"/>
      <c r="L352" s="194"/>
      <c r="M352" s="199"/>
      <c r="N352" s="200"/>
      <c r="O352" s="200"/>
      <c r="P352" s="200"/>
      <c r="Q352" s="200"/>
      <c r="R352" s="200"/>
      <c r="S352" s="200"/>
      <c r="T352" s="201"/>
      <c r="AT352" s="196" t="s">
        <v>284</v>
      </c>
      <c r="AU352" s="196" t="s">
        <v>81</v>
      </c>
      <c r="AV352" s="12" t="s">
        <v>77</v>
      </c>
      <c r="AW352" s="12" t="s">
        <v>36</v>
      </c>
      <c r="AX352" s="12" t="s">
        <v>73</v>
      </c>
      <c r="AY352" s="196" t="s">
        <v>276</v>
      </c>
    </row>
    <row r="353" spans="2:65" s="12" customFormat="1">
      <c r="B353" s="194"/>
      <c r="D353" s="195" t="s">
        <v>284</v>
      </c>
      <c r="E353" s="196" t="s">
        <v>5</v>
      </c>
      <c r="F353" s="197" t="s">
        <v>781</v>
      </c>
      <c r="H353" s="196" t="s">
        <v>5</v>
      </c>
      <c r="I353" s="198"/>
      <c r="L353" s="194"/>
      <c r="M353" s="199"/>
      <c r="N353" s="200"/>
      <c r="O353" s="200"/>
      <c r="P353" s="200"/>
      <c r="Q353" s="200"/>
      <c r="R353" s="200"/>
      <c r="S353" s="200"/>
      <c r="T353" s="201"/>
      <c r="AT353" s="196" t="s">
        <v>284</v>
      </c>
      <c r="AU353" s="196" t="s">
        <v>81</v>
      </c>
      <c r="AV353" s="12" t="s">
        <v>77</v>
      </c>
      <c r="AW353" s="12" t="s">
        <v>36</v>
      </c>
      <c r="AX353" s="12" t="s">
        <v>73</v>
      </c>
      <c r="AY353" s="196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938</v>
      </c>
      <c r="H354" s="205">
        <v>15.4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2" customFormat="1">
      <c r="B355" s="194"/>
      <c r="D355" s="195" t="s">
        <v>284</v>
      </c>
      <c r="E355" s="196" t="s">
        <v>5</v>
      </c>
      <c r="F355" s="197" t="s">
        <v>939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940</v>
      </c>
      <c r="H356" s="205">
        <v>42.232999999999997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36</v>
      </c>
      <c r="AX356" s="13" t="s">
        <v>73</v>
      </c>
      <c r="AY356" s="203" t="s">
        <v>276</v>
      </c>
    </row>
    <row r="357" spans="2:65" s="14" customFormat="1">
      <c r="B357" s="210"/>
      <c r="D357" s="195" t="s">
        <v>284</v>
      </c>
      <c r="E357" s="211" t="s">
        <v>5</v>
      </c>
      <c r="F357" s="212" t="s">
        <v>290</v>
      </c>
      <c r="H357" s="213">
        <v>57.633000000000003</v>
      </c>
      <c r="I357" s="214"/>
      <c r="L357" s="210"/>
      <c r="M357" s="215"/>
      <c r="N357" s="216"/>
      <c r="O357" s="216"/>
      <c r="P357" s="216"/>
      <c r="Q357" s="216"/>
      <c r="R357" s="216"/>
      <c r="S357" s="216"/>
      <c r="T357" s="217"/>
      <c r="AT357" s="211" t="s">
        <v>284</v>
      </c>
      <c r="AU357" s="211" t="s">
        <v>81</v>
      </c>
      <c r="AV357" s="14" t="s">
        <v>87</v>
      </c>
      <c r="AW357" s="14" t="s">
        <v>36</v>
      </c>
      <c r="AX357" s="14" t="s">
        <v>73</v>
      </c>
      <c r="AY357" s="211" t="s">
        <v>276</v>
      </c>
    </row>
    <row r="358" spans="2:65" s="15" customFormat="1">
      <c r="B358" s="218"/>
      <c r="D358" s="195" t="s">
        <v>284</v>
      </c>
      <c r="E358" s="219" t="s">
        <v>5</v>
      </c>
      <c r="F358" s="220" t="s">
        <v>291</v>
      </c>
      <c r="H358" s="221">
        <v>57.633000000000003</v>
      </c>
      <c r="I358" s="222"/>
      <c r="L358" s="218"/>
      <c r="M358" s="223"/>
      <c r="N358" s="224"/>
      <c r="O358" s="224"/>
      <c r="P358" s="224"/>
      <c r="Q358" s="224"/>
      <c r="R358" s="224"/>
      <c r="S358" s="224"/>
      <c r="T358" s="225"/>
      <c r="AT358" s="219" t="s">
        <v>284</v>
      </c>
      <c r="AU358" s="219" t="s">
        <v>81</v>
      </c>
      <c r="AV358" s="15" t="s">
        <v>92</v>
      </c>
      <c r="AW358" s="15" t="s">
        <v>36</v>
      </c>
      <c r="AX358" s="15" t="s">
        <v>77</v>
      </c>
      <c r="AY358" s="219" t="s">
        <v>276</v>
      </c>
    </row>
    <row r="359" spans="2:65" s="1" customFormat="1" ht="25.5" customHeight="1">
      <c r="B359" s="181"/>
      <c r="C359" s="182" t="s">
        <v>471</v>
      </c>
      <c r="D359" s="182" t="s">
        <v>278</v>
      </c>
      <c r="E359" s="183" t="s">
        <v>941</v>
      </c>
      <c r="F359" s="184" t="s">
        <v>942</v>
      </c>
      <c r="G359" s="185" t="s">
        <v>325</v>
      </c>
      <c r="H359" s="186">
        <v>212.97399999999999</v>
      </c>
      <c r="I359" s="187"/>
      <c r="J359" s="188">
        <f>ROUND(I359*H359,2)</f>
        <v>0</v>
      </c>
      <c r="K359" s="184" t="s">
        <v>282</v>
      </c>
      <c r="L359" s="42"/>
      <c r="M359" s="189" t="s">
        <v>5</v>
      </c>
      <c r="N359" s="190" t="s">
        <v>46</v>
      </c>
      <c r="O359" s="43"/>
      <c r="P359" s="191">
        <f>O359*H359</f>
        <v>0</v>
      </c>
      <c r="Q359" s="191">
        <v>0.25933</v>
      </c>
      <c r="R359" s="191">
        <f>Q359*H359</f>
        <v>55.230547420000001</v>
      </c>
      <c r="S359" s="191">
        <v>0</v>
      </c>
      <c r="T359" s="192">
        <f>S359*H359</f>
        <v>0</v>
      </c>
      <c r="AR359" s="25" t="s">
        <v>92</v>
      </c>
      <c r="AT359" s="25" t="s">
        <v>278</v>
      </c>
      <c r="AU359" s="25" t="s">
        <v>81</v>
      </c>
      <c r="AY359" s="25" t="s">
        <v>276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5" t="s">
        <v>92</v>
      </c>
      <c r="BK359" s="193">
        <f>ROUND(I359*H359,2)</f>
        <v>0</v>
      </c>
      <c r="BL359" s="25" t="s">
        <v>92</v>
      </c>
      <c r="BM359" s="25" t="s">
        <v>943</v>
      </c>
    </row>
    <row r="360" spans="2:65" s="12" customFormat="1">
      <c r="B360" s="194"/>
      <c r="D360" s="195" t="s">
        <v>284</v>
      </c>
      <c r="E360" s="196" t="s">
        <v>5</v>
      </c>
      <c r="F360" s="197" t="s">
        <v>944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2" customFormat="1">
      <c r="B361" s="194"/>
      <c r="D361" s="195" t="s">
        <v>284</v>
      </c>
      <c r="E361" s="196" t="s">
        <v>5</v>
      </c>
      <c r="F361" s="197" t="s">
        <v>781</v>
      </c>
      <c r="H361" s="196" t="s">
        <v>5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6" t="s">
        <v>284</v>
      </c>
      <c r="AU361" s="196" t="s">
        <v>81</v>
      </c>
      <c r="AV361" s="12" t="s">
        <v>77</v>
      </c>
      <c r="AW361" s="12" t="s">
        <v>36</v>
      </c>
      <c r="AX361" s="12" t="s">
        <v>73</v>
      </c>
      <c r="AY361" s="196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945</v>
      </c>
      <c r="H362" s="205">
        <v>212.97399999999999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4" customFormat="1">
      <c r="B363" s="210"/>
      <c r="D363" s="195" t="s">
        <v>284</v>
      </c>
      <c r="E363" s="211" t="s">
        <v>5</v>
      </c>
      <c r="F363" s="212" t="s">
        <v>290</v>
      </c>
      <c r="H363" s="213">
        <v>212.97399999999999</v>
      </c>
      <c r="I363" s="214"/>
      <c r="L363" s="210"/>
      <c r="M363" s="215"/>
      <c r="N363" s="216"/>
      <c r="O363" s="216"/>
      <c r="P363" s="216"/>
      <c r="Q363" s="216"/>
      <c r="R363" s="216"/>
      <c r="S363" s="216"/>
      <c r="T363" s="217"/>
      <c r="AT363" s="211" t="s">
        <v>284</v>
      </c>
      <c r="AU363" s="211" t="s">
        <v>81</v>
      </c>
      <c r="AV363" s="14" t="s">
        <v>87</v>
      </c>
      <c r="AW363" s="14" t="s">
        <v>36</v>
      </c>
      <c r="AX363" s="14" t="s">
        <v>73</v>
      </c>
      <c r="AY363" s="211" t="s">
        <v>276</v>
      </c>
    </row>
    <row r="364" spans="2:65" s="15" customFormat="1">
      <c r="B364" s="218"/>
      <c r="D364" s="195" t="s">
        <v>284</v>
      </c>
      <c r="E364" s="219" t="s">
        <v>5</v>
      </c>
      <c r="F364" s="220" t="s">
        <v>291</v>
      </c>
      <c r="H364" s="221">
        <v>212.97399999999999</v>
      </c>
      <c r="I364" s="222"/>
      <c r="L364" s="218"/>
      <c r="M364" s="223"/>
      <c r="N364" s="224"/>
      <c r="O364" s="224"/>
      <c r="P364" s="224"/>
      <c r="Q364" s="224"/>
      <c r="R364" s="224"/>
      <c r="S364" s="224"/>
      <c r="T364" s="225"/>
      <c r="AT364" s="219" t="s">
        <v>284</v>
      </c>
      <c r="AU364" s="219" t="s">
        <v>81</v>
      </c>
      <c r="AV364" s="15" t="s">
        <v>92</v>
      </c>
      <c r="AW364" s="15" t="s">
        <v>36</v>
      </c>
      <c r="AX364" s="15" t="s">
        <v>77</v>
      </c>
      <c r="AY364" s="219" t="s">
        <v>276</v>
      </c>
    </row>
    <row r="365" spans="2:65" s="1" customFormat="1" ht="16.5" customHeight="1">
      <c r="B365" s="181"/>
      <c r="C365" s="182" t="s">
        <v>475</v>
      </c>
      <c r="D365" s="182" t="s">
        <v>278</v>
      </c>
      <c r="E365" s="183" t="s">
        <v>946</v>
      </c>
      <c r="F365" s="184" t="s">
        <v>947</v>
      </c>
      <c r="G365" s="185" t="s">
        <v>281</v>
      </c>
      <c r="H365" s="186">
        <v>31.103000000000002</v>
      </c>
      <c r="I365" s="187"/>
      <c r="J365" s="188">
        <f>ROUND(I365*H365,2)</f>
        <v>0</v>
      </c>
      <c r="K365" s="184" t="s">
        <v>282</v>
      </c>
      <c r="L365" s="42"/>
      <c r="M365" s="189" t="s">
        <v>5</v>
      </c>
      <c r="N365" s="190" t="s">
        <v>46</v>
      </c>
      <c r="O365" s="43"/>
      <c r="P365" s="191">
        <f>O365*H365</f>
        <v>0</v>
      </c>
      <c r="Q365" s="191">
        <v>2.45329</v>
      </c>
      <c r="R365" s="191">
        <f>Q365*H365</f>
        <v>76.304678870000004</v>
      </c>
      <c r="S365" s="191">
        <v>0</v>
      </c>
      <c r="T365" s="192">
        <f>S365*H365</f>
        <v>0</v>
      </c>
      <c r="AR365" s="25" t="s">
        <v>92</v>
      </c>
      <c r="AT365" s="25" t="s">
        <v>278</v>
      </c>
      <c r="AU365" s="25" t="s">
        <v>81</v>
      </c>
      <c r="AY365" s="25" t="s">
        <v>276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5" t="s">
        <v>92</v>
      </c>
      <c r="BK365" s="193">
        <f>ROUND(I365*H365,2)</f>
        <v>0</v>
      </c>
      <c r="BL365" s="25" t="s">
        <v>92</v>
      </c>
      <c r="BM365" s="25" t="s">
        <v>948</v>
      </c>
    </row>
    <row r="366" spans="2:65" s="12" customFormat="1">
      <c r="B366" s="194"/>
      <c r="D366" s="195" t="s">
        <v>284</v>
      </c>
      <c r="E366" s="196" t="s">
        <v>5</v>
      </c>
      <c r="F366" s="197" t="s">
        <v>949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2" customFormat="1">
      <c r="B367" s="194"/>
      <c r="D367" s="195" t="s">
        <v>284</v>
      </c>
      <c r="E367" s="196" t="s">
        <v>5</v>
      </c>
      <c r="F367" s="197" t="s">
        <v>781</v>
      </c>
      <c r="H367" s="196" t="s">
        <v>5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6" t="s">
        <v>284</v>
      </c>
      <c r="AU367" s="196" t="s">
        <v>81</v>
      </c>
      <c r="AV367" s="12" t="s">
        <v>77</v>
      </c>
      <c r="AW367" s="12" t="s">
        <v>36</v>
      </c>
      <c r="AX367" s="12" t="s">
        <v>73</v>
      </c>
      <c r="AY367" s="196" t="s">
        <v>276</v>
      </c>
    </row>
    <row r="368" spans="2:65" s="12" customFormat="1">
      <c r="B368" s="194"/>
      <c r="D368" s="195" t="s">
        <v>284</v>
      </c>
      <c r="E368" s="196" t="s">
        <v>5</v>
      </c>
      <c r="F368" s="197" t="s">
        <v>950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951</v>
      </c>
      <c r="H369" s="205">
        <v>8.0630000000000006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952</v>
      </c>
      <c r="H370" s="205">
        <v>23.04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4" customFormat="1">
      <c r="B371" s="210"/>
      <c r="D371" s="195" t="s">
        <v>284</v>
      </c>
      <c r="E371" s="211" t="s">
        <v>5</v>
      </c>
      <c r="F371" s="212" t="s">
        <v>290</v>
      </c>
      <c r="H371" s="213">
        <v>31.103000000000002</v>
      </c>
      <c r="I371" s="214"/>
      <c r="L371" s="210"/>
      <c r="M371" s="215"/>
      <c r="N371" s="216"/>
      <c r="O371" s="216"/>
      <c r="P371" s="216"/>
      <c r="Q371" s="216"/>
      <c r="R371" s="216"/>
      <c r="S371" s="216"/>
      <c r="T371" s="217"/>
      <c r="AT371" s="211" t="s">
        <v>284</v>
      </c>
      <c r="AU371" s="211" t="s">
        <v>81</v>
      </c>
      <c r="AV371" s="14" t="s">
        <v>87</v>
      </c>
      <c r="AW371" s="14" t="s">
        <v>36</v>
      </c>
      <c r="AX371" s="14" t="s">
        <v>73</v>
      </c>
      <c r="AY371" s="211" t="s">
        <v>276</v>
      </c>
    </row>
    <row r="372" spans="2:65" s="15" customFormat="1">
      <c r="B372" s="218"/>
      <c r="D372" s="195" t="s">
        <v>284</v>
      </c>
      <c r="E372" s="219" t="s">
        <v>5</v>
      </c>
      <c r="F372" s="220" t="s">
        <v>291</v>
      </c>
      <c r="H372" s="221">
        <v>31.103000000000002</v>
      </c>
      <c r="I372" s="222"/>
      <c r="L372" s="218"/>
      <c r="M372" s="223"/>
      <c r="N372" s="224"/>
      <c r="O372" s="224"/>
      <c r="P372" s="224"/>
      <c r="Q372" s="224"/>
      <c r="R372" s="224"/>
      <c r="S372" s="224"/>
      <c r="T372" s="225"/>
      <c r="AT372" s="219" t="s">
        <v>284</v>
      </c>
      <c r="AU372" s="219" t="s">
        <v>81</v>
      </c>
      <c r="AV372" s="15" t="s">
        <v>92</v>
      </c>
      <c r="AW372" s="15" t="s">
        <v>36</v>
      </c>
      <c r="AX372" s="15" t="s">
        <v>77</v>
      </c>
      <c r="AY372" s="219" t="s">
        <v>276</v>
      </c>
    </row>
    <row r="373" spans="2:65" s="1" customFormat="1" ht="16.5" customHeight="1">
      <c r="B373" s="181"/>
      <c r="C373" s="182" t="s">
        <v>479</v>
      </c>
      <c r="D373" s="182" t="s">
        <v>278</v>
      </c>
      <c r="E373" s="183" t="s">
        <v>953</v>
      </c>
      <c r="F373" s="184" t="s">
        <v>954</v>
      </c>
      <c r="G373" s="185" t="s">
        <v>325</v>
      </c>
      <c r="H373" s="186">
        <v>92.304000000000002</v>
      </c>
      <c r="I373" s="187"/>
      <c r="J373" s="188">
        <f>ROUND(I373*H373,2)</f>
        <v>0</v>
      </c>
      <c r="K373" s="184" t="s">
        <v>282</v>
      </c>
      <c r="L373" s="42"/>
      <c r="M373" s="189" t="s">
        <v>5</v>
      </c>
      <c r="N373" s="190" t="s">
        <v>46</v>
      </c>
      <c r="O373" s="43"/>
      <c r="P373" s="191">
        <f>O373*H373</f>
        <v>0</v>
      </c>
      <c r="Q373" s="191">
        <v>2.7499999999999998E-3</v>
      </c>
      <c r="R373" s="191">
        <f>Q373*H373</f>
        <v>0.25383600000000001</v>
      </c>
      <c r="S373" s="191">
        <v>0</v>
      </c>
      <c r="T373" s="192">
        <f>S373*H373</f>
        <v>0</v>
      </c>
      <c r="AR373" s="25" t="s">
        <v>92</v>
      </c>
      <c r="AT373" s="25" t="s">
        <v>278</v>
      </c>
      <c r="AU373" s="25" t="s">
        <v>81</v>
      </c>
      <c r="AY373" s="25" t="s">
        <v>276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5" t="s">
        <v>92</v>
      </c>
      <c r="BK373" s="193">
        <f>ROUND(I373*H373,2)</f>
        <v>0</v>
      </c>
      <c r="BL373" s="25" t="s">
        <v>92</v>
      </c>
      <c r="BM373" s="25" t="s">
        <v>955</v>
      </c>
    </row>
    <row r="374" spans="2:65" s="12" customFormat="1">
      <c r="B374" s="194"/>
      <c r="D374" s="195" t="s">
        <v>284</v>
      </c>
      <c r="E374" s="196" t="s">
        <v>5</v>
      </c>
      <c r="F374" s="197" t="s">
        <v>956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781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957</v>
      </c>
      <c r="H376" s="205">
        <v>66.703999999999994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3" customFormat="1">
      <c r="B377" s="202"/>
      <c r="D377" s="195" t="s">
        <v>284</v>
      </c>
      <c r="E377" s="203" t="s">
        <v>5</v>
      </c>
      <c r="F377" s="204" t="s">
        <v>958</v>
      </c>
      <c r="H377" s="205">
        <v>25.6</v>
      </c>
      <c r="I377" s="206"/>
      <c r="L377" s="202"/>
      <c r="M377" s="207"/>
      <c r="N377" s="208"/>
      <c r="O377" s="208"/>
      <c r="P377" s="208"/>
      <c r="Q377" s="208"/>
      <c r="R377" s="208"/>
      <c r="S377" s="208"/>
      <c r="T377" s="209"/>
      <c r="AT377" s="203" t="s">
        <v>284</v>
      </c>
      <c r="AU377" s="203" t="s">
        <v>81</v>
      </c>
      <c r="AV377" s="13" t="s">
        <v>81</v>
      </c>
      <c r="AW377" s="13" t="s">
        <v>36</v>
      </c>
      <c r="AX377" s="13" t="s">
        <v>73</v>
      </c>
      <c r="AY377" s="203" t="s">
        <v>276</v>
      </c>
    </row>
    <row r="378" spans="2:65" s="14" customFormat="1">
      <c r="B378" s="210"/>
      <c r="D378" s="195" t="s">
        <v>284</v>
      </c>
      <c r="E378" s="211" t="s">
        <v>5</v>
      </c>
      <c r="F378" s="212" t="s">
        <v>290</v>
      </c>
      <c r="H378" s="213">
        <v>92.304000000000002</v>
      </c>
      <c r="I378" s="214"/>
      <c r="L378" s="210"/>
      <c r="M378" s="215"/>
      <c r="N378" s="216"/>
      <c r="O378" s="216"/>
      <c r="P378" s="216"/>
      <c r="Q378" s="216"/>
      <c r="R378" s="216"/>
      <c r="S378" s="216"/>
      <c r="T378" s="217"/>
      <c r="AT378" s="211" t="s">
        <v>284</v>
      </c>
      <c r="AU378" s="211" t="s">
        <v>81</v>
      </c>
      <c r="AV378" s="14" t="s">
        <v>87</v>
      </c>
      <c r="AW378" s="14" t="s">
        <v>36</v>
      </c>
      <c r="AX378" s="14" t="s">
        <v>73</v>
      </c>
      <c r="AY378" s="211" t="s">
        <v>276</v>
      </c>
    </row>
    <row r="379" spans="2:65" s="15" customFormat="1">
      <c r="B379" s="218"/>
      <c r="D379" s="195" t="s">
        <v>284</v>
      </c>
      <c r="E379" s="219" t="s">
        <v>5</v>
      </c>
      <c r="F379" s="220" t="s">
        <v>291</v>
      </c>
      <c r="H379" s="221">
        <v>92.304000000000002</v>
      </c>
      <c r="I379" s="222"/>
      <c r="L379" s="218"/>
      <c r="M379" s="223"/>
      <c r="N379" s="224"/>
      <c r="O379" s="224"/>
      <c r="P379" s="224"/>
      <c r="Q379" s="224"/>
      <c r="R379" s="224"/>
      <c r="S379" s="224"/>
      <c r="T379" s="225"/>
      <c r="AT379" s="219" t="s">
        <v>284</v>
      </c>
      <c r="AU379" s="219" t="s">
        <v>81</v>
      </c>
      <c r="AV379" s="15" t="s">
        <v>92</v>
      </c>
      <c r="AW379" s="15" t="s">
        <v>36</v>
      </c>
      <c r="AX379" s="15" t="s">
        <v>77</v>
      </c>
      <c r="AY379" s="219" t="s">
        <v>276</v>
      </c>
    </row>
    <row r="380" spans="2:65" s="1" customFormat="1" ht="16.5" customHeight="1">
      <c r="B380" s="181"/>
      <c r="C380" s="182" t="s">
        <v>484</v>
      </c>
      <c r="D380" s="182" t="s">
        <v>278</v>
      </c>
      <c r="E380" s="183" t="s">
        <v>959</v>
      </c>
      <c r="F380" s="184" t="s">
        <v>960</v>
      </c>
      <c r="G380" s="185" t="s">
        <v>325</v>
      </c>
      <c r="H380" s="186">
        <v>92.304000000000002</v>
      </c>
      <c r="I380" s="187"/>
      <c r="J380" s="188">
        <f>ROUND(I380*H380,2)</f>
        <v>0</v>
      </c>
      <c r="K380" s="184" t="s">
        <v>282</v>
      </c>
      <c r="L380" s="42"/>
      <c r="M380" s="189" t="s">
        <v>5</v>
      </c>
      <c r="N380" s="190" t="s">
        <v>46</v>
      </c>
      <c r="O380" s="43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25" t="s">
        <v>92</v>
      </c>
      <c r="AT380" s="25" t="s">
        <v>278</v>
      </c>
      <c r="AU380" s="25" t="s">
        <v>81</v>
      </c>
      <c r="AY380" s="25" t="s">
        <v>276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5" t="s">
        <v>92</v>
      </c>
      <c r="BK380" s="193">
        <f>ROUND(I380*H380,2)</f>
        <v>0</v>
      </c>
      <c r="BL380" s="25" t="s">
        <v>92</v>
      </c>
      <c r="BM380" s="25" t="s">
        <v>961</v>
      </c>
    </row>
    <row r="381" spans="2:65" s="12" customFormat="1">
      <c r="B381" s="194"/>
      <c r="D381" s="195" t="s">
        <v>284</v>
      </c>
      <c r="E381" s="196" t="s">
        <v>5</v>
      </c>
      <c r="F381" s="197" t="s">
        <v>962</v>
      </c>
      <c r="H381" s="196" t="s">
        <v>5</v>
      </c>
      <c r="I381" s="198"/>
      <c r="L381" s="194"/>
      <c r="M381" s="199"/>
      <c r="N381" s="200"/>
      <c r="O381" s="200"/>
      <c r="P381" s="200"/>
      <c r="Q381" s="200"/>
      <c r="R381" s="200"/>
      <c r="S381" s="200"/>
      <c r="T381" s="201"/>
      <c r="AT381" s="196" t="s">
        <v>284</v>
      </c>
      <c r="AU381" s="196" t="s">
        <v>81</v>
      </c>
      <c r="AV381" s="12" t="s">
        <v>77</v>
      </c>
      <c r="AW381" s="12" t="s">
        <v>36</v>
      </c>
      <c r="AX381" s="12" t="s">
        <v>73</v>
      </c>
      <c r="AY381" s="196" t="s">
        <v>276</v>
      </c>
    </row>
    <row r="382" spans="2:65" s="12" customFormat="1">
      <c r="B382" s="194"/>
      <c r="D382" s="195" t="s">
        <v>284</v>
      </c>
      <c r="E382" s="196" t="s">
        <v>5</v>
      </c>
      <c r="F382" s="197" t="s">
        <v>781</v>
      </c>
      <c r="H382" s="196" t="s">
        <v>5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6" t="s">
        <v>284</v>
      </c>
      <c r="AU382" s="196" t="s">
        <v>81</v>
      </c>
      <c r="AV382" s="12" t="s">
        <v>77</v>
      </c>
      <c r="AW382" s="12" t="s">
        <v>36</v>
      </c>
      <c r="AX382" s="12" t="s">
        <v>73</v>
      </c>
      <c r="AY382" s="196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957</v>
      </c>
      <c r="H383" s="205">
        <v>66.703999999999994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958</v>
      </c>
      <c r="H384" s="205">
        <v>25.6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4" customFormat="1">
      <c r="B385" s="210"/>
      <c r="D385" s="195" t="s">
        <v>284</v>
      </c>
      <c r="E385" s="211" t="s">
        <v>5</v>
      </c>
      <c r="F385" s="212" t="s">
        <v>290</v>
      </c>
      <c r="H385" s="213">
        <v>92.304000000000002</v>
      </c>
      <c r="I385" s="214"/>
      <c r="L385" s="210"/>
      <c r="M385" s="215"/>
      <c r="N385" s="216"/>
      <c r="O385" s="216"/>
      <c r="P385" s="216"/>
      <c r="Q385" s="216"/>
      <c r="R385" s="216"/>
      <c r="S385" s="216"/>
      <c r="T385" s="217"/>
      <c r="AT385" s="211" t="s">
        <v>284</v>
      </c>
      <c r="AU385" s="211" t="s">
        <v>81</v>
      </c>
      <c r="AV385" s="14" t="s">
        <v>87</v>
      </c>
      <c r="AW385" s="14" t="s">
        <v>36</v>
      </c>
      <c r="AX385" s="14" t="s">
        <v>73</v>
      </c>
      <c r="AY385" s="211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92.304000000000002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490</v>
      </c>
      <c r="D387" s="182" t="s">
        <v>278</v>
      </c>
      <c r="E387" s="183" t="s">
        <v>963</v>
      </c>
      <c r="F387" s="184" t="s">
        <v>964</v>
      </c>
      <c r="G387" s="185" t="s">
        <v>318</v>
      </c>
      <c r="H387" s="186">
        <v>1.4059999999999999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1.04881</v>
      </c>
      <c r="R387" s="191">
        <f>Q387*H387</f>
        <v>1.4746268599999999</v>
      </c>
      <c r="S387" s="191">
        <v>0</v>
      </c>
      <c r="T387" s="192">
        <f>S387*H387</f>
        <v>0</v>
      </c>
      <c r="AR387" s="25" t="s">
        <v>92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92</v>
      </c>
      <c r="BM387" s="25" t="s">
        <v>965</v>
      </c>
    </row>
    <row r="388" spans="2:65" s="12" customFormat="1">
      <c r="B388" s="194"/>
      <c r="D388" s="195" t="s">
        <v>284</v>
      </c>
      <c r="E388" s="196" t="s">
        <v>5</v>
      </c>
      <c r="F388" s="197" t="s">
        <v>966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2" customFormat="1">
      <c r="B389" s="194"/>
      <c r="D389" s="195" t="s">
        <v>284</v>
      </c>
      <c r="E389" s="196" t="s">
        <v>5</v>
      </c>
      <c r="F389" s="197" t="s">
        <v>967</v>
      </c>
      <c r="H389" s="196" t="s">
        <v>5</v>
      </c>
      <c r="I389" s="198"/>
      <c r="L389" s="194"/>
      <c r="M389" s="199"/>
      <c r="N389" s="200"/>
      <c r="O389" s="200"/>
      <c r="P389" s="200"/>
      <c r="Q389" s="200"/>
      <c r="R389" s="200"/>
      <c r="S389" s="200"/>
      <c r="T389" s="201"/>
      <c r="AT389" s="196" t="s">
        <v>284</v>
      </c>
      <c r="AU389" s="196" t="s">
        <v>81</v>
      </c>
      <c r="AV389" s="12" t="s">
        <v>77</v>
      </c>
      <c r="AW389" s="12" t="s">
        <v>36</v>
      </c>
      <c r="AX389" s="12" t="s">
        <v>73</v>
      </c>
      <c r="AY389" s="196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968</v>
      </c>
      <c r="H390" s="205">
        <v>3.5999999999999997E-2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3" customFormat="1">
      <c r="B391" s="202"/>
      <c r="D391" s="195" t="s">
        <v>284</v>
      </c>
      <c r="E391" s="203" t="s">
        <v>5</v>
      </c>
      <c r="F391" s="204" t="s">
        <v>969</v>
      </c>
      <c r="H391" s="205">
        <v>0.33300000000000002</v>
      </c>
      <c r="I391" s="206"/>
      <c r="L391" s="202"/>
      <c r="M391" s="207"/>
      <c r="N391" s="208"/>
      <c r="O391" s="208"/>
      <c r="P391" s="208"/>
      <c r="Q391" s="208"/>
      <c r="R391" s="208"/>
      <c r="S391" s="208"/>
      <c r="T391" s="209"/>
      <c r="AT391" s="203" t="s">
        <v>284</v>
      </c>
      <c r="AU391" s="203" t="s">
        <v>81</v>
      </c>
      <c r="AV391" s="13" t="s">
        <v>81</v>
      </c>
      <c r="AW391" s="13" t="s">
        <v>36</v>
      </c>
      <c r="AX391" s="13" t="s">
        <v>73</v>
      </c>
      <c r="AY391" s="203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970</v>
      </c>
      <c r="H392" s="205">
        <v>1.0369999999999999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4" customFormat="1">
      <c r="B393" s="210"/>
      <c r="D393" s="195" t="s">
        <v>284</v>
      </c>
      <c r="E393" s="211" t="s">
        <v>5</v>
      </c>
      <c r="F393" s="212" t="s">
        <v>290</v>
      </c>
      <c r="H393" s="213">
        <v>1.4059999999999999</v>
      </c>
      <c r="I393" s="214"/>
      <c r="L393" s="210"/>
      <c r="M393" s="215"/>
      <c r="N393" s="216"/>
      <c r="O393" s="216"/>
      <c r="P393" s="216"/>
      <c r="Q393" s="216"/>
      <c r="R393" s="216"/>
      <c r="S393" s="216"/>
      <c r="T393" s="217"/>
      <c r="AT393" s="211" t="s">
        <v>284</v>
      </c>
      <c r="AU393" s="211" t="s">
        <v>81</v>
      </c>
      <c r="AV393" s="14" t="s">
        <v>87</v>
      </c>
      <c r="AW393" s="14" t="s">
        <v>36</v>
      </c>
      <c r="AX393" s="14" t="s">
        <v>73</v>
      </c>
      <c r="AY393" s="211" t="s">
        <v>276</v>
      </c>
    </row>
    <row r="394" spans="2:65" s="15" customFormat="1">
      <c r="B394" s="218"/>
      <c r="D394" s="195" t="s">
        <v>284</v>
      </c>
      <c r="E394" s="219" t="s">
        <v>5</v>
      </c>
      <c r="F394" s="220" t="s">
        <v>291</v>
      </c>
      <c r="H394" s="221">
        <v>1.4059999999999999</v>
      </c>
      <c r="I394" s="222"/>
      <c r="L394" s="218"/>
      <c r="M394" s="223"/>
      <c r="N394" s="224"/>
      <c r="O394" s="224"/>
      <c r="P394" s="224"/>
      <c r="Q394" s="224"/>
      <c r="R394" s="224"/>
      <c r="S394" s="224"/>
      <c r="T394" s="225"/>
      <c r="AT394" s="219" t="s">
        <v>284</v>
      </c>
      <c r="AU394" s="219" t="s">
        <v>81</v>
      </c>
      <c r="AV394" s="15" t="s">
        <v>92</v>
      </c>
      <c r="AW394" s="15" t="s">
        <v>36</v>
      </c>
      <c r="AX394" s="15" t="s">
        <v>77</v>
      </c>
      <c r="AY394" s="219" t="s">
        <v>276</v>
      </c>
    </row>
    <row r="395" spans="2:65" s="1" customFormat="1" ht="16.5" customHeight="1">
      <c r="B395" s="181"/>
      <c r="C395" s="182" t="s">
        <v>495</v>
      </c>
      <c r="D395" s="182" t="s">
        <v>278</v>
      </c>
      <c r="E395" s="183" t="s">
        <v>971</v>
      </c>
      <c r="F395" s="184" t="s">
        <v>972</v>
      </c>
      <c r="G395" s="185" t="s">
        <v>368</v>
      </c>
      <c r="H395" s="186">
        <v>4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3.6549999999999999E-2</v>
      </c>
      <c r="R395" s="191">
        <f>Q395*H395</f>
        <v>0.1462</v>
      </c>
      <c r="S395" s="191">
        <v>0</v>
      </c>
      <c r="T395" s="192">
        <f>S395*H395</f>
        <v>0</v>
      </c>
      <c r="AR395" s="25" t="s">
        <v>92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92</v>
      </c>
      <c r="BM395" s="25" t="s">
        <v>973</v>
      </c>
    </row>
    <row r="396" spans="2:65" s="12" customFormat="1">
      <c r="B396" s="194"/>
      <c r="D396" s="195" t="s">
        <v>284</v>
      </c>
      <c r="E396" s="196" t="s">
        <v>5</v>
      </c>
      <c r="F396" s="197" t="s">
        <v>974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2" customFormat="1">
      <c r="B397" s="194"/>
      <c r="D397" s="195" t="s">
        <v>284</v>
      </c>
      <c r="E397" s="196" t="s">
        <v>5</v>
      </c>
      <c r="F397" s="197" t="s">
        <v>781</v>
      </c>
      <c r="H397" s="196" t="s">
        <v>5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6" t="s">
        <v>284</v>
      </c>
      <c r="AU397" s="196" t="s">
        <v>81</v>
      </c>
      <c r="AV397" s="12" t="s">
        <v>77</v>
      </c>
      <c r="AW397" s="12" t="s">
        <v>36</v>
      </c>
      <c r="AX397" s="12" t="s">
        <v>73</v>
      </c>
      <c r="AY397" s="196" t="s">
        <v>276</v>
      </c>
    </row>
    <row r="398" spans="2:65" s="12" customFormat="1">
      <c r="B398" s="194"/>
      <c r="D398" s="195" t="s">
        <v>284</v>
      </c>
      <c r="E398" s="196" t="s">
        <v>5</v>
      </c>
      <c r="F398" s="197" t="s">
        <v>975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92</v>
      </c>
      <c r="H399" s="205">
        <v>4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36</v>
      </c>
      <c r="AX399" s="13" t="s">
        <v>73</v>
      </c>
      <c r="AY399" s="203" t="s">
        <v>276</v>
      </c>
    </row>
    <row r="400" spans="2:65" s="14" customFormat="1">
      <c r="B400" s="210"/>
      <c r="D400" s="195" t="s">
        <v>284</v>
      </c>
      <c r="E400" s="211" t="s">
        <v>5</v>
      </c>
      <c r="F400" s="212" t="s">
        <v>290</v>
      </c>
      <c r="H400" s="213">
        <v>4</v>
      </c>
      <c r="I400" s="214"/>
      <c r="L400" s="210"/>
      <c r="M400" s="215"/>
      <c r="N400" s="216"/>
      <c r="O400" s="216"/>
      <c r="P400" s="216"/>
      <c r="Q400" s="216"/>
      <c r="R400" s="216"/>
      <c r="S400" s="216"/>
      <c r="T400" s="217"/>
      <c r="AT400" s="211" t="s">
        <v>284</v>
      </c>
      <c r="AU400" s="211" t="s">
        <v>81</v>
      </c>
      <c r="AV400" s="14" t="s">
        <v>87</v>
      </c>
      <c r="AW400" s="14" t="s">
        <v>36</v>
      </c>
      <c r="AX400" s="14" t="s">
        <v>73</v>
      </c>
      <c r="AY400" s="211" t="s">
        <v>276</v>
      </c>
    </row>
    <row r="401" spans="2:65" s="15" customFormat="1">
      <c r="B401" s="218"/>
      <c r="D401" s="195" t="s">
        <v>284</v>
      </c>
      <c r="E401" s="219" t="s">
        <v>5</v>
      </c>
      <c r="F401" s="220" t="s">
        <v>291</v>
      </c>
      <c r="H401" s="221">
        <v>4</v>
      </c>
      <c r="I401" s="222"/>
      <c r="L401" s="218"/>
      <c r="M401" s="223"/>
      <c r="N401" s="224"/>
      <c r="O401" s="224"/>
      <c r="P401" s="224"/>
      <c r="Q401" s="224"/>
      <c r="R401" s="224"/>
      <c r="S401" s="224"/>
      <c r="T401" s="225"/>
      <c r="AT401" s="219" t="s">
        <v>284</v>
      </c>
      <c r="AU401" s="219" t="s">
        <v>81</v>
      </c>
      <c r="AV401" s="15" t="s">
        <v>92</v>
      </c>
      <c r="AW401" s="15" t="s">
        <v>36</v>
      </c>
      <c r="AX401" s="15" t="s">
        <v>77</v>
      </c>
      <c r="AY401" s="219" t="s">
        <v>276</v>
      </c>
    </row>
    <row r="402" spans="2:65" s="1" customFormat="1" ht="16.5" customHeight="1">
      <c r="B402" s="181"/>
      <c r="C402" s="182" t="s">
        <v>501</v>
      </c>
      <c r="D402" s="182" t="s">
        <v>278</v>
      </c>
      <c r="E402" s="183" t="s">
        <v>976</v>
      </c>
      <c r="F402" s="184" t="s">
        <v>977</v>
      </c>
      <c r="G402" s="185" t="s">
        <v>368</v>
      </c>
      <c r="H402" s="186">
        <v>4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190" t="s">
        <v>46</v>
      </c>
      <c r="O402" s="43"/>
      <c r="P402" s="191">
        <f>O402*H402</f>
        <v>0</v>
      </c>
      <c r="Q402" s="191">
        <v>5.4550000000000001E-2</v>
      </c>
      <c r="R402" s="191">
        <f>Q402*H402</f>
        <v>0.21820000000000001</v>
      </c>
      <c r="S402" s="191">
        <v>0</v>
      </c>
      <c r="T402" s="192">
        <f>S402*H402</f>
        <v>0</v>
      </c>
      <c r="AR402" s="25" t="s">
        <v>92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92</v>
      </c>
      <c r="BM402" s="25" t="s">
        <v>978</v>
      </c>
    </row>
    <row r="403" spans="2:65" s="12" customFormat="1">
      <c r="B403" s="194"/>
      <c r="D403" s="195" t="s">
        <v>284</v>
      </c>
      <c r="E403" s="196" t="s">
        <v>5</v>
      </c>
      <c r="F403" s="197" t="s">
        <v>974</v>
      </c>
      <c r="H403" s="196" t="s">
        <v>5</v>
      </c>
      <c r="I403" s="198"/>
      <c r="L403" s="194"/>
      <c r="M403" s="199"/>
      <c r="N403" s="200"/>
      <c r="O403" s="200"/>
      <c r="P403" s="200"/>
      <c r="Q403" s="200"/>
      <c r="R403" s="200"/>
      <c r="S403" s="200"/>
      <c r="T403" s="201"/>
      <c r="AT403" s="196" t="s">
        <v>284</v>
      </c>
      <c r="AU403" s="196" t="s">
        <v>81</v>
      </c>
      <c r="AV403" s="12" t="s">
        <v>77</v>
      </c>
      <c r="AW403" s="12" t="s">
        <v>36</v>
      </c>
      <c r="AX403" s="12" t="s">
        <v>73</v>
      </c>
      <c r="AY403" s="196" t="s">
        <v>276</v>
      </c>
    </row>
    <row r="404" spans="2:65" s="12" customFormat="1">
      <c r="B404" s="194"/>
      <c r="D404" s="195" t="s">
        <v>284</v>
      </c>
      <c r="E404" s="196" t="s">
        <v>5</v>
      </c>
      <c r="F404" s="197" t="s">
        <v>781</v>
      </c>
      <c r="H404" s="196" t="s">
        <v>5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6" t="s">
        <v>284</v>
      </c>
      <c r="AU404" s="196" t="s">
        <v>81</v>
      </c>
      <c r="AV404" s="12" t="s">
        <v>77</v>
      </c>
      <c r="AW404" s="12" t="s">
        <v>36</v>
      </c>
      <c r="AX404" s="12" t="s">
        <v>73</v>
      </c>
      <c r="AY404" s="196" t="s">
        <v>276</v>
      </c>
    </row>
    <row r="405" spans="2:65" s="12" customFormat="1">
      <c r="B405" s="194"/>
      <c r="D405" s="195" t="s">
        <v>284</v>
      </c>
      <c r="E405" s="196" t="s">
        <v>5</v>
      </c>
      <c r="F405" s="197" t="s">
        <v>979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92</v>
      </c>
      <c r="H406" s="205">
        <v>4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4" customFormat="1">
      <c r="B407" s="210"/>
      <c r="D407" s="195" t="s">
        <v>284</v>
      </c>
      <c r="E407" s="211" t="s">
        <v>5</v>
      </c>
      <c r="F407" s="212" t="s">
        <v>290</v>
      </c>
      <c r="H407" s="213">
        <v>4</v>
      </c>
      <c r="I407" s="214"/>
      <c r="L407" s="210"/>
      <c r="M407" s="215"/>
      <c r="N407" s="216"/>
      <c r="O407" s="216"/>
      <c r="P407" s="216"/>
      <c r="Q407" s="216"/>
      <c r="R407" s="216"/>
      <c r="S407" s="216"/>
      <c r="T407" s="217"/>
      <c r="AT407" s="211" t="s">
        <v>284</v>
      </c>
      <c r="AU407" s="211" t="s">
        <v>81</v>
      </c>
      <c r="AV407" s="14" t="s">
        <v>87</v>
      </c>
      <c r="AW407" s="14" t="s">
        <v>36</v>
      </c>
      <c r="AX407" s="14" t="s">
        <v>73</v>
      </c>
      <c r="AY407" s="211" t="s">
        <v>276</v>
      </c>
    </row>
    <row r="408" spans="2:65" s="15" customFormat="1">
      <c r="B408" s="218"/>
      <c r="D408" s="195" t="s">
        <v>284</v>
      </c>
      <c r="E408" s="219" t="s">
        <v>5</v>
      </c>
      <c r="F408" s="220" t="s">
        <v>291</v>
      </c>
      <c r="H408" s="221">
        <v>4</v>
      </c>
      <c r="I408" s="222"/>
      <c r="L408" s="218"/>
      <c r="M408" s="223"/>
      <c r="N408" s="224"/>
      <c r="O408" s="224"/>
      <c r="P408" s="224"/>
      <c r="Q408" s="224"/>
      <c r="R408" s="224"/>
      <c r="S408" s="224"/>
      <c r="T408" s="225"/>
      <c r="AT408" s="219" t="s">
        <v>284</v>
      </c>
      <c r="AU408" s="219" t="s">
        <v>81</v>
      </c>
      <c r="AV408" s="15" t="s">
        <v>92</v>
      </c>
      <c r="AW408" s="15" t="s">
        <v>36</v>
      </c>
      <c r="AX408" s="15" t="s">
        <v>77</v>
      </c>
      <c r="AY408" s="219" t="s">
        <v>276</v>
      </c>
    </row>
    <row r="409" spans="2:65" s="1" customFormat="1" ht="16.5" customHeight="1">
      <c r="B409" s="181"/>
      <c r="C409" s="182" t="s">
        <v>507</v>
      </c>
      <c r="D409" s="182" t="s">
        <v>278</v>
      </c>
      <c r="E409" s="183" t="s">
        <v>980</v>
      </c>
      <c r="F409" s="184" t="s">
        <v>981</v>
      </c>
      <c r="G409" s="185" t="s">
        <v>368</v>
      </c>
      <c r="H409" s="186">
        <v>8</v>
      </c>
      <c r="I409" s="187"/>
      <c r="J409" s="188">
        <f>ROUND(I409*H409,2)</f>
        <v>0</v>
      </c>
      <c r="K409" s="184" t="s">
        <v>282</v>
      </c>
      <c r="L409" s="42"/>
      <c r="M409" s="189" t="s">
        <v>5</v>
      </c>
      <c r="N409" s="190" t="s">
        <v>46</v>
      </c>
      <c r="O409" s="43"/>
      <c r="P409" s="191">
        <f>O409*H409</f>
        <v>0</v>
      </c>
      <c r="Q409" s="191">
        <v>7.2849999999999998E-2</v>
      </c>
      <c r="R409" s="191">
        <f>Q409*H409</f>
        <v>0.58279999999999998</v>
      </c>
      <c r="S409" s="191">
        <v>0</v>
      </c>
      <c r="T409" s="192">
        <f>S409*H409</f>
        <v>0</v>
      </c>
      <c r="AR409" s="25" t="s">
        <v>92</v>
      </c>
      <c r="AT409" s="25" t="s">
        <v>278</v>
      </c>
      <c r="AU409" s="25" t="s">
        <v>81</v>
      </c>
      <c r="AY409" s="25" t="s">
        <v>276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5" t="s">
        <v>92</v>
      </c>
      <c r="BK409" s="193">
        <f>ROUND(I409*H409,2)</f>
        <v>0</v>
      </c>
      <c r="BL409" s="25" t="s">
        <v>92</v>
      </c>
      <c r="BM409" s="25" t="s">
        <v>982</v>
      </c>
    </row>
    <row r="410" spans="2:65" s="12" customFormat="1">
      <c r="B410" s="194"/>
      <c r="D410" s="195" t="s">
        <v>284</v>
      </c>
      <c r="E410" s="196" t="s">
        <v>5</v>
      </c>
      <c r="F410" s="197" t="s">
        <v>974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2" customFormat="1">
      <c r="B411" s="194"/>
      <c r="D411" s="195" t="s">
        <v>284</v>
      </c>
      <c r="E411" s="196" t="s">
        <v>5</v>
      </c>
      <c r="F411" s="197" t="s">
        <v>781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983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322</v>
      </c>
      <c r="H413" s="205">
        <v>8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8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8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182" t="s">
        <v>513</v>
      </c>
      <c r="D416" s="182" t="s">
        <v>278</v>
      </c>
      <c r="E416" s="183" t="s">
        <v>984</v>
      </c>
      <c r="F416" s="184" t="s">
        <v>985</v>
      </c>
      <c r="G416" s="185" t="s">
        <v>368</v>
      </c>
      <c r="H416" s="186">
        <v>4</v>
      </c>
      <c r="I416" s="187"/>
      <c r="J416" s="188">
        <f>ROUND(I416*H416,2)</f>
        <v>0</v>
      </c>
      <c r="K416" s="184" t="s">
        <v>282</v>
      </c>
      <c r="L416" s="42"/>
      <c r="M416" s="189" t="s">
        <v>5</v>
      </c>
      <c r="N416" s="190" t="s">
        <v>46</v>
      </c>
      <c r="O416" s="43"/>
      <c r="P416" s="191">
        <f>O416*H416</f>
        <v>0</v>
      </c>
      <c r="Q416" s="191">
        <v>9.1050000000000006E-2</v>
      </c>
      <c r="R416" s="191">
        <f>Q416*H416</f>
        <v>0.36420000000000002</v>
      </c>
      <c r="S416" s="191">
        <v>0</v>
      </c>
      <c r="T416" s="192">
        <f>S416*H416</f>
        <v>0</v>
      </c>
      <c r="AR416" s="25" t="s">
        <v>92</v>
      </c>
      <c r="AT416" s="25" t="s">
        <v>278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92</v>
      </c>
      <c r="BM416" s="25" t="s">
        <v>986</v>
      </c>
    </row>
    <row r="417" spans="2:65" s="12" customFormat="1">
      <c r="B417" s="194"/>
      <c r="D417" s="195" t="s">
        <v>284</v>
      </c>
      <c r="E417" s="196" t="s">
        <v>5</v>
      </c>
      <c r="F417" s="197" t="s">
        <v>974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781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2" customFormat="1">
      <c r="B419" s="194"/>
      <c r="D419" s="195" t="s">
        <v>284</v>
      </c>
      <c r="E419" s="196" t="s">
        <v>5</v>
      </c>
      <c r="F419" s="197" t="s">
        <v>987</v>
      </c>
      <c r="H419" s="196" t="s">
        <v>5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6" t="s">
        <v>284</v>
      </c>
      <c r="AU419" s="196" t="s">
        <v>81</v>
      </c>
      <c r="AV419" s="12" t="s">
        <v>77</v>
      </c>
      <c r="AW419" s="12" t="s">
        <v>36</v>
      </c>
      <c r="AX419" s="12" t="s">
        <v>73</v>
      </c>
      <c r="AY419" s="196" t="s">
        <v>276</v>
      </c>
    </row>
    <row r="420" spans="2:65" s="13" customFormat="1">
      <c r="B420" s="202"/>
      <c r="D420" s="195" t="s">
        <v>284</v>
      </c>
      <c r="E420" s="203" t="s">
        <v>5</v>
      </c>
      <c r="F420" s="204" t="s">
        <v>92</v>
      </c>
      <c r="H420" s="205">
        <v>4</v>
      </c>
      <c r="I420" s="206"/>
      <c r="L420" s="202"/>
      <c r="M420" s="207"/>
      <c r="N420" s="208"/>
      <c r="O420" s="208"/>
      <c r="P420" s="208"/>
      <c r="Q420" s="208"/>
      <c r="R420" s="208"/>
      <c r="S420" s="208"/>
      <c r="T420" s="209"/>
      <c r="AT420" s="203" t="s">
        <v>284</v>
      </c>
      <c r="AU420" s="203" t="s">
        <v>81</v>
      </c>
      <c r="AV420" s="13" t="s">
        <v>81</v>
      </c>
      <c r="AW420" s="13" t="s">
        <v>36</v>
      </c>
      <c r="AX420" s="13" t="s">
        <v>73</v>
      </c>
      <c r="AY420" s="203" t="s">
        <v>276</v>
      </c>
    </row>
    <row r="421" spans="2:65" s="14" customFormat="1">
      <c r="B421" s="210"/>
      <c r="D421" s="195" t="s">
        <v>284</v>
      </c>
      <c r="E421" s="211" t="s">
        <v>5</v>
      </c>
      <c r="F421" s="212" t="s">
        <v>290</v>
      </c>
      <c r="H421" s="213">
        <v>4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1" t="s">
        <v>284</v>
      </c>
      <c r="AU421" s="211" t="s">
        <v>81</v>
      </c>
      <c r="AV421" s="14" t="s">
        <v>87</v>
      </c>
      <c r="AW421" s="14" t="s">
        <v>36</v>
      </c>
      <c r="AX421" s="14" t="s">
        <v>73</v>
      </c>
      <c r="AY421" s="211" t="s">
        <v>276</v>
      </c>
    </row>
    <row r="422" spans="2:65" s="15" customFormat="1">
      <c r="B422" s="218"/>
      <c r="D422" s="195" t="s">
        <v>284</v>
      </c>
      <c r="E422" s="219" t="s">
        <v>5</v>
      </c>
      <c r="F422" s="220" t="s">
        <v>291</v>
      </c>
      <c r="H422" s="221">
        <v>4</v>
      </c>
      <c r="I422" s="222"/>
      <c r="L422" s="218"/>
      <c r="M422" s="223"/>
      <c r="N422" s="224"/>
      <c r="O422" s="224"/>
      <c r="P422" s="224"/>
      <c r="Q422" s="224"/>
      <c r="R422" s="224"/>
      <c r="S422" s="224"/>
      <c r="T422" s="225"/>
      <c r="AT422" s="219" t="s">
        <v>284</v>
      </c>
      <c r="AU422" s="219" t="s">
        <v>81</v>
      </c>
      <c r="AV422" s="15" t="s">
        <v>92</v>
      </c>
      <c r="AW422" s="15" t="s">
        <v>36</v>
      </c>
      <c r="AX422" s="15" t="s">
        <v>77</v>
      </c>
      <c r="AY422" s="219" t="s">
        <v>276</v>
      </c>
    </row>
    <row r="423" spans="2:65" s="1" customFormat="1" ht="16.5" customHeight="1">
      <c r="B423" s="181"/>
      <c r="C423" s="182" t="s">
        <v>520</v>
      </c>
      <c r="D423" s="182" t="s">
        <v>278</v>
      </c>
      <c r="E423" s="183" t="s">
        <v>988</v>
      </c>
      <c r="F423" s="184" t="s">
        <v>989</v>
      </c>
      <c r="G423" s="185" t="s">
        <v>368</v>
      </c>
      <c r="H423" s="186">
        <v>4</v>
      </c>
      <c r="I423" s="187"/>
      <c r="J423" s="188">
        <f>ROUND(I423*H423,2)</f>
        <v>0</v>
      </c>
      <c r="K423" s="184" t="s">
        <v>282</v>
      </c>
      <c r="L423" s="42"/>
      <c r="M423" s="189" t="s">
        <v>5</v>
      </c>
      <c r="N423" s="190" t="s">
        <v>46</v>
      </c>
      <c r="O423" s="43"/>
      <c r="P423" s="191">
        <f>O423*H423</f>
        <v>0</v>
      </c>
      <c r="Q423" s="191">
        <v>0.11805</v>
      </c>
      <c r="R423" s="191">
        <f>Q423*H423</f>
        <v>0.47220000000000001</v>
      </c>
      <c r="S423" s="191">
        <v>0</v>
      </c>
      <c r="T423" s="192">
        <f>S423*H423</f>
        <v>0</v>
      </c>
      <c r="AR423" s="25" t="s">
        <v>92</v>
      </c>
      <c r="AT423" s="25" t="s">
        <v>278</v>
      </c>
      <c r="AU423" s="25" t="s">
        <v>81</v>
      </c>
      <c r="AY423" s="25" t="s">
        <v>276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5" t="s">
        <v>92</v>
      </c>
      <c r="BK423" s="193">
        <f>ROUND(I423*H423,2)</f>
        <v>0</v>
      </c>
      <c r="BL423" s="25" t="s">
        <v>92</v>
      </c>
      <c r="BM423" s="25" t="s">
        <v>990</v>
      </c>
    </row>
    <row r="424" spans="2:65" s="12" customFormat="1">
      <c r="B424" s="194"/>
      <c r="D424" s="195" t="s">
        <v>284</v>
      </c>
      <c r="E424" s="196" t="s">
        <v>5</v>
      </c>
      <c r="F424" s="197" t="s">
        <v>974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2" customFormat="1">
      <c r="B425" s="194"/>
      <c r="D425" s="195" t="s">
        <v>284</v>
      </c>
      <c r="E425" s="196" t="s">
        <v>5</v>
      </c>
      <c r="F425" s="197" t="s">
        <v>781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2" customFormat="1">
      <c r="B426" s="194"/>
      <c r="D426" s="195" t="s">
        <v>284</v>
      </c>
      <c r="E426" s="196" t="s">
        <v>5</v>
      </c>
      <c r="F426" s="197" t="s">
        <v>991</v>
      </c>
      <c r="H426" s="196" t="s">
        <v>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6" t="s">
        <v>284</v>
      </c>
      <c r="AU426" s="196" t="s">
        <v>81</v>
      </c>
      <c r="AV426" s="12" t="s">
        <v>77</v>
      </c>
      <c r="AW426" s="12" t="s">
        <v>36</v>
      </c>
      <c r="AX426" s="12" t="s">
        <v>73</v>
      </c>
      <c r="AY426" s="196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92</v>
      </c>
      <c r="H427" s="205">
        <v>4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36</v>
      </c>
      <c r="AX427" s="13" t="s">
        <v>73</v>
      </c>
      <c r="AY427" s="203" t="s">
        <v>276</v>
      </c>
    </row>
    <row r="428" spans="2:65" s="14" customFormat="1">
      <c r="B428" s="210"/>
      <c r="D428" s="195" t="s">
        <v>284</v>
      </c>
      <c r="E428" s="211" t="s">
        <v>5</v>
      </c>
      <c r="F428" s="212" t="s">
        <v>290</v>
      </c>
      <c r="H428" s="213">
        <v>4</v>
      </c>
      <c r="I428" s="214"/>
      <c r="L428" s="210"/>
      <c r="M428" s="215"/>
      <c r="N428" s="216"/>
      <c r="O428" s="216"/>
      <c r="P428" s="216"/>
      <c r="Q428" s="216"/>
      <c r="R428" s="216"/>
      <c r="S428" s="216"/>
      <c r="T428" s="217"/>
      <c r="AT428" s="211" t="s">
        <v>284</v>
      </c>
      <c r="AU428" s="211" t="s">
        <v>81</v>
      </c>
      <c r="AV428" s="14" t="s">
        <v>87</v>
      </c>
      <c r="AW428" s="14" t="s">
        <v>36</v>
      </c>
      <c r="AX428" s="14" t="s">
        <v>73</v>
      </c>
      <c r="AY428" s="211" t="s">
        <v>276</v>
      </c>
    </row>
    <row r="429" spans="2:65" s="15" customFormat="1">
      <c r="B429" s="218"/>
      <c r="D429" s="195" t="s">
        <v>284</v>
      </c>
      <c r="E429" s="219" t="s">
        <v>5</v>
      </c>
      <c r="F429" s="220" t="s">
        <v>291</v>
      </c>
      <c r="H429" s="221">
        <v>4</v>
      </c>
      <c r="I429" s="222"/>
      <c r="L429" s="218"/>
      <c r="M429" s="223"/>
      <c r="N429" s="224"/>
      <c r="O429" s="224"/>
      <c r="P429" s="224"/>
      <c r="Q429" s="224"/>
      <c r="R429" s="224"/>
      <c r="S429" s="224"/>
      <c r="T429" s="225"/>
      <c r="AT429" s="219" t="s">
        <v>284</v>
      </c>
      <c r="AU429" s="219" t="s">
        <v>81</v>
      </c>
      <c r="AV429" s="15" t="s">
        <v>92</v>
      </c>
      <c r="AW429" s="15" t="s">
        <v>36</v>
      </c>
      <c r="AX429" s="15" t="s">
        <v>77</v>
      </c>
      <c r="AY429" s="219" t="s">
        <v>276</v>
      </c>
    </row>
    <row r="430" spans="2:65" s="11" customFormat="1" ht="29.85" customHeight="1">
      <c r="B430" s="168"/>
      <c r="D430" s="169" t="s">
        <v>72</v>
      </c>
      <c r="E430" s="179" t="s">
        <v>92</v>
      </c>
      <c r="F430" s="179" t="s">
        <v>992</v>
      </c>
      <c r="I430" s="171"/>
      <c r="J430" s="180">
        <f>BK430</f>
        <v>0</v>
      </c>
      <c r="L430" s="168"/>
      <c r="M430" s="173"/>
      <c r="N430" s="174"/>
      <c r="O430" s="174"/>
      <c r="P430" s="175">
        <f>SUM(P431:P630)</f>
        <v>0</v>
      </c>
      <c r="Q430" s="174"/>
      <c r="R430" s="175">
        <f>SUM(R431:R630)</f>
        <v>91.303210259999972</v>
      </c>
      <c r="S430" s="174"/>
      <c r="T430" s="176">
        <f>SUM(T431:T630)</f>
        <v>0</v>
      </c>
      <c r="AR430" s="169" t="s">
        <v>77</v>
      </c>
      <c r="AT430" s="177" t="s">
        <v>72</v>
      </c>
      <c r="AU430" s="177" t="s">
        <v>77</v>
      </c>
      <c r="AY430" s="169" t="s">
        <v>276</v>
      </c>
      <c r="BK430" s="178">
        <f>SUM(BK431:BK630)</f>
        <v>0</v>
      </c>
    </row>
    <row r="431" spans="2:65" s="1" customFormat="1" ht="16.5" customHeight="1">
      <c r="B431" s="181"/>
      <c r="C431" s="182" t="s">
        <v>526</v>
      </c>
      <c r="D431" s="182" t="s">
        <v>278</v>
      </c>
      <c r="E431" s="183" t="s">
        <v>993</v>
      </c>
      <c r="F431" s="184" t="s">
        <v>994</v>
      </c>
      <c r="G431" s="185" t="s">
        <v>368</v>
      </c>
      <c r="H431" s="186">
        <v>23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0.1578</v>
      </c>
      <c r="R431" s="191">
        <f>Q431*H431</f>
        <v>3.6294</v>
      </c>
      <c r="S431" s="191">
        <v>0</v>
      </c>
      <c r="T431" s="192">
        <f>S431*H431</f>
        <v>0</v>
      </c>
      <c r="AR431" s="25" t="s">
        <v>92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92</v>
      </c>
      <c r="BM431" s="25" t="s">
        <v>995</v>
      </c>
    </row>
    <row r="432" spans="2:65" s="12" customFormat="1">
      <c r="B432" s="194"/>
      <c r="D432" s="195" t="s">
        <v>284</v>
      </c>
      <c r="E432" s="196" t="s">
        <v>5</v>
      </c>
      <c r="F432" s="197" t="s">
        <v>996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2" customFormat="1">
      <c r="B433" s="194"/>
      <c r="D433" s="195" t="s">
        <v>284</v>
      </c>
      <c r="E433" s="196" t="s">
        <v>5</v>
      </c>
      <c r="F433" s="197" t="s">
        <v>997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65" s="12" customFormat="1">
      <c r="B434" s="194"/>
      <c r="D434" s="195" t="s">
        <v>284</v>
      </c>
      <c r="E434" s="196" t="s">
        <v>5</v>
      </c>
      <c r="F434" s="197" t="s">
        <v>998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65" s="13" customFormat="1">
      <c r="B435" s="202"/>
      <c r="D435" s="195" t="s">
        <v>284</v>
      </c>
      <c r="E435" s="203" t="s">
        <v>5</v>
      </c>
      <c r="F435" s="204" t="s">
        <v>372</v>
      </c>
      <c r="H435" s="205">
        <v>14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284</v>
      </c>
      <c r="AU435" s="203" t="s">
        <v>81</v>
      </c>
      <c r="AV435" s="13" t="s">
        <v>81</v>
      </c>
      <c r="AW435" s="13" t="s">
        <v>36</v>
      </c>
      <c r="AX435" s="13" t="s">
        <v>73</v>
      </c>
      <c r="AY435" s="203" t="s">
        <v>276</v>
      </c>
    </row>
    <row r="436" spans="2:65" s="12" customFormat="1">
      <c r="B436" s="194"/>
      <c r="D436" s="195" t="s">
        <v>284</v>
      </c>
      <c r="E436" s="196" t="s">
        <v>5</v>
      </c>
      <c r="F436" s="197" t="s">
        <v>999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3" customFormat="1">
      <c r="B437" s="202"/>
      <c r="D437" s="195" t="s">
        <v>284</v>
      </c>
      <c r="E437" s="203" t="s">
        <v>5</v>
      </c>
      <c r="F437" s="204" t="s">
        <v>77</v>
      </c>
      <c r="H437" s="205">
        <v>1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65" s="12" customFormat="1">
      <c r="B438" s="194"/>
      <c r="D438" s="195" t="s">
        <v>284</v>
      </c>
      <c r="E438" s="196" t="s">
        <v>5</v>
      </c>
      <c r="F438" s="197" t="s">
        <v>1000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3" customFormat="1">
      <c r="B439" s="202"/>
      <c r="D439" s="195" t="s">
        <v>284</v>
      </c>
      <c r="E439" s="203" t="s">
        <v>5</v>
      </c>
      <c r="F439" s="204" t="s">
        <v>322</v>
      </c>
      <c r="H439" s="205">
        <v>8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65" s="14" customFormat="1">
      <c r="B440" s="210"/>
      <c r="D440" s="195" t="s">
        <v>284</v>
      </c>
      <c r="E440" s="211" t="s">
        <v>5</v>
      </c>
      <c r="F440" s="212" t="s">
        <v>290</v>
      </c>
      <c r="H440" s="213">
        <v>23</v>
      </c>
      <c r="I440" s="214"/>
      <c r="L440" s="210"/>
      <c r="M440" s="215"/>
      <c r="N440" s="216"/>
      <c r="O440" s="216"/>
      <c r="P440" s="216"/>
      <c r="Q440" s="216"/>
      <c r="R440" s="216"/>
      <c r="S440" s="216"/>
      <c r="T440" s="217"/>
      <c r="AT440" s="211" t="s">
        <v>284</v>
      </c>
      <c r="AU440" s="211" t="s">
        <v>81</v>
      </c>
      <c r="AV440" s="14" t="s">
        <v>87</v>
      </c>
      <c r="AW440" s="14" t="s">
        <v>36</v>
      </c>
      <c r="AX440" s="14" t="s">
        <v>73</v>
      </c>
      <c r="AY440" s="211" t="s">
        <v>276</v>
      </c>
    </row>
    <row r="441" spans="2:65" s="15" customFormat="1">
      <c r="B441" s="218"/>
      <c r="D441" s="195" t="s">
        <v>284</v>
      </c>
      <c r="E441" s="219" t="s">
        <v>5</v>
      </c>
      <c r="F441" s="220" t="s">
        <v>291</v>
      </c>
      <c r="H441" s="221">
        <v>23</v>
      </c>
      <c r="I441" s="222"/>
      <c r="L441" s="218"/>
      <c r="M441" s="223"/>
      <c r="N441" s="224"/>
      <c r="O441" s="224"/>
      <c r="P441" s="224"/>
      <c r="Q441" s="224"/>
      <c r="R441" s="224"/>
      <c r="S441" s="224"/>
      <c r="T441" s="225"/>
      <c r="AT441" s="219" t="s">
        <v>284</v>
      </c>
      <c r="AU441" s="219" t="s">
        <v>81</v>
      </c>
      <c r="AV441" s="15" t="s">
        <v>92</v>
      </c>
      <c r="AW441" s="15" t="s">
        <v>36</v>
      </c>
      <c r="AX441" s="15" t="s">
        <v>77</v>
      </c>
      <c r="AY441" s="219" t="s">
        <v>276</v>
      </c>
    </row>
    <row r="442" spans="2:65" s="1" customFormat="1" ht="16.5" customHeight="1">
      <c r="B442" s="181"/>
      <c r="C442" s="226" t="s">
        <v>532</v>
      </c>
      <c r="D442" s="226" t="s">
        <v>447</v>
      </c>
      <c r="E442" s="227" t="s">
        <v>1001</v>
      </c>
      <c r="F442" s="228" t="s">
        <v>1002</v>
      </c>
      <c r="G442" s="229" t="s">
        <v>416</v>
      </c>
      <c r="H442" s="230">
        <v>131.4</v>
      </c>
      <c r="I442" s="231"/>
      <c r="J442" s="232">
        <f>ROUND(I442*H442,2)</f>
        <v>0</v>
      </c>
      <c r="K442" s="228" t="s">
        <v>282</v>
      </c>
      <c r="L442" s="233"/>
      <c r="M442" s="234" t="s">
        <v>5</v>
      </c>
      <c r="N442" s="235" t="s">
        <v>46</v>
      </c>
      <c r="O442" s="43"/>
      <c r="P442" s="191">
        <f>O442*H442</f>
        <v>0</v>
      </c>
      <c r="Q442" s="191">
        <v>0.29499999999999998</v>
      </c>
      <c r="R442" s="191">
        <f>Q442*H442</f>
        <v>38.762999999999998</v>
      </c>
      <c r="S442" s="191">
        <v>0</v>
      </c>
      <c r="T442" s="192">
        <f>S442*H442</f>
        <v>0</v>
      </c>
      <c r="AR442" s="25" t="s">
        <v>322</v>
      </c>
      <c r="AT442" s="25" t="s">
        <v>447</v>
      </c>
      <c r="AU442" s="25" t="s">
        <v>81</v>
      </c>
      <c r="AY442" s="25" t="s">
        <v>276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5" t="s">
        <v>92</v>
      </c>
      <c r="BK442" s="193">
        <f>ROUND(I442*H442,2)</f>
        <v>0</v>
      </c>
      <c r="BL442" s="25" t="s">
        <v>92</v>
      </c>
      <c r="BM442" s="25" t="s">
        <v>1003</v>
      </c>
    </row>
    <row r="443" spans="2:65" s="12" customFormat="1">
      <c r="B443" s="194"/>
      <c r="D443" s="195" t="s">
        <v>284</v>
      </c>
      <c r="E443" s="196" t="s">
        <v>5</v>
      </c>
      <c r="F443" s="197" t="s">
        <v>451</v>
      </c>
      <c r="H443" s="196" t="s">
        <v>5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6" t="s">
        <v>284</v>
      </c>
      <c r="AU443" s="196" t="s">
        <v>81</v>
      </c>
      <c r="AV443" s="12" t="s">
        <v>77</v>
      </c>
      <c r="AW443" s="12" t="s">
        <v>36</v>
      </c>
      <c r="AX443" s="12" t="s">
        <v>73</v>
      </c>
      <c r="AY443" s="196" t="s">
        <v>276</v>
      </c>
    </row>
    <row r="444" spans="2:65" s="12" customFormat="1">
      <c r="B444" s="194"/>
      <c r="D444" s="195" t="s">
        <v>284</v>
      </c>
      <c r="E444" s="196" t="s">
        <v>5</v>
      </c>
      <c r="F444" s="197" t="s">
        <v>997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65" s="12" customFormat="1">
      <c r="B445" s="194"/>
      <c r="D445" s="195" t="s">
        <v>284</v>
      </c>
      <c r="E445" s="196" t="s">
        <v>5</v>
      </c>
      <c r="F445" s="197" t="s">
        <v>998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1004</v>
      </c>
      <c r="H446" s="205">
        <v>82.6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2" customFormat="1">
      <c r="B447" s="194"/>
      <c r="D447" s="195" t="s">
        <v>284</v>
      </c>
      <c r="E447" s="196" t="s">
        <v>5</v>
      </c>
      <c r="F447" s="197" t="s">
        <v>1000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1005</v>
      </c>
      <c r="H448" s="205">
        <v>48.8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4" customFormat="1">
      <c r="B449" s="210"/>
      <c r="D449" s="195" t="s">
        <v>284</v>
      </c>
      <c r="E449" s="211" t="s">
        <v>5</v>
      </c>
      <c r="F449" s="212" t="s">
        <v>290</v>
      </c>
      <c r="H449" s="213">
        <v>131.4</v>
      </c>
      <c r="I449" s="214"/>
      <c r="L449" s="210"/>
      <c r="M449" s="215"/>
      <c r="N449" s="216"/>
      <c r="O449" s="216"/>
      <c r="P449" s="216"/>
      <c r="Q449" s="216"/>
      <c r="R449" s="216"/>
      <c r="S449" s="216"/>
      <c r="T449" s="217"/>
      <c r="AT449" s="211" t="s">
        <v>284</v>
      </c>
      <c r="AU449" s="211" t="s">
        <v>81</v>
      </c>
      <c r="AV449" s="14" t="s">
        <v>87</v>
      </c>
      <c r="AW449" s="14" t="s">
        <v>36</v>
      </c>
      <c r="AX449" s="14" t="s">
        <v>73</v>
      </c>
      <c r="AY449" s="211" t="s">
        <v>276</v>
      </c>
    </row>
    <row r="450" spans="2:65" s="15" customFormat="1">
      <c r="B450" s="218"/>
      <c r="D450" s="195" t="s">
        <v>284</v>
      </c>
      <c r="E450" s="219" t="s">
        <v>5</v>
      </c>
      <c r="F450" s="220" t="s">
        <v>291</v>
      </c>
      <c r="H450" s="221">
        <v>131.4</v>
      </c>
      <c r="I450" s="222"/>
      <c r="L450" s="218"/>
      <c r="M450" s="223"/>
      <c r="N450" s="224"/>
      <c r="O450" s="224"/>
      <c r="P450" s="224"/>
      <c r="Q450" s="224"/>
      <c r="R450" s="224"/>
      <c r="S450" s="224"/>
      <c r="T450" s="225"/>
      <c r="AT450" s="219" t="s">
        <v>284</v>
      </c>
      <c r="AU450" s="219" t="s">
        <v>81</v>
      </c>
      <c r="AV450" s="15" t="s">
        <v>92</v>
      </c>
      <c r="AW450" s="15" t="s">
        <v>36</v>
      </c>
      <c r="AX450" s="15" t="s">
        <v>77</v>
      </c>
      <c r="AY450" s="219" t="s">
        <v>276</v>
      </c>
    </row>
    <row r="451" spans="2:65" s="1" customFormat="1" ht="16.5" customHeight="1">
      <c r="B451" s="181"/>
      <c r="C451" s="226" t="s">
        <v>549</v>
      </c>
      <c r="D451" s="226" t="s">
        <v>447</v>
      </c>
      <c r="E451" s="227" t="s">
        <v>1006</v>
      </c>
      <c r="F451" s="228" t="s">
        <v>1007</v>
      </c>
      <c r="G451" s="229" t="s">
        <v>416</v>
      </c>
      <c r="H451" s="230">
        <v>5.9</v>
      </c>
      <c r="I451" s="231"/>
      <c r="J451" s="232">
        <f>ROUND(I451*H451,2)</f>
        <v>0</v>
      </c>
      <c r="K451" s="228" t="s">
        <v>282</v>
      </c>
      <c r="L451" s="233"/>
      <c r="M451" s="234" t="s">
        <v>5</v>
      </c>
      <c r="N451" s="235" t="s">
        <v>46</v>
      </c>
      <c r="O451" s="43"/>
      <c r="P451" s="191">
        <f>O451*H451</f>
        <v>0</v>
      </c>
      <c r="Q451" s="191">
        <v>0.29499999999999998</v>
      </c>
      <c r="R451" s="191">
        <f>Q451*H451</f>
        <v>1.7404999999999999</v>
      </c>
      <c r="S451" s="191">
        <v>0</v>
      </c>
      <c r="T451" s="192">
        <f>S451*H451</f>
        <v>0</v>
      </c>
      <c r="AR451" s="25" t="s">
        <v>322</v>
      </c>
      <c r="AT451" s="25" t="s">
        <v>447</v>
      </c>
      <c r="AU451" s="25" t="s">
        <v>81</v>
      </c>
      <c r="AY451" s="25" t="s">
        <v>276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5" t="s">
        <v>92</v>
      </c>
      <c r="BK451" s="193">
        <f>ROUND(I451*H451,2)</f>
        <v>0</v>
      </c>
      <c r="BL451" s="25" t="s">
        <v>92</v>
      </c>
      <c r="BM451" s="25" t="s">
        <v>1008</v>
      </c>
    </row>
    <row r="452" spans="2:65" s="12" customFormat="1">
      <c r="B452" s="194"/>
      <c r="D452" s="195" t="s">
        <v>284</v>
      </c>
      <c r="E452" s="196" t="s">
        <v>5</v>
      </c>
      <c r="F452" s="197" t="s">
        <v>451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2" customFormat="1">
      <c r="B453" s="194"/>
      <c r="D453" s="195" t="s">
        <v>284</v>
      </c>
      <c r="E453" s="196" t="s">
        <v>5</v>
      </c>
      <c r="F453" s="197" t="s">
        <v>997</v>
      </c>
      <c r="H453" s="196" t="s">
        <v>5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6" t="s">
        <v>284</v>
      </c>
      <c r="AU453" s="196" t="s">
        <v>81</v>
      </c>
      <c r="AV453" s="12" t="s">
        <v>77</v>
      </c>
      <c r="AW453" s="12" t="s">
        <v>36</v>
      </c>
      <c r="AX453" s="12" t="s">
        <v>73</v>
      </c>
      <c r="AY453" s="196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999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1009</v>
      </c>
      <c r="H455" s="205">
        <v>5.9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4" customFormat="1">
      <c r="B456" s="210"/>
      <c r="D456" s="195" t="s">
        <v>284</v>
      </c>
      <c r="E456" s="211" t="s">
        <v>5</v>
      </c>
      <c r="F456" s="212" t="s">
        <v>290</v>
      </c>
      <c r="H456" s="213">
        <v>5.9</v>
      </c>
      <c r="I456" s="214"/>
      <c r="L456" s="210"/>
      <c r="M456" s="215"/>
      <c r="N456" s="216"/>
      <c r="O456" s="216"/>
      <c r="P456" s="216"/>
      <c r="Q456" s="216"/>
      <c r="R456" s="216"/>
      <c r="S456" s="216"/>
      <c r="T456" s="217"/>
      <c r="AT456" s="211" t="s">
        <v>284</v>
      </c>
      <c r="AU456" s="211" t="s">
        <v>81</v>
      </c>
      <c r="AV456" s="14" t="s">
        <v>87</v>
      </c>
      <c r="AW456" s="14" t="s">
        <v>36</v>
      </c>
      <c r="AX456" s="14" t="s">
        <v>73</v>
      </c>
      <c r="AY456" s="211" t="s">
        <v>276</v>
      </c>
    </row>
    <row r="457" spans="2:65" s="15" customFormat="1">
      <c r="B457" s="218"/>
      <c r="D457" s="195" t="s">
        <v>284</v>
      </c>
      <c r="E457" s="219" t="s">
        <v>5</v>
      </c>
      <c r="F457" s="220" t="s">
        <v>291</v>
      </c>
      <c r="H457" s="221">
        <v>5.9</v>
      </c>
      <c r="I457" s="222"/>
      <c r="L457" s="218"/>
      <c r="M457" s="223"/>
      <c r="N457" s="224"/>
      <c r="O457" s="224"/>
      <c r="P457" s="224"/>
      <c r="Q457" s="224"/>
      <c r="R457" s="224"/>
      <c r="S457" s="224"/>
      <c r="T457" s="225"/>
      <c r="AT457" s="219" t="s">
        <v>284</v>
      </c>
      <c r="AU457" s="219" t="s">
        <v>81</v>
      </c>
      <c r="AV457" s="15" t="s">
        <v>92</v>
      </c>
      <c r="AW457" s="15" t="s">
        <v>36</v>
      </c>
      <c r="AX457" s="15" t="s">
        <v>77</v>
      </c>
      <c r="AY457" s="219" t="s">
        <v>276</v>
      </c>
    </row>
    <row r="458" spans="2:65" s="1" customFormat="1" ht="16.5" customHeight="1">
      <c r="B458" s="181"/>
      <c r="C458" s="182" t="s">
        <v>555</v>
      </c>
      <c r="D458" s="182" t="s">
        <v>278</v>
      </c>
      <c r="E458" s="183" t="s">
        <v>1010</v>
      </c>
      <c r="F458" s="184" t="s">
        <v>1011</v>
      </c>
      <c r="G458" s="185" t="s">
        <v>281</v>
      </c>
      <c r="H458" s="186">
        <v>5.141</v>
      </c>
      <c r="I458" s="187"/>
      <c r="J458" s="188">
        <f>ROUND(I458*H458,2)</f>
        <v>0</v>
      </c>
      <c r="K458" s="184" t="s">
        <v>282</v>
      </c>
      <c r="L458" s="42"/>
      <c r="M458" s="189" t="s">
        <v>5</v>
      </c>
      <c r="N458" s="190" t="s">
        <v>46</v>
      </c>
      <c r="O458" s="43"/>
      <c r="P458" s="191">
        <f>O458*H458</f>
        <v>0</v>
      </c>
      <c r="Q458" s="191">
        <v>2.45343</v>
      </c>
      <c r="R458" s="191">
        <f>Q458*H458</f>
        <v>12.61308363</v>
      </c>
      <c r="S458" s="191">
        <v>0</v>
      </c>
      <c r="T458" s="192">
        <f>S458*H458</f>
        <v>0</v>
      </c>
      <c r="AR458" s="25" t="s">
        <v>92</v>
      </c>
      <c r="AT458" s="25" t="s">
        <v>278</v>
      </c>
      <c r="AU458" s="25" t="s">
        <v>81</v>
      </c>
      <c r="AY458" s="25" t="s">
        <v>276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5" t="s">
        <v>92</v>
      </c>
      <c r="BK458" s="193">
        <f>ROUND(I458*H458,2)</f>
        <v>0</v>
      </c>
      <c r="BL458" s="25" t="s">
        <v>92</v>
      </c>
      <c r="BM458" s="25" t="s">
        <v>1012</v>
      </c>
    </row>
    <row r="459" spans="2:65" s="12" customFormat="1">
      <c r="B459" s="194"/>
      <c r="D459" s="195" t="s">
        <v>284</v>
      </c>
      <c r="E459" s="196" t="s">
        <v>5</v>
      </c>
      <c r="F459" s="197" t="s">
        <v>1013</v>
      </c>
      <c r="H459" s="196" t="s">
        <v>5</v>
      </c>
      <c r="I459" s="198"/>
      <c r="L459" s="194"/>
      <c r="M459" s="199"/>
      <c r="N459" s="200"/>
      <c r="O459" s="200"/>
      <c r="P459" s="200"/>
      <c r="Q459" s="200"/>
      <c r="R459" s="200"/>
      <c r="S459" s="200"/>
      <c r="T459" s="201"/>
      <c r="AT459" s="196" t="s">
        <v>284</v>
      </c>
      <c r="AU459" s="196" t="s">
        <v>81</v>
      </c>
      <c r="AV459" s="12" t="s">
        <v>77</v>
      </c>
      <c r="AW459" s="12" t="s">
        <v>36</v>
      </c>
      <c r="AX459" s="12" t="s">
        <v>73</v>
      </c>
      <c r="AY459" s="196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1014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1015</v>
      </c>
      <c r="H461" s="205">
        <v>5.141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4" customFormat="1">
      <c r="B462" s="210"/>
      <c r="D462" s="195" t="s">
        <v>284</v>
      </c>
      <c r="E462" s="211" t="s">
        <v>5</v>
      </c>
      <c r="F462" s="212" t="s">
        <v>290</v>
      </c>
      <c r="H462" s="213">
        <v>5.141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1" t="s">
        <v>284</v>
      </c>
      <c r="AU462" s="211" t="s">
        <v>81</v>
      </c>
      <c r="AV462" s="14" t="s">
        <v>87</v>
      </c>
      <c r="AW462" s="14" t="s">
        <v>36</v>
      </c>
      <c r="AX462" s="14" t="s">
        <v>73</v>
      </c>
      <c r="AY462" s="211" t="s">
        <v>276</v>
      </c>
    </row>
    <row r="463" spans="2:65" s="15" customFormat="1">
      <c r="B463" s="218"/>
      <c r="D463" s="195" t="s">
        <v>284</v>
      </c>
      <c r="E463" s="219" t="s">
        <v>5</v>
      </c>
      <c r="F463" s="220" t="s">
        <v>291</v>
      </c>
      <c r="H463" s="221">
        <v>5.141</v>
      </c>
      <c r="I463" s="222"/>
      <c r="L463" s="218"/>
      <c r="M463" s="223"/>
      <c r="N463" s="224"/>
      <c r="O463" s="224"/>
      <c r="P463" s="224"/>
      <c r="Q463" s="224"/>
      <c r="R463" s="224"/>
      <c r="S463" s="224"/>
      <c r="T463" s="225"/>
      <c r="AT463" s="219" t="s">
        <v>284</v>
      </c>
      <c r="AU463" s="219" t="s">
        <v>81</v>
      </c>
      <c r="AV463" s="15" t="s">
        <v>92</v>
      </c>
      <c r="AW463" s="15" t="s">
        <v>36</v>
      </c>
      <c r="AX463" s="15" t="s">
        <v>77</v>
      </c>
      <c r="AY463" s="219" t="s">
        <v>276</v>
      </c>
    </row>
    <row r="464" spans="2:65" s="1" customFormat="1" ht="25.5" customHeight="1">
      <c r="B464" s="181"/>
      <c r="C464" s="182" t="s">
        <v>559</v>
      </c>
      <c r="D464" s="182" t="s">
        <v>278</v>
      </c>
      <c r="E464" s="183" t="s">
        <v>1016</v>
      </c>
      <c r="F464" s="184" t="s">
        <v>1017</v>
      </c>
      <c r="G464" s="185" t="s">
        <v>325</v>
      </c>
      <c r="H464" s="186">
        <v>67</v>
      </c>
      <c r="I464" s="187"/>
      <c r="J464" s="188">
        <f>ROUND(I464*H464,2)</f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>O464*H464</f>
        <v>0</v>
      </c>
      <c r="Q464" s="191">
        <v>8.1200000000000005E-3</v>
      </c>
      <c r="R464" s="191">
        <f>Q464*H464</f>
        <v>0.54404000000000008</v>
      </c>
      <c r="S464" s="191">
        <v>0</v>
      </c>
      <c r="T464" s="192">
        <f>S464*H464</f>
        <v>0</v>
      </c>
      <c r="AR464" s="25" t="s">
        <v>92</v>
      </c>
      <c r="AT464" s="25" t="s">
        <v>278</v>
      </c>
      <c r="AU464" s="25" t="s">
        <v>81</v>
      </c>
      <c r="AY464" s="25" t="s">
        <v>276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5" t="s">
        <v>92</v>
      </c>
      <c r="BK464" s="193">
        <f>ROUND(I464*H464,2)</f>
        <v>0</v>
      </c>
      <c r="BL464" s="25" t="s">
        <v>92</v>
      </c>
      <c r="BM464" s="25" t="s">
        <v>1018</v>
      </c>
    </row>
    <row r="465" spans="2:65" s="12" customFormat="1">
      <c r="B465" s="194"/>
      <c r="D465" s="195" t="s">
        <v>284</v>
      </c>
      <c r="E465" s="196" t="s">
        <v>5</v>
      </c>
      <c r="F465" s="197" t="s">
        <v>1019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284</v>
      </c>
      <c r="AU465" s="196" t="s">
        <v>81</v>
      </c>
      <c r="AV465" s="12" t="s">
        <v>77</v>
      </c>
      <c r="AW465" s="12" t="s">
        <v>36</v>
      </c>
      <c r="AX465" s="12" t="s">
        <v>73</v>
      </c>
      <c r="AY465" s="196" t="s">
        <v>276</v>
      </c>
    </row>
    <row r="466" spans="2:65" s="12" customFormat="1">
      <c r="B466" s="194"/>
      <c r="D466" s="195" t="s">
        <v>284</v>
      </c>
      <c r="E466" s="196" t="s">
        <v>5</v>
      </c>
      <c r="F466" s="197" t="s">
        <v>997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65" s="13" customFormat="1">
      <c r="B467" s="202"/>
      <c r="D467" s="195" t="s">
        <v>284</v>
      </c>
      <c r="E467" s="203" t="s">
        <v>5</v>
      </c>
      <c r="F467" s="204" t="s">
        <v>690</v>
      </c>
      <c r="H467" s="205">
        <v>67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65" s="14" customFormat="1">
      <c r="B468" s="210"/>
      <c r="D468" s="195" t="s">
        <v>284</v>
      </c>
      <c r="E468" s="211" t="s">
        <v>5</v>
      </c>
      <c r="F468" s="212" t="s">
        <v>290</v>
      </c>
      <c r="H468" s="213">
        <v>67</v>
      </c>
      <c r="I468" s="214"/>
      <c r="L468" s="210"/>
      <c r="M468" s="215"/>
      <c r="N468" s="216"/>
      <c r="O468" s="216"/>
      <c r="P468" s="216"/>
      <c r="Q468" s="216"/>
      <c r="R468" s="216"/>
      <c r="S468" s="216"/>
      <c r="T468" s="217"/>
      <c r="AT468" s="211" t="s">
        <v>284</v>
      </c>
      <c r="AU468" s="211" t="s">
        <v>81</v>
      </c>
      <c r="AV468" s="14" t="s">
        <v>87</v>
      </c>
      <c r="AW468" s="14" t="s">
        <v>36</v>
      </c>
      <c r="AX468" s="14" t="s">
        <v>73</v>
      </c>
      <c r="AY468" s="211" t="s">
        <v>276</v>
      </c>
    </row>
    <row r="469" spans="2:65" s="15" customFormat="1">
      <c r="B469" s="218"/>
      <c r="D469" s="195" t="s">
        <v>284</v>
      </c>
      <c r="E469" s="219" t="s">
        <v>5</v>
      </c>
      <c r="F469" s="220" t="s">
        <v>291</v>
      </c>
      <c r="H469" s="221">
        <v>67</v>
      </c>
      <c r="I469" s="222"/>
      <c r="L469" s="218"/>
      <c r="M469" s="223"/>
      <c r="N469" s="224"/>
      <c r="O469" s="224"/>
      <c r="P469" s="224"/>
      <c r="Q469" s="224"/>
      <c r="R469" s="224"/>
      <c r="S469" s="224"/>
      <c r="T469" s="225"/>
      <c r="AT469" s="219" t="s">
        <v>284</v>
      </c>
      <c r="AU469" s="219" t="s">
        <v>81</v>
      </c>
      <c r="AV469" s="15" t="s">
        <v>92</v>
      </c>
      <c r="AW469" s="15" t="s">
        <v>36</v>
      </c>
      <c r="AX469" s="15" t="s">
        <v>77</v>
      </c>
      <c r="AY469" s="219" t="s">
        <v>276</v>
      </c>
    </row>
    <row r="470" spans="2:65" s="1" customFormat="1" ht="16.5" customHeight="1">
      <c r="B470" s="181"/>
      <c r="C470" s="182" t="s">
        <v>563</v>
      </c>
      <c r="D470" s="182" t="s">
        <v>278</v>
      </c>
      <c r="E470" s="183" t="s">
        <v>1020</v>
      </c>
      <c r="F470" s="184" t="s">
        <v>1021</v>
      </c>
      <c r="G470" s="185" t="s">
        <v>325</v>
      </c>
      <c r="H470" s="186">
        <v>67</v>
      </c>
      <c r="I470" s="187"/>
      <c r="J470" s="188">
        <f>ROUND(I470*H470,2)</f>
        <v>0</v>
      </c>
      <c r="K470" s="184" t="s">
        <v>282</v>
      </c>
      <c r="L470" s="42"/>
      <c r="M470" s="189" t="s">
        <v>5</v>
      </c>
      <c r="N470" s="190" t="s">
        <v>46</v>
      </c>
      <c r="O470" s="43"/>
      <c r="P470" s="191">
        <f>O470*H470</f>
        <v>0</v>
      </c>
      <c r="Q470" s="191">
        <v>8.8000000000000003E-4</v>
      </c>
      <c r="R470" s="191">
        <f>Q470*H470</f>
        <v>5.8960000000000005E-2</v>
      </c>
      <c r="S470" s="191">
        <v>0</v>
      </c>
      <c r="T470" s="192">
        <f>S470*H470</f>
        <v>0</v>
      </c>
      <c r="AR470" s="25" t="s">
        <v>92</v>
      </c>
      <c r="AT470" s="25" t="s">
        <v>278</v>
      </c>
      <c r="AU470" s="25" t="s">
        <v>81</v>
      </c>
      <c r="AY470" s="25" t="s">
        <v>276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5" t="s">
        <v>92</v>
      </c>
      <c r="BK470" s="193">
        <f>ROUND(I470*H470,2)</f>
        <v>0</v>
      </c>
      <c r="BL470" s="25" t="s">
        <v>92</v>
      </c>
      <c r="BM470" s="25" t="s">
        <v>1022</v>
      </c>
    </row>
    <row r="471" spans="2:65" s="12" customFormat="1">
      <c r="B471" s="194"/>
      <c r="D471" s="195" t="s">
        <v>284</v>
      </c>
      <c r="E471" s="196" t="s">
        <v>5</v>
      </c>
      <c r="F471" s="197" t="s">
        <v>1023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284</v>
      </c>
      <c r="AU471" s="196" t="s">
        <v>81</v>
      </c>
      <c r="AV471" s="12" t="s">
        <v>77</v>
      </c>
      <c r="AW471" s="12" t="s">
        <v>36</v>
      </c>
      <c r="AX471" s="12" t="s">
        <v>73</v>
      </c>
      <c r="AY471" s="196" t="s">
        <v>276</v>
      </c>
    </row>
    <row r="472" spans="2:65" s="12" customFormat="1">
      <c r="B472" s="194"/>
      <c r="D472" s="195" t="s">
        <v>284</v>
      </c>
      <c r="E472" s="196" t="s">
        <v>5</v>
      </c>
      <c r="F472" s="197" t="s">
        <v>1014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690</v>
      </c>
      <c r="H473" s="205">
        <v>67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65" s="14" customFormat="1">
      <c r="B474" s="210"/>
      <c r="D474" s="195" t="s">
        <v>284</v>
      </c>
      <c r="E474" s="211" t="s">
        <v>5</v>
      </c>
      <c r="F474" s="212" t="s">
        <v>290</v>
      </c>
      <c r="H474" s="213">
        <v>67</v>
      </c>
      <c r="I474" s="214"/>
      <c r="L474" s="210"/>
      <c r="M474" s="215"/>
      <c r="N474" s="216"/>
      <c r="O474" s="216"/>
      <c r="P474" s="216"/>
      <c r="Q474" s="216"/>
      <c r="R474" s="216"/>
      <c r="S474" s="216"/>
      <c r="T474" s="217"/>
      <c r="AT474" s="211" t="s">
        <v>284</v>
      </c>
      <c r="AU474" s="211" t="s">
        <v>81</v>
      </c>
      <c r="AV474" s="14" t="s">
        <v>87</v>
      </c>
      <c r="AW474" s="14" t="s">
        <v>36</v>
      </c>
      <c r="AX474" s="14" t="s">
        <v>73</v>
      </c>
      <c r="AY474" s="211" t="s">
        <v>276</v>
      </c>
    </row>
    <row r="475" spans="2:65" s="15" customFormat="1">
      <c r="B475" s="218"/>
      <c r="D475" s="195" t="s">
        <v>284</v>
      </c>
      <c r="E475" s="219" t="s">
        <v>5</v>
      </c>
      <c r="F475" s="220" t="s">
        <v>291</v>
      </c>
      <c r="H475" s="221">
        <v>67</v>
      </c>
      <c r="I475" s="222"/>
      <c r="L475" s="218"/>
      <c r="M475" s="223"/>
      <c r="N475" s="224"/>
      <c r="O475" s="224"/>
      <c r="P475" s="224"/>
      <c r="Q475" s="224"/>
      <c r="R475" s="224"/>
      <c r="S475" s="224"/>
      <c r="T475" s="225"/>
      <c r="AT475" s="219" t="s">
        <v>284</v>
      </c>
      <c r="AU475" s="219" t="s">
        <v>81</v>
      </c>
      <c r="AV475" s="15" t="s">
        <v>92</v>
      </c>
      <c r="AW475" s="15" t="s">
        <v>36</v>
      </c>
      <c r="AX475" s="15" t="s">
        <v>77</v>
      </c>
      <c r="AY475" s="219" t="s">
        <v>276</v>
      </c>
    </row>
    <row r="476" spans="2:65" s="1" customFormat="1" ht="16.5" customHeight="1">
      <c r="B476" s="181"/>
      <c r="C476" s="182" t="s">
        <v>568</v>
      </c>
      <c r="D476" s="182" t="s">
        <v>278</v>
      </c>
      <c r="E476" s="183" t="s">
        <v>1024</v>
      </c>
      <c r="F476" s="184" t="s">
        <v>1025</v>
      </c>
      <c r="G476" s="185" t="s">
        <v>325</v>
      </c>
      <c r="H476" s="186">
        <v>67</v>
      </c>
      <c r="I476" s="187"/>
      <c r="J476" s="188">
        <f>ROUND(I476*H476,2)</f>
        <v>0</v>
      </c>
      <c r="K476" s="184" t="s">
        <v>282</v>
      </c>
      <c r="L476" s="42"/>
      <c r="M476" s="189" t="s">
        <v>5</v>
      </c>
      <c r="N476" s="190" t="s">
        <v>46</v>
      </c>
      <c r="O476" s="43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5" t="s">
        <v>92</v>
      </c>
      <c r="AT476" s="25" t="s">
        <v>278</v>
      </c>
      <c r="AU476" s="25" t="s">
        <v>81</v>
      </c>
      <c r="AY476" s="25" t="s">
        <v>276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5" t="s">
        <v>92</v>
      </c>
      <c r="BK476" s="193">
        <f>ROUND(I476*H476,2)</f>
        <v>0</v>
      </c>
      <c r="BL476" s="25" t="s">
        <v>92</v>
      </c>
      <c r="BM476" s="25" t="s">
        <v>1026</v>
      </c>
    </row>
    <row r="477" spans="2:65" s="12" customFormat="1">
      <c r="B477" s="194"/>
      <c r="D477" s="195" t="s">
        <v>284</v>
      </c>
      <c r="E477" s="196" t="s">
        <v>5</v>
      </c>
      <c r="F477" s="197" t="s">
        <v>1023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1014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690</v>
      </c>
      <c r="H479" s="205">
        <v>67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4" customFormat="1">
      <c r="B480" s="210"/>
      <c r="D480" s="195" t="s">
        <v>284</v>
      </c>
      <c r="E480" s="211" t="s">
        <v>5</v>
      </c>
      <c r="F480" s="212" t="s">
        <v>290</v>
      </c>
      <c r="H480" s="213">
        <v>67</v>
      </c>
      <c r="I480" s="214"/>
      <c r="L480" s="210"/>
      <c r="M480" s="215"/>
      <c r="N480" s="216"/>
      <c r="O480" s="216"/>
      <c r="P480" s="216"/>
      <c r="Q480" s="216"/>
      <c r="R480" s="216"/>
      <c r="S480" s="216"/>
      <c r="T480" s="217"/>
      <c r="AT480" s="211" t="s">
        <v>284</v>
      </c>
      <c r="AU480" s="211" t="s">
        <v>81</v>
      </c>
      <c r="AV480" s="14" t="s">
        <v>87</v>
      </c>
      <c r="AW480" s="14" t="s">
        <v>36</v>
      </c>
      <c r="AX480" s="14" t="s">
        <v>73</v>
      </c>
      <c r="AY480" s="211" t="s">
        <v>276</v>
      </c>
    </row>
    <row r="481" spans="2:65" s="15" customFormat="1">
      <c r="B481" s="218"/>
      <c r="D481" s="195" t="s">
        <v>284</v>
      </c>
      <c r="E481" s="219" t="s">
        <v>5</v>
      </c>
      <c r="F481" s="220" t="s">
        <v>291</v>
      </c>
      <c r="H481" s="221">
        <v>67</v>
      </c>
      <c r="I481" s="222"/>
      <c r="L481" s="218"/>
      <c r="M481" s="223"/>
      <c r="N481" s="224"/>
      <c r="O481" s="224"/>
      <c r="P481" s="224"/>
      <c r="Q481" s="224"/>
      <c r="R481" s="224"/>
      <c r="S481" s="224"/>
      <c r="T481" s="225"/>
      <c r="AT481" s="219" t="s">
        <v>284</v>
      </c>
      <c r="AU481" s="219" t="s">
        <v>81</v>
      </c>
      <c r="AV481" s="15" t="s">
        <v>92</v>
      </c>
      <c r="AW481" s="15" t="s">
        <v>36</v>
      </c>
      <c r="AX481" s="15" t="s">
        <v>77</v>
      </c>
      <c r="AY481" s="219" t="s">
        <v>276</v>
      </c>
    </row>
    <row r="482" spans="2:65" s="1" customFormat="1" ht="16.5" customHeight="1">
      <c r="B482" s="181"/>
      <c r="C482" s="182" t="s">
        <v>574</v>
      </c>
      <c r="D482" s="182" t="s">
        <v>278</v>
      </c>
      <c r="E482" s="183" t="s">
        <v>1027</v>
      </c>
      <c r="F482" s="184" t="s">
        <v>1028</v>
      </c>
      <c r="G482" s="185" t="s">
        <v>318</v>
      </c>
      <c r="H482" s="186">
        <v>0.58899999999999997</v>
      </c>
      <c r="I482" s="187"/>
      <c r="J482" s="188">
        <f>ROUND(I482*H482,2)</f>
        <v>0</v>
      </c>
      <c r="K482" s="184" t="s">
        <v>282</v>
      </c>
      <c r="L482" s="42"/>
      <c r="M482" s="189" t="s">
        <v>5</v>
      </c>
      <c r="N482" s="190" t="s">
        <v>46</v>
      </c>
      <c r="O482" s="43"/>
      <c r="P482" s="191">
        <f>O482*H482</f>
        <v>0</v>
      </c>
      <c r="Q482" s="191">
        <v>1.0551600000000001</v>
      </c>
      <c r="R482" s="191">
        <f>Q482*H482</f>
        <v>0.62148924000000005</v>
      </c>
      <c r="S482" s="191">
        <v>0</v>
      </c>
      <c r="T482" s="192">
        <f>S482*H482</f>
        <v>0</v>
      </c>
      <c r="AR482" s="25" t="s">
        <v>92</v>
      </c>
      <c r="AT482" s="25" t="s">
        <v>278</v>
      </c>
      <c r="AU482" s="25" t="s">
        <v>81</v>
      </c>
      <c r="AY482" s="25" t="s">
        <v>276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5" t="s">
        <v>92</v>
      </c>
      <c r="BK482" s="193">
        <f>ROUND(I482*H482,2)</f>
        <v>0</v>
      </c>
      <c r="BL482" s="25" t="s">
        <v>92</v>
      </c>
      <c r="BM482" s="25" t="s">
        <v>1029</v>
      </c>
    </row>
    <row r="483" spans="2:65" s="12" customFormat="1">
      <c r="B483" s="194"/>
      <c r="D483" s="195" t="s">
        <v>284</v>
      </c>
      <c r="E483" s="196" t="s">
        <v>5</v>
      </c>
      <c r="F483" s="197" t="s">
        <v>1030</v>
      </c>
      <c r="H483" s="196" t="s">
        <v>5</v>
      </c>
      <c r="I483" s="198"/>
      <c r="L483" s="194"/>
      <c r="M483" s="199"/>
      <c r="N483" s="200"/>
      <c r="O483" s="200"/>
      <c r="P483" s="200"/>
      <c r="Q483" s="200"/>
      <c r="R483" s="200"/>
      <c r="S483" s="200"/>
      <c r="T483" s="201"/>
      <c r="AT483" s="196" t="s">
        <v>284</v>
      </c>
      <c r="AU483" s="196" t="s">
        <v>81</v>
      </c>
      <c r="AV483" s="12" t="s">
        <v>77</v>
      </c>
      <c r="AW483" s="12" t="s">
        <v>36</v>
      </c>
      <c r="AX483" s="12" t="s">
        <v>73</v>
      </c>
      <c r="AY483" s="196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997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1031</v>
      </c>
      <c r="H485" s="205">
        <v>0.58899999999999997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4" customFormat="1">
      <c r="B486" s="210"/>
      <c r="D486" s="195" t="s">
        <v>284</v>
      </c>
      <c r="E486" s="211" t="s">
        <v>5</v>
      </c>
      <c r="F486" s="212" t="s">
        <v>290</v>
      </c>
      <c r="H486" s="213">
        <v>0.58899999999999997</v>
      </c>
      <c r="I486" s="214"/>
      <c r="L486" s="210"/>
      <c r="M486" s="215"/>
      <c r="N486" s="216"/>
      <c r="O486" s="216"/>
      <c r="P486" s="216"/>
      <c r="Q486" s="216"/>
      <c r="R486" s="216"/>
      <c r="S486" s="216"/>
      <c r="T486" s="217"/>
      <c r="AT486" s="211" t="s">
        <v>284</v>
      </c>
      <c r="AU486" s="211" t="s">
        <v>81</v>
      </c>
      <c r="AV486" s="14" t="s">
        <v>87</v>
      </c>
      <c r="AW486" s="14" t="s">
        <v>36</v>
      </c>
      <c r="AX486" s="14" t="s">
        <v>73</v>
      </c>
      <c r="AY486" s="211" t="s">
        <v>276</v>
      </c>
    </row>
    <row r="487" spans="2:65" s="15" customFormat="1">
      <c r="B487" s="218"/>
      <c r="D487" s="195" t="s">
        <v>284</v>
      </c>
      <c r="E487" s="219" t="s">
        <v>5</v>
      </c>
      <c r="F487" s="220" t="s">
        <v>291</v>
      </c>
      <c r="H487" s="221">
        <v>0.58899999999999997</v>
      </c>
      <c r="I487" s="222"/>
      <c r="L487" s="218"/>
      <c r="M487" s="223"/>
      <c r="N487" s="224"/>
      <c r="O487" s="224"/>
      <c r="P487" s="224"/>
      <c r="Q487" s="224"/>
      <c r="R487" s="224"/>
      <c r="S487" s="224"/>
      <c r="T487" s="225"/>
      <c r="AT487" s="219" t="s">
        <v>284</v>
      </c>
      <c r="AU487" s="219" t="s">
        <v>81</v>
      </c>
      <c r="AV487" s="15" t="s">
        <v>92</v>
      </c>
      <c r="AW487" s="15" t="s">
        <v>36</v>
      </c>
      <c r="AX487" s="15" t="s">
        <v>77</v>
      </c>
      <c r="AY487" s="219" t="s">
        <v>276</v>
      </c>
    </row>
    <row r="488" spans="2:65" s="1" customFormat="1" ht="16.5" customHeight="1">
      <c r="B488" s="181"/>
      <c r="C488" s="182" t="s">
        <v>582</v>
      </c>
      <c r="D488" s="182" t="s">
        <v>278</v>
      </c>
      <c r="E488" s="183" t="s">
        <v>1032</v>
      </c>
      <c r="F488" s="184" t="s">
        <v>1033</v>
      </c>
      <c r="G488" s="185" t="s">
        <v>318</v>
      </c>
      <c r="H488" s="186">
        <v>0.42199999999999999</v>
      </c>
      <c r="I488" s="187"/>
      <c r="J488" s="188">
        <f>ROUND(I488*H488,2)</f>
        <v>0</v>
      </c>
      <c r="K488" s="184" t="s">
        <v>282</v>
      </c>
      <c r="L488" s="42"/>
      <c r="M488" s="189" t="s">
        <v>5</v>
      </c>
      <c r="N488" s="190" t="s">
        <v>46</v>
      </c>
      <c r="O488" s="43"/>
      <c r="P488" s="191">
        <f>O488*H488</f>
        <v>0</v>
      </c>
      <c r="Q488" s="191">
        <v>1.06277</v>
      </c>
      <c r="R488" s="191">
        <f>Q488*H488</f>
        <v>0.44848894</v>
      </c>
      <c r="S488" s="191">
        <v>0</v>
      </c>
      <c r="T488" s="192">
        <f>S488*H488</f>
        <v>0</v>
      </c>
      <c r="AR488" s="25" t="s">
        <v>92</v>
      </c>
      <c r="AT488" s="25" t="s">
        <v>278</v>
      </c>
      <c r="AU488" s="25" t="s">
        <v>81</v>
      </c>
      <c r="AY488" s="25" t="s">
        <v>276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5" t="s">
        <v>92</v>
      </c>
      <c r="BK488" s="193">
        <f>ROUND(I488*H488,2)</f>
        <v>0</v>
      </c>
      <c r="BL488" s="25" t="s">
        <v>92</v>
      </c>
      <c r="BM488" s="25" t="s">
        <v>1034</v>
      </c>
    </row>
    <row r="489" spans="2:65" s="12" customFormat="1">
      <c r="B489" s="194"/>
      <c r="D489" s="195" t="s">
        <v>284</v>
      </c>
      <c r="E489" s="196" t="s">
        <v>5</v>
      </c>
      <c r="F489" s="197" t="s">
        <v>1030</v>
      </c>
      <c r="H489" s="196" t="s">
        <v>5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6" t="s">
        <v>284</v>
      </c>
      <c r="AU489" s="196" t="s">
        <v>81</v>
      </c>
      <c r="AV489" s="12" t="s">
        <v>77</v>
      </c>
      <c r="AW489" s="12" t="s">
        <v>36</v>
      </c>
      <c r="AX489" s="12" t="s">
        <v>73</v>
      </c>
      <c r="AY489" s="196" t="s">
        <v>276</v>
      </c>
    </row>
    <row r="490" spans="2:65" s="12" customFormat="1">
      <c r="B490" s="194"/>
      <c r="D490" s="195" t="s">
        <v>284</v>
      </c>
      <c r="E490" s="196" t="s">
        <v>5</v>
      </c>
      <c r="F490" s="197" t="s">
        <v>1035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3" customFormat="1">
      <c r="B491" s="202"/>
      <c r="D491" s="195" t="s">
        <v>284</v>
      </c>
      <c r="E491" s="203" t="s">
        <v>5</v>
      </c>
      <c r="F491" s="204" t="s">
        <v>1036</v>
      </c>
      <c r="H491" s="205">
        <v>0.42199999999999999</v>
      </c>
      <c r="I491" s="206"/>
      <c r="L491" s="202"/>
      <c r="M491" s="207"/>
      <c r="N491" s="208"/>
      <c r="O491" s="208"/>
      <c r="P491" s="208"/>
      <c r="Q491" s="208"/>
      <c r="R491" s="208"/>
      <c r="S491" s="208"/>
      <c r="T491" s="209"/>
      <c r="AT491" s="203" t="s">
        <v>284</v>
      </c>
      <c r="AU491" s="203" t="s">
        <v>81</v>
      </c>
      <c r="AV491" s="13" t="s">
        <v>81</v>
      </c>
      <c r="AW491" s="13" t="s">
        <v>36</v>
      </c>
      <c r="AX491" s="13" t="s">
        <v>73</v>
      </c>
      <c r="AY491" s="203" t="s">
        <v>276</v>
      </c>
    </row>
    <row r="492" spans="2:65" s="14" customFormat="1">
      <c r="B492" s="210"/>
      <c r="D492" s="195" t="s">
        <v>284</v>
      </c>
      <c r="E492" s="211" t="s">
        <v>5</v>
      </c>
      <c r="F492" s="212" t="s">
        <v>290</v>
      </c>
      <c r="H492" s="213">
        <v>0.42199999999999999</v>
      </c>
      <c r="I492" s="214"/>
      <c r="L492" s="210"/>
      <c r="M492" s="215"/>
      <c r="N492" s="216"/>
      <c r="O492" s="216"/>
      <c r="P492" s="216"/>
      <c r="Q492" s="216"/>
      <c r="R492" s="216"/>
      <c r="S492" s="216"/>
      <c r="T492" s="217"/>
      <c r="AT492" s="211" t="s">
        <v>284</v>
      </c>
      <c r="AU492" s="211" t="s">
        <v>81</v>
      </c>
      <c r="AV492" s="14" t="s">
        <v>87</v>
      </c>
      <c r="AW492" s="14" t="s">
        <v>36</v>
      </c>
      <c r="AX492" s="14" t="s">
        <v>73</v>
      </c>
      <c r="AY492" s="211" t="s">
        <v>276</v>
      </c>
    </row>
    <row r="493" spans="2:65" s="15" customFormat="1">
      <c r="B493" s="218"/>
      <c r="D493" s="195" t="s">
        <v>284</v>
      </c>
      <c r="E493" s="219" t="s">
        <v>5</v>
      </c>
      <c r="F493" s="220" t="s">
        <v>291</v>
      </c>
      <c r="H493" s="221">
        <v>0.42199999999999999</v>
      </c>
      <c r="I493" s="222"/>
      <c r="L493" s="218"/>
      <c r="M493" s="223"/>
      <c r="N493" s="224"/>
      <c r="O493" s="224"/>
      <c r="P493" s="224"/>
      <c r="Q493" s="224"/>
      <c r="R493" s="224"/>
      <c r="S493" s="224"/>
      <c r="T493" s="225"/>
      <c r="AT493" s="219" t="s">
        <v>284</v>
      </c>
      <c r="AU493" s="219" t="s">
        <v>81</v>
      </c>
      <c r="AV493" s="15" t="s">
        <v>92</v>
      </c>
      <c r="AW493" s="15" t="s">
        <v>36</v>
      </c>
      <c r="AX493" s="15" t="s">
        <v>77</v>
      </c>
      <c r="AY493" s="219" t="s">
        <v>276</v>
      </c>
    </row>
    <row r="494" spans="2:65" s="1" customFormat="1" ht="16.5" customHeight="1">
      <c r="B494" s="181"/>
      <c r="C494" s="182" t="s">
        <v>588</v>
      </c>
      <c r="D494" s="182" t="s">
        <v>278</v>
      </c>
      <c r="E494" s="183" t="s">
        <v>1037</v>
      </c>
      <c r="F494" s="184" t="s">
        <v>1038</v>
      </c>
      <c r="G494" s="185" t="s">
        <v>281</v>
      </c>
      <c r="H494" s="186">
        <v>0.52600000000000002</v>
      </c>
      <c r="I494" s="187"/>
      <c r="J494" s="188">
        <f>ROUND(I494*H494,2)</f>
        <v>0</v>
      </c>
      <c r="K494" s="184" t="s">
        <v>282</v>
      </c>
      <c r="L494" s="42"/>
      <c r="M494" s="189" t="s">
        <v>5</v>
      </c>
      <c r="N494" s="190" t="s">
        <v>46</v>
      </c>
      <c r="O494" s="43"/>
      <c r="P494" s="191">
        <f>O494*H494</f>
        <v>0</v>
      </c>
      <c r="Q494" s="191">
        <v>2.45336</v>
      </c>
      <c r="R494" s="191">
        <f>Q494*H494</f>
        <v>1.2904673600000001</v>
      </c>
      <c r="S494" s="191">
        <v>0</v>
      </c>
      <c r="T494" s="192">
        <f>S494*H494</f>
        <v>0</v>
      </c>
      <c r="AR494" s="25" t="s">
        <v>92</v>
      </c>
      <c r="AT494" s="25" t="s">
        <v>278</v>
      </c>
      <c r="AU494" s="25" t="s">
        <v>81</v>
      </c>
      <c r="AY494" s="25" t="s">
        <v>276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5" t="s">
        <v>92</v>
      </c>
      <c r="BK494" s="193">
        <f>ROUND(I494*H494,2)</f>
        <v>0</v>
      </c>
      <c r="BL494" s="25" t="s">
        <v>92</v>
      </c>
      <c r="BM494" s="25" t="s">
        <v>1039</v>
      </c>
    </row>
    <row r="495" spans="2:65" s="12" customFormat="1">
      <c r="B495" s="194"/>
      <c r="D495" s="195" t="s">
        <v>284</v>
      </c>
      <c r="E495" s="196" t="s">
        <v>5</v>
      </c>
      <c r="F495" s="197" t="s">
        <v>1040</v>
      </c>
      <c r="H495" s="196" t="s">
        <v>5</v>
      </c>
      <c r="I495" s="198"/>
      <c r="L495" s="194"/>
      <c r="M495" s="199"/>
      <c r="N495" s="200"/>
      <c r="O495" s="200"/>
      <c r="P495" s="200"/>
      <c r="Q495" s="200"/>
      <c r="R495" s="200"/>
      <c r="S495" s="200"/>
      <c r="T495" s="201"/>
      <c r="AT495" s="196" t="s">
        <v>284</v>
      </c>
      <c r="AU495" s="196" t="s">
        <v>81</v>
      </c>
      <c r="AV495" s="12" t="s">
        <v>77</v>
      </c>
      <c r="AW495" s="12" t="s">
        <v>36</v>
      </c>
      <c r="AX495" s="12" t="s">
        <v>73</v>
      </c>
      <c r="AY495" s="196" t="s">
        <v>276</v>
      </c>
    </row>
    <row r="496" spans="2:65" s="12" customFormat="1">
      <c r="B496" s="194"/>
      <c r="D496" s="195" t="s">
        <v>284</v>
      </c>
      <c r="E496" s="196" t="s">
        <v>5</v>
      </c>
      <c r="F496" s="197" t="s">
        <v>1041</v>
      </c>
      <c r="H496" s="196" t="s">
        <v>5</v>
      </c>
      <c r="I496" s="198"/>
      <c r="L496" s="194"/>
      <c r="M496" s="199"/>
      <c r="N496" s="200"/>
      <c r="O496" s="200"/>
      <c r="P496" s="200"/>
      <c r="Q496" s="200"/>
      <c r="R496" s="200"/>
      <c r="S496" s="200"/>
      <c r="T496" s="201"/>
      <c r="AT496" s="196" t="s">
        <v>284</v>
      </c>
      <c r="AU496" s="196" t="s">
        <v>81</v>
      </c>
      <c r="AV496" s="12" t="s">
        <v>77</v>
      </c>
      <c r="AW496" s="12" t="s">
        <v>36</v>
      </c>
      <c r="AX496" s="12" t="s">
        <v>73</v>
      </c>
      <c r="AY496" s="196" t="s">
        <v>276</v>
      </c>
    </row>
    <row r="497" spans="2:65" s="12" customFormat="1">
      <c r="B497" s="194"/>
      <c r="D497" s="195" t="s">
        <v>284</v>
      </c>
      <c r="E497" s="196" t="s">
        <v>5</v>
      </c>
      <c r="F497" s="197" t="s">
        <v>1042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1043</v>
      </c>
      <c r="H498" s="205">
        <v>0.25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36</v>
      </c>
      <c r="AX498" s="13" t="s">
        <v>73</v>
      </c>
      <c r="AY498" s="203" t="s">
        <v>276</v>
      </c>
    </row>
    <row r="499" spans="2:65" s="12" customFormat="1">
      <c r="B499" s="194"/>
      <c r="D499" s="195" t="s">
        <v>284</v>
      </c>
      <c r="E499" s="196" t="s">
        <v>5</v>
      </c>
      <c r="F499" s="197" t="s">
        <v>1044</v>
      </c>
      <c r="H499" s="196" t="s">
        <v>5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6" t="s">
        <v>284</v>
      </c>
      <c r="AU499" s="196" t="s">
        <v>81</v>
      </c>
      <c r="AV499" s="12" t="s">
        <v>77</v>
      </c>
      <c r="AW499" s="12" t="s">
        <v>36</v>
      </c>
      <c r="AX499" s="12" t="s">
        <v>73</v>
      </c>
      <c r="AY499" s="196" t="s">
        <v>276</v>
      </c>
    </row>
    <row r="500" spans="2:65" s="13" customFormat="1">
      <c r="B500" s="202"/>
      <c r="D500" s="195" t="s">
        <v>284</v>
      </c>
      <c r="E500" s="203" t="s">
        <v>5</v>
      </c>
      <c r="F500" s="204" t="s">
        <v>1045</v>
      </c>
      <c r="H500" s="205">
        <v>0.27600000000000002</v>
      </c>
      <c r="I500" s="206"/>
      <c r="L500" s="202"/>
      <c r="M500" s="207"/>
      <c r="N500" s="208"/>
      <c r="O500" s="208"/>
      <c r="P500" s="208"/>
      <c r="Q500" s="208"/>
      <c r="R500" s="208"/>
      <c r="S500" s="208"/>
      <c r="T500" s="209"/>
      <c r="AT500" s="203" t="s">
        <v>284</v>
      </c>
      <c r="AU500" s="203" t="s">
        <v>81</v>
      </c>
      <c r="AV500" s="13" t="s">
        <v>81</v>
      </c>
      <c r="AW500" s="13" t="s">
        <v>36</v>
      </c>
      <c r="AX500" s="13" t="s">
        <v>73</v>
      </c>
      <c r="AY500" s="203" t="s">
        <v>276</v>
      </c>
    </row>
    <row r="501" spans="2:65" s="14" customFormat="1">
      <c r="B501" s="210"/>
      <c r="D501" s="195" t="s">
        <v>284</v>
      </c>
      <c r="E501" s="211" t="s">
        <v>5</v>
      </c>
      <c r="F501" s="212" t="s">
        <v>290</v>
      </c>
      <c r="H501" s="213">
        <v>0.52600000000000002</v>
      </c>
      <c r="I501" s="214"/>
      <c r="L501" s="210"/>
      <c r="M501" s="215"/>
      <c r="N501" s="216"/>
      <c r="O501" s="216"/>
      <c r="P501" s="216"/>
      <c r="Q501" s="216"/>
      <c r="R501" s="216"/>
      <c r="S501" s="216"/>
      <c r="T501" s="217"/>
      <c r="AT501" s="211" t="s">
        <v>284</v>
      </c>
      <c r="AU501" s="211" t="s">
        <v>81</v>
      </c>
      <c r="AV501" s="14" t="s">
        <v>87</v>
      </c>
      <c r="AW501" s="14" t="s">
        <v>36</v>
      </c>
      <c r="AX501" s="14" t="s">
        <v>73</v>
      </c>
      <c r="AY501" s="211" t="s">
        <v>276</v>
      </c>
    </row>
    <row r="502" spans="2:65" s="15" customFormat="1">
      <c r="B502" s="218"/>
      <c r="D502" s="195" t="s">
        <v>284</v>
      </c>
      <c r="E502" s="219" t="s">
        <v>5</v>
      </c>
      <c r="F502" s="220" t="s">
        <v>291</v>
      </c>
      <c r="H502" s="221">
        <v>0.52600000000000002</v>
      </c>
      <c r="I502" s="222"/>
      <c r="L502" s="218"/>
      <c r="M502" s="223"/>
      <c r="N502" s="224"/>
      <c r="O502" s="224"/>
      <c r="P502" s="224"/>
      <c r="Q502" s="224"/>
      <c r="R502" s="224"/>
      <c r="S502" s="224"/>
      <c r="T502" s="225"/>
      <c r="AT502" s="219" t="s">
        <v>284</v>
      </c>
      <c r="AU502" s="219" t="s">
        <v>81</v>
      </c>
      <c r="AV502" s="15" t="s">
        <v>92</v>
      </c>
      <c r="AW502" s="15" t="s">
        <v>36</v>
      </c>
      <c r="AX502" s="15" t="s">
        <v>77</v>
      </c>
      <c r="AY502" s="219" t="s">
        <v>276</v>
      </c>
    </row>
    <row r="503" spans="2:65" s="1" customFormat="1" ht="16.5" customHeight="1">
      <c r="B503" s="181"/>
      <c r="C503" s="182" t="s">
        <v>594</v>
      </c>
      <c r="D503" s="182" t="s">
        <v>278</v>
      </c>
      <c r="E503" s="183" t="s">
        <v>1046</v>
      </c>
      <c r="F503" s="184" t="s">
        <v>1047</v>
      </c>
      <c r="G503" s="185" t="s">
        <v>325</v>
      </c>
      <c r="H503" s="186">
        <v>5.6120000000000001</v>
      </c>
      <c r="I503" s="187"/>
      <c r="J503" s="188">
        <f>ROUND(I503*H503,2)</f>
        <v>0</v>
      </c>
      <c r="K503" s="184" t="s">
        <v>282</v>
      </c>
      <c r="L503" s="42"/>
      <c r="M503" s="189" t="s">
        <v>5</v>
      </c>
      <c r="N503" s="190" t="s">
        <v>46</v>
      </c>
      <c r="O503" s="43"/>
      <c r="P503" s="191">
        <f>O503*H503</f>
        <v>0</v>
      </c>
      <c r="Q503" s="191">
        <v>4.6499999999999996E-3</v>
      </c>
      <c r="R503" s="191">
        <f>Q503*H503</f>
        <v>2.6095799999999999E-2</v>
      </c>
      <c r="S503" s="191">
        <v>0</v>
      </c>
      <c r="T503" s="192">
        <f>S503*H503</f>
        <v>0</v>
      </c>
      <c r="AR503" s="25" t="s">
        <v>92</v>
      </c>
      <c r="AT503" s="25" t="s">
        <v>278</v>
      </c>
      <c r="AU503" s="25" t="s">
        <v>81</v>
      </c>
      <c r="AY503" s="25" t="s">
        <v>276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5" t="s">
        <v>92</v>
      </c>
      <c r="BK503" s="193">
        <f>ROUND(I503*H503,2)</f>
        <v>0</v>
      </c>
      <c r="BL503" s="25" t="s">
        <v>92</v>
      </c>
      <c r="BM503" s="25" t="s">
        <v>1048</v>
      </c>
    </row>
    <row r="504" spans="2:65" s="12" customFormat="1">
      <c r="B504" s="194"/>
      <c r="D504" s="195" t="s">
        <v>284</v>
      </c>
      <c r="E504" s="196" t="s">
        <v>5</v>
      </c>
      <c r="F504" s="197" t="s">
        <v>1049</v>
      </c>
      <c r="H504" s="196" t="s">
        <v>5</v>
      </c>
      <c r="I504" s="198"/>
      <c r="L504" s="194"/>
      <c r="M504" s="199"/>
      <c r="N504" s="200"/>
      <c r="O504" s="200"/>
      <c r="P504" s="200"/>
      <c r="Q504" s="200"/>
      <c r="R504" s="200"/>
      <c r="S504" s="200"/>
      <c r="T504" s="201"/>
      <c r="AT504" s="196" t="s">
        <v>284</v>
      </c>
      <c r="AU504" s="196" t="s">
        <v>81</v>
      </c>
      <c r="AV504" s="12" t="s">
        <v>77</v>
      </c>
      <c r="AW504" s="12" t="s">
        <v>36</v>
      </c>
      <c r="AX504" s="12" t="s">
        <v>73</v>
      </c>
      <c r="AY504" s="196" t="s">
        <v>276</v>
      </c>
    </row>
    <row r="505" spans="2:65" s="12" customFormat="1">
      <c r="B505" s="194"/>
      <c r="D505" s="195" t="s">
        <v>284</v>
      </c>
      <c r="E505" s="196" t="s">
        <v>5</v>
      </c>
      <c r="F505" s="197" t="s">
        <v>1041</v>
      </c>
      <c r="H505" s="196" t="s">
        <v>5</v>
      </c>
      <c r="I505" s="198"/>
      <c r="L505" s="194"/>
      <c r="M505" s="199"/>
      <c r="N505" s="200"/>
      <c r="O505" s="200"/>
      <c r="P505" s="200"/>
      <c r="Q505" s="200"/>
      <c r="R505" s="200"/>
      <c r="S505" s="200"/>
      <c r="T505" s="201"/>
      <c r="AT505" s="196" t="s">
        <v>284</v>
      </c>
      <c r="AU505" s="196" t="s">
        <v>81</v>
      </c>
      <c r="AV505" s="12" t="s">
        <v>77</v>
      </c>
      <c r="AW505" s="12" t="s">
        <v>36</v>
      </c>
      <c r="AX505" s="12" t="s">
        <v>73</v>
      </c>
      <c r="AY505" s="196" t="s">
        <v>276</v>
      </c>
    </row>
    <row r="506" spans="2:65" s="12" customFormat="1">
      <c r="B506" s="194"/>
      <c r="D506" s="195" t="s">
        <v>284</v>
      </c>
      <c r="E506" s="196" t="s">
        <v>5</v>
      </c>
      <c r="F506" s="197" t="s">
        <v>1042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284</v>
      </c>
      <c r="AU506" s="196" t="s">
        <v>81</v>
      </c>
      <c r="AV506" s="12" t="s">
        <v>77</v>
      </c>
      <c r="AW506" s="12" t="s">
        <v>36</v>
      </c>
      <c r="AX506" s="12" t="s">
        <v>73</v>
      </c>
      <c r="AY506" s="196" t="s">
        <v>276</v>
      </c>
    </row>
    <row r="507" spans="2:65" s="13" customFormat="1">
      <c r="B507" s="202"/>
      <c r="D507" s="195" t="s">
        <v>284</v>
      </c>
      <c r="E507" s="203" t="s">
        <v>5</v>
      </c>
      <c r="F507" s="204" t="s">
        <v>1050</v>
      </c>
      <c r="H507" s="205">
        <v>2.6640000000000001</v>
      </c>
      <c r="I507" s="206"/>
      <c r="L507" s="202"/>
      <c r="M507" s="207"/>
      <c r="N507" s="208"/>
      <c r="O507" s="208"/>
      <c r="P507" s="208"/>
      <c r="Q507" s="208"/>
      <c r="R507" s="208"/>
      <c r="S507" s="208"/>
      <c r="T507" s="209"/>
      <c r="AT507" s="203" t="s">
        <v>284</v>
      </c>
      <c r="AU507" s="203" t="s">
        <v>81</v>
      </c>
      <c r="AV507" s="13" t="s">
        <v>81</v>
      </c>
      <c r="AW507" s="13" t="s">
        <v>36</v>
      </c>
      <c r="AX507" s="13" t="s">
        <v>73</v>
      </c>
      <c r="AY507" s="203" t="s">
        <v>276</v>
      </c>
    </row>
    <row r="508" spans="2:65" s="12" customFormat="1">
      <c r="B508" s="194"/>
      <c r="D508" s="195" t="s">
        <v>284</v>
      </c>
      <c r="E508" s="196" t="s">
        <v>5</v>
      </c>
      <c r="F508" s="197" t="s">
        <v>1044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1051</v>
      </c>
      <c r="H509" s="205">
        <v>2.948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4" customFormat="1">
      <c r="B510" s="210"/>
      <c r="D510" s="195" t="s">
        <v>284</v>
      </c>
      <c r="E510" s="211" t="s">
        <v>5</v>
      </c>
      <c r="F510" s="212" t="s">
        <v>290</v>
      </c>
      <c r="H510" s="213">
        <v>5.6120000000000001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1" t="s">
        <v>284</v>
      </c>
      <c r="AU510" s="211" t="s">
        <v>81</v>
      </c>
      <c r="AV510" s="14" t="s">
        <v>87</v>
      </c>
      <c r="AW510" s="14" t="s">
        <v>36</v>
      </c>
      <c r="AX510" s="14" t="s">
        <v>73</v>
      </c>
      <c r="AY510" s="211" t="s">
        <v>276</v>
      </c>
    </row>
    <row r="511" spans="2:65" s="15" customFormat="1">
      <c r="B511" s="218"/>
      <c r="D511" s="195" t="s">
        <v>284</v>
      </c>
      <c r="E511" s="219" t="s">
        <v>5</v>
      </c>
      <c r="F511" s="220" t="s">
        <v>291</v>
      </c>
      <c r="H511" s="221">
        <v>5.6120000000000001</v>
      </c>
      <c r="I511" s="222"/>
      <c r="L511" s="218"/>
      <c r="M511" s="223"/>
      <c r="N511" s="224"/>
      <c r="O511" s="224"/>
      <c r="P511" s="224"/>
      <c r="Q511" s="224"/>
      <c r="R511" s="224"/>
      <c r="S511" s="224"/>
      <c r="T511" s="225"/>
      <c r="AT511" s="219" t="s">
        <v>284</v>
      </c>
      <c r="AU511" s="219" t="s">
        <v>81</v>
      </c>
      <c r="AV511" s="15" t="s">
        <v>92</v>
      </c>
      <c r="AW511" s="15" t="s">
        <v>36</v>
      </c>
      <c r="AX511" s="15" t="s">
        <v>77</v>
      </c>
      <c r="AY511" s="219" t="s">
        <v>276</v>
      </c>
    </row>
    <row r="512" spans="2:65" s="1" customFormat="1" ht="25.5" customHeight="1">
      <c r="B512" s="181"/>
      <c r="C512" s="182" t="s">
        <v>606</v>
      </c>
      <c r="D512" s="182" t="s">
        <v>278</v>
      </c>
      <c r="E512" s="183" t="s">
        <v>1052</v>
      </c>
      <c r="F512" s="184" t="s">
        <v>1053</v>
      </c>
      <c r="G512" s="185" t="s">
        <v>325</v>
      </c>
      <c r="H512" s="186">
        <v>5.6120000000000001</v>
      </c>
      <c r="I512" s="187"/>
      <c r="J512" s="188">
        <f>ROUND(I512*H512,2)</f>
        <v>0</v>
      </c>
      <c r="K512" s="184" t="s">
        <v>282</v>
      </c>
      <c r="L512" s="42"/>
      <c r="M512" s="189" t="s">
        <v>5</v>
      </c>
      <c r="N512" s="190" t="s">
        <v>46</v>
      </c>
      <c r="O512" s="43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25" t="s">
        <v>92</v>
      </c>
      <c r="AT512" s="25" t="s">
        <v>278</v>
      </c>
      <c r="AU512" s="25" t="s">
        <v>81</v>
      </c>
      <c r="AY512" s="25" t="s">
        <v>276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5" t="s">
        <v>92</v>
      </c>
      <c r="BK512" s="193">
        <f>ROUND(I512*H512,2)</f>
        <v>0</v>
      </c>
      <c r="BL512" s="25" t="s">
        <v>92</v>
      </c>
      <c r="BM512" s="25" t="s">
        <v>1054</v>
      </c>
    </row>
    <row r="513" spans="2:65" s="12" customFormat="1">
      <c r="B513" s="194"/>
      <c r="D513" s="195" t="s">
        <v>284</v>
      </c>
      <c r="E513" s="196" t="s">
        <v>5</v>
      </c>
      <c r="F513" s="197" t="s">
        <v>1055</v>
      </c>
      <c r="H513" s="196" t="s">
        <v>5</v>
      </c>
      <c r="I513" s="198"/>
      <c r="L513" s="194"/>
      <c r="M513" s="199"/>
      <c r="N513" s="200"/>
      <c r="O513" s="200"/>
      <c r="P513" s="200"/>
      <c r="Q513" s="200"/>
      <c r="R513" s="200"/>
      <c r="S513" s="200"/>
      <c r="T513" s="201"/>
      <c r="AT513" s="196" t="s">
        <v>284</v>
      </c>
      <c r="AU513" s="196" t="s">
        <v>81</v>
      </c>
      <c r="AV513" s="12" t="s">
        <v>77</v>
      </c>
      <c r="AW513" s="12" t="s">
        <v>36</v>
      </c>
      <c r="AX513" s="12" t="s">
        <v>73</v>
      </c>
      <c r="AY513" s="196" t="s">
        <v>276</v>
      </c>
    </row>
    <row r="514" spans="2:65" s="12" customFormat="1">
      <c r="B514" s="194"/>
      <c r="D514" s="195" t="s">
        <v>284</v>
      </c>
      <c r="E514" s="196" t="s">
        <v>5</v>
      </c>
      <c r="F514" s="197" t="s">
        <v>1041</v>
      </c>
      <c r="H514" s="196" t="s">
        <v>5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6" t="s">
        <v>284</v>
      </c>
      <c r="AU514" s="196" t="s">
        <v>81</v>
      </c>
      <c r="AV514" s="12" t="s">
        <v>77</v>
      </c>
      <c r="AW514" s="12" t="s">
        <v>36</v>
      </c>
      <c r="AX514" s="12" t="s">
        <v>73</v>
      </c>
      <c r="AY514" s="196" t="s">
        <v>276</v>
      </c>
    </row>
    <row r="515" spans="2:65" s="12" customFormat="1">
      <c r="B515" s="194"/>
      <c r="D515" s="195" t="s">
        <v>284</v>
      </c>
      <c r="E515" s="196" t="s">
        <v>5</v>
      </c>
      <c r="F515" s="197" t="s">
        <v>1042</v>
      </c>
      <c r="H515" s="196" t="s">
        <v>5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6" t="s">
        <v>284</v>
      </c>
      <c r="AU515" s="196" t="s">
        <v>81</v>
      </c>
      <c r="AV515" s="12" t="s">
        <v>77</v>
      </c>
      <c r="AW515" s="12" t="s">
        <v>36</v>
      </c>
      <c r="AX515" s="12" t="s">
        <v>73</v>
      </c>
      <c r="AY515" s="196" t="s">
        <v>276</v>
      </c>
    </row>
    <row r="516" spans="2:65" s="13" customFormat="1">
      <c r="B516" s="202"/>
      <c r="D516" s="195" t="s">
        <v>284</v>
      </c>
      <c r="E516" s="203" t="s">
        <v>5</v>
      </c>
      <c r="F516" s="204" t="s">
        <v>1050</v>
      </c>
      <c r="H516" s="205">
        <v>2.6640000000000001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284</v>
      </c>
      <c r="AU516" s="203" t="s">
        <v>81</v>
      </c>
      <c r="AV516" s="13" t="s">
        <v>81</v>
      </c>
      <c r="AW516" s="13" t="s">
        <v>36</v>
      </c>
      <c r="AX516" s="13" t="s">
        <v>73</v>
      </c>
      <c r="AY516" s="203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1044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1051</v>
      </c>
      <c r="H518" s="205">
        <v>2.948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4" customFormat="1">
      <c r="B519" s="210"/>
      <c r="D519" s="195" t="s">
        <v>284</v>
      </c>
      <c r="E519" s="211" t="s">
        <v>5</v>
      </c>
      <c r="F519" s="212" t="s">
        <v>290</v>
      </c>
      <c r="H519" s="213">
        <v>5.6120000000000001</v>
      </c>
      <c r="I519" s="214"/>
      <c r="L519" s="210"/>
      <c r="M519" s="215"/>
      <c r="N519" s="216"/>
      <c r="O519" s="216"/>
      <c r="P519" s="216"/>
      <c r="Q519" s="216"/>
      <c r="R519" s="216"/>
      <c r="S519" s="216"/>
      <c r="T519" s="217"/>
      <c r="AT519" s="211" t="s">
        <v>284</v>
      </c>
      <c r="AU519" s="211" t="s">
        <v>81</v>
      </c>
      <c r="AV519" s="14" t="s">
        <v>87</v>
      </c>
      <c r="AW519" s="14" t="s">
        <v>36</v>
      </c>
      <c r="AX519" s="14" t="s">
        <v>73</v>
      </c>
      <c r="AY519" s="211" t="s">
        <v>276</v>
      </c>
    </row>
    <row r="520" spans="2:65" s="15" customFormat="1">
      <c r="B520" s="218"/>
      <c r="D520" s="195" t="s">
        <v>284</v>
      </c>
      <c r="E520" s="219" t="s">
        <v>5</v>
      </c>
      <c r="F520" s="220" t="s">
        <v>291</v>
      </c>
      <c r="H520" s="221">
        <v>5.6120000000000001</v>
      </c>
      <c r="I520" s="222"/>
      <c r="L520" s="218"/>
      <c r="M520" s="223"/>
      <c r="N520" s="224"/>
      <c r="O520" s="224"/>
      <c r="P520" s="224"/>
      <c r="Q520" s="224"/>
      <c r="R520" s="224"/>
      <c r="S520" s="224"/>
      <c r="T520" s="225"/>
      <c r="AT520" s="219" t="s">
        <v>284</v>
      </c>
      <c r="AU520" s="219" t="s">
        <v>81</v>
      </c>
      <c r="AV520" s="15" t="s">
        <v>92</v>
      </c>
      <c r="AW520" s="15" t="s">
        <v>36</v>
      </c>
      <c r="AX520" s="15" t="s">
        <v>77</v>
      </c>
      <c r="AY520" s="219" t="s">
        <v>276</v>
      </c>
    </row>
    <row r="521" spans="2:65" s="1" customFormat="1" ht="25.5" customHeight="1">
      <c r="B521" s="181"/>
      <c r="C521" s="182" t="s">
        <v>609</v>
      </c>
      <c r="D521" s="182" t="s">
        <v>278</v>
      </c>
      <c r="E521" s="183" t="s">
        <v>1056</v>
      </c>
      <c r="F521" s="184" t="s">
        <v>1057</v>
      </c>
      <c r="G521" s="185" t="s">
        <v>325</v>
      </c>
      <c r="H521" s="186">
        <v>7.0149999999999997</v>
      </c>
      <c r="I521" s="187"/>
      <c r="J521" s="188">
        <f>ROUND(I521*H521,2)</f>
        <v>0</v>
      </c>
      <c r="K521" s="184" t="s">
        <v>282</v>
      </c>
      <c r="L521" s="42"/>
      <c r="M521" s="189" t="s">
        <v>5</v>
      </c>
      <c r="N521" s="190" t="s">
        <v>46</v>
      </c>
      <c r="O521" s="43"/>
      <c r="P521" s="191">
        <f>O521*H521</f>
        <v>0</v>
      </c>
      <c r="Q521" s="191">
        <v>1.6100000000000001E-3</v>
      </c>
      <c r="R521" s="191">
        <f>Q521*H521</f>
        <v>1.1294150000000001E-2</v>
      </c>
      <c r="S521" s="191">
        <v>0</v>
      </c>
      <c r="T521" s="192">
        <f>S521*H521</f>
        <v>0</v>
      </c>
      <c r="AR521" s="25" t="s">
        <v>92</v>
      </c>
      <c r="AT521" s="25" t="s">
        <v>278</v>
      </c>
      <c r="AU521" s="25" t="s">
        <v>81</v>
      </c>
      <c r="AY521" s="25" t="s">
        <v>276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5" t="s">
        <v>92</v>
      </c>
      <c r="BK521" s="193">
        <f>ROUND(I521*H521,2)</f>
        <v>0</v>
      </c>
      <c r="BL521" s="25" t="s">
        <v>92</v>
      </c>
      <c r="BM521" s="25" t="s">
        <v>1058</v>
      </c>
    </row>
    <row r="522" spans="2:65" s="12" customFormat="1">
      <c r="B522" s="194"/>
      <c r="D522" s="195" t="s">
        <v>284</v>
      </c>
      <c r="E522" s="196" t="s">
        <v>5</v>
      </c>
      <c r="F522" s="197" t="s">
        <v>1059</v>
      </c>
      <c r="H522" s="196" t="s">
        <v>5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6" t="s">
        <v>284</v>
      </c>
      <c r="AU522" s="196" t="s">
        <v>81</v>
      </c>
      <c r="AV522" s="12" t="s">
        <v>77</v>
      </c>
      <c r="AW522" s="12" t="s">
        <v>36</v>
      </c>
      <c r="AX522" s="12" t="s">
        <v>73</v>
      </c>
      <c r="AY522" s="196" t="s">
        <v>276</v>
      </c>
    </row>
    <row r="523" spans="2:65" s="12" customFormat="1">
      <c r="B523" s="194"/>
      <c r="D523" s="195" t="s">
        <v>284</v>
      </c>
      <c r="E523" s="196" t="s">
        <v>5</v>
      </c>
      <c r="F523" s="197" t="s">
        <v>1041</v>
      </c>
      <c r="H523" s="196" t="s">
        <v>5</v>
      </c>
      <c r="I523" s="198"/>
      <c r="L523" s="194"/>
      <c r="M523" s="199"/>
      <c r="N523" s="200"/>
      <c r="O523" s="200"/>
      <c r="P523" s="200"/>
      <c r="Q523" s="200"/>
      <c r="R523" s="200"/>
      <c r="S523" s="200"/>
      <c r="T523" s="201"/>
      <c r="AT523" s="196" t="s">
        <v>284</v>
      </c>
      <c r="AU523" s="196" t="s">
        <v>81</v>
      </c>
      <c r="AV523" s="12" t="s">
        <v>77</v>
      </c>
      <c r="AW523" s="12" t="s">
        <v>36</v>
      </c>
      <c r="AX523" s="12" t="s">
        <v>73</v>
      </c>
      <c r="AY523" s="196" t="s">
        <v>276</v>
      </c>
    </row>
    <row r="524" spans="2:65" s="12" customFormat="1">
      <c r="B524" s="194"/>
      <c r="D524" s="195" t="s">
        <v>284</v>
      </c>
      <c r="E524" s="196" t="s">
        <v>5</v>
      </c>
      <c r="F524" s="197" t="s">
        <v>1042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1060</v>
      </c>
      <c r="H525" s="205">
        <v>3.33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1044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1061</v>
      </c>
      <c r="H527" s="205">
        <v>3.6850000000000001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4" customFormat="1">
      <c r="B528" s="210"/>
      <c r="D528" s="195" t="s">
        <v>284</v>
      </c>
      <c r="E528" s="211" t="s">
        <v>5</v>
      </c>
      <c r="F528" s="212" t="s">
        <v>290</v>
      </c>
      <c r="H528" s="213">
        <v>7.0149999999999997</v>
      </c>
      <c r="I528" s="214"/>
      <c r="L528" s="210"/>
      <c r="M528" s="215"/>
      <c r="N528" s="216"/>
      <c r="O528" s="216"/>
      <c r="P528" s="216"/>
      <c r="Q528" s="216"/>
      <c r="R528" s="216"/>
      <c r="S528" s="216"/>
      <c r="T528" s="217"/>
      <c r="AT528" s="211" t="s">
        <v>284</v>
      </c>
      <c r="AU528" s="211" t="s">
        <v>81</v>
      </c>
      <c r="AV528" s="14" t="s">
        <v>87</v>
      </c>
      <c r="AW528" s="14" t="s">
        <v>36</v>
      </c>
      <c r="AX528" s="14" t="s">
        <v>73</v>
      </c>
      <c r="AY528" s="211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7.0149999999999997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615</v>
      </c>
      <c r="D530" s="182" t="s">
        <v>278</v>
      </c>
      <c r="E530" s="183" t="s">
        <v>1062</v>
      </c>
      <c r="F530" s="184" t="s">
        <v>1063</v>
      </c>
      <c r="G530" s="185" t="s">
        <v>325</v>
      </c>
      <c r="H530" s="186">
        <v>7.0149999999999997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AR530" s="25" t="s">
        <v>92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92</v>
      </c>
      <c r="BM530" s="25" t="s">
        <v>1064</v>
      </c>
    </row>
    <row r="531" spans="2:65" s="12" customFormat="1">
      <c r="B531" s="194"/>
      <c r="D531" s="195" t="s">
        <v>284</v>
      </c>
      <c r="E531" s="196" t="s">
        <v>5</v>
      </c>
      <c r="F531" s="197" t="s">
        <v>1059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2" customFormat="1">
      <c r="B532" s="194"/>
      <c r="D532" s="195" t="s">
        <v>284</v>
      </c>
      <c r="E532" s="196" t="s">
        <v>5</v>
      </c>
      <c r="F532" s="197" t="s">
        <v>1041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1042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1060</v>
      </c>
      <c r="H534" s="205">
        <v>3.33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2" customFormat="1">
      <c r="B535" s="194"/>
      <c r="D535" s="195" t="s">
        <v>284</v>
      </c>
      <c r="E535" s="196" t="s">
        <v>5</v>
      </c>
      <c r="F535" s="197" t="s">
        <v>1044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284</v>
      </c>
      <c r="AU535" s="196" t="s">
        <v>81</v>
      </c>
      <c r="AV535" s="12" t="s">
        <v>77</v>
      </c>
      <c r="AW535" s="12" t="s">
        <v>36</v>
      </c>
      <c r="AX535" s="12" t="s">
        <v>73</v>
      </c>
      <c r="AY535" s="196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1061</v>
      </c>
      <c r="H536" s="205">
        <v>3.6850000000000001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36</v>
      </c>
      <c r="AX536" s="13" t="s">
        <v>73</v>
      </c>
      <c r="AY536" s="203" t="s">
        <v>276</v>
      </c>
    </row>
    <row r="537" spans="2:65" s="14" customFormat="1">
      <c r="B537" s="210"/>
      <c r="D537" s="195" t="s">
        <v>284</v>
      </c>
      <c r="E537" s="211" t="s">
        <v>5</v>
      </c>
      <c r="F537" s="212" t="s">
        <v>290</v>
      </c>
      <c r="H537" s="213">
        <v>7.0149999999999997</v>
      </c>
      <c r="I537" s="214"/>
      <c r="L537" s="210"/>
      <c r="M537" s="215"/>
      <c r="N537" s="216"/>
      <c r="O537" s="216"/>
      <c r="P537" s="216"/>
      <c r="Q537" s="216"/>
      <c r="R537" s="216"/>
      <c r="S537" s="216"/>
      <c r="T537" s="217"/>
      <c r="AT537" s="211" t="s">
        <v>284</v>
      </c>
      <c r="AU537" s="211" t="s">
        <v>81</v>
      </c>
      <c r="AV537" s="14" t="s">
        <v>87</v>
      </c>
      <c r="AW537" s="14" t="s">
        <v>36</v>
      </c>
      <c r="AX537" s="14" t="s">
        <v>73</v>
      </c>
      <c r="AY537" s="211" t="s">
        <v>276</v>
      </c>
    </row>
    <row r="538" spans="2:65" s="15" customFormat="1">
      <c r="B538" s="218"/>
      <c r="D538" s="195" t="s">
        <v>284</v>
      </c>
      <c r="E538" s="219" t="s">
        <v>5</v>
      </c>
      <c r="F538" s="220" t="s">
        <v>291</v>
      </c>
      <c r="H538" s="221">
        <v>7.0149999999999997</v>
      </c>
      <c r="I538" s="222"/>
      <c r="L538" s="218"/>
      <c r="M538" s="223"/>
      <c r="N538" s="224"/>
      <c r="O538" s="224"/>
      <c r="P538" s="224"/>
      <c r="Q538" s="224"/>
      <c r="R538" s="224"/>
      <c r="S538" s="224"/>
      <c r="T538" s="225"/>
      <c r="AT538" s="219" t="s">
        <v>284</v>
      </c>
      <c r="AU538" s="219" t="s">
        <v>81</v>
      </c>
      <c r="AV538" s="15" t="s">
        <v>92</v>
      </c>
      <c r="AW538" s="15" t="s">
        <v>36</v>
      </c>
      <c r="AX538" s="15" t="s">
        <v>77</v>
      </c>
      <c r="AY538" s="219" t="s">
        <v>276</v>
      </c>
    </row>
    <row r="539" spans="2:65" s="1" customFormat="1" ht="25.5" customHeight="1">
      <c r="B539" s="181"/>
      <c r="C539" s="182" t="s">
        <v>620</v>
      </c>
      <c r="D539" s="182" t="s">
        <v>278</v>
      </c>
      <c r="E539" s="183" t="s">
        <v>1065</v>
      </c>
      <c r="F539" s="184" t="s">
        <v>1066</v>
      </c>
      <c r="G539" s="185" t="s">
        <v>318</v>
      </c>
      <c r="H539" s="186">
        <v>3.9E-2</v>
      </c>
      <c r="I539" s="187"/>
      <c r="J539" s="188">
        <f>ROUND(I539*H539,2)</f>
        <v>0</v>
      </c>
      <c r="K539" s="184" t="s">
        <v>282</v>
      </c>
      <c r="L539" s="42"/>
      <c r="M539" s="189" t="s">
        <v>5</v>
      </c>
      <c r="N539" s="190" t="s">
        <v>46</v>
      </c>
      <c r="O539" s="43"/>
      <c r="P539" s="191">
        <f>O539*H539</f>
        <v>0</v>
      </c>
      <c r="Q539" s="191">
        <v>1.05464</v>
      </c>
      <c r="R539" s="191">
        <f>Q539*H539</f>
        <v>4.1130960000000001E-2</v>
      </c>
      <c r="S539" s="191">
        <v>0</v>
      </c>
      <c r="T539" s="192">
        <f>S539*H539</f>
        <v>0</v>
      </c>
      <c r="AR539" s="25" t="s">
        <v>92</v>
      </c>
      <c r="AT539" s="25" t="s">
        <v>278</v>
      </c>
      <c r="AU539" s="25" t="s">
        <v>81</v>
      </c>
      <c r="AY539" s="25" t="s">
        <v>276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25" t="s">
        <v>92</v>
      </c>
      <c r="BK539" s="193">
        <f>ROUND(I539*H539,2)</f>
        <v>0</v>
      </c>
      <c r="BL539" s="25" t="s">
        <v>92</v>
      </c>
      <c r="BM539" s="25" t="s">
        <v>1067</v>
      </c>
    </row>
    <row r="540" spans="2:65" s="12" customFormat="1">
      <c r="B540" s="194"/>
      <c r="D540" s="195" t="s">
        <v>284</v>
      </c>
      <c r="E540" s="196" t="s">
        <v>5</v>
      </c>
      <c r="F540" s="197" t="s">
        <v>1049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1041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2" customFormat="1">
      <c r="B542" s="194"/>
      <c r="D542" s="195" t="s">
        <v>284</v>
      </c>
      <c r="E542" s="196" t="s">
        <v>5</v>
      </c>
      <c r="F542" s="197" t="s">
        <v>1042</v>
      </c>
      <c r="H542" s="196" t="s">
        <v>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6" t="s">
        <v>284</v>
      </c>
      <c r="AU542" s="196" t="s">
        <v>81</v>
      </c>
      <c r="AV542" s="12" t="s">
        <v>77</v>
      </c>
      <c r="AW542" s="12" t="s">
        <v>36</v>
      </c>
      <c r="AX542" s="12" t="s">
        <v>73</v>
      </c>
      <c r="AY542" s="196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1068</v>
      </c>
      <c r="H543" s="205">
        <v>1.4E-2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1069</v>
      </c>
      <c r="H544" s="205">
        <v>4.0000000000000001E-3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2" customFormat="1">
      <c r="B545" s="194"/>
      <c r="D545" s="195" t="s">
        <v>284</v>
      </c>
      <c r="E545" s="196" t="s">
        <v>5</v>
      </c>
      <c r="F545" s="197" t="s">
        <v>1044</v>
      </c>
      <c r="H545" s="196" t="s">
        <v>5</v>
      </c>
      <c r="I545" s="198"/>
      <c r="L545" s="194"/>
      <c r="M545" s="199"/>
      <c r="N545" s="200"/>
      <c r="O545" s="200"/>
      <c r="P545" s="200"/>
      <c r="Q545" s="200"/>
      <c r="R545" s="200"/>
      <c r="S545" s="200"/>
      <c r="T545" s="201"/>
      <c r="AT545" s="196" t="s">
        <v>284</v>
      </c>
      <c r="AU545" s="196" t="s">
        <v>81</v>
      </c>
      <c r="AV545" s="12" t="s">
        <v>77</v>
      </c>
      <c r="AW545" s="12" t="s">
        <v>36</v>
      </c>
      <c r="AX545" s="12" t="s">
        <v>73</v>
      </c>
      <c r="AY545" s="196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1070</v>
      </c>
      <c r="H546" s="205">
        <v>1.6E-2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1071</v>
      </c>
      <c r="H547" s="205">
        <v>5.0000000000000001E-3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4" customFormat="1">
      <c r="B548" s="210"/>
      <c r="D548" s="195" t="s">
        <v>284</v>
      </c>
      <c r="E548" s="211" t="s">
        <v>5</v>
      </c>
      <c r="F548" s="212" t="s">
        <v>290</v>
      </c>
      <c r="H548" s="213">
        <v>3.9E-2</v>
      </c>
      <c r="I548" s="214"/>
      <c r="L548" s="210"/>
      <c r="M548" s="215"/>
      <c r="N548" s="216"/>
      <c r="O548" s="216"/>
      <c r="P548" s="216"/>
      <c r="Q548" s="216"/>
      <c r="R548" s="216"/>
      <c r="S548" s="216"/>
      <c r="T548" s="217"/>
      <c r="AT548" s="211" t="s">
        <v>284</v>
      </c>
      <c r="AU548" s="211" t="s">
        <v>81</v>
      </c>
      <c r="AV548" s="14" t="s">
        <v>87</v>
      </c>
      <c r="AW548" s="14" t="s">
        <v>36</v>
      </c>
      <c r="AX548" s="14" t="s">
        <v>73</v>
      </c>
      <c r="AY548" s="211" t="s">
        <v>276</v>
      </c>
    </row>
    <row r="549" spans="2:65" s="15" customFormat="1">
      <c r="B549" s="218"/>
      <c r="D549" s="195" t="s">
        <v>284</v>
      </c>
      <c r="E549" s="219" t="s">
        <v>5</v>
      </c>
      <c r="F549" s="220" t="s">
        <v>291</v>
      </c>
      <c r="H549" s="221">
        <v>3.9E-2</v>
      </c>
      <c r="I549" s="222"/>
      <c r="L549" s="218"/>
      <c r="M549" s="223"/>
      <c r="N549" s="224"/>
      <c r="O549" s="224"/>
      <c r="P549" s="224"/>
      <c r="Q549" s="224"/>
      <c r="R549" s="224"/>
      <c r="S549" s="224"/>
      <c r="T549" s="225"/>
      <c r="AT549" s="219" t="s">
        <v>284</v>
      </c>
      <c r="AU549" s="219" t="s">
        <v>81</v>
      </c>
      <c r="AV549" s="15" t="s">
        <v>92</v>
      </c>
      <c r="AW549" s="15" t="s">
        <v>36</v>
      </c>
      <c r="AX549" s="15" t="s">
        <v>77</v>
      </c>
      <c r="AY549" s="219" t="s">
        <v>276</v>
      </c>
    </row>
    <row r="550" spans="2:65" s="1" customFormat="1" ht="25.5" customHeight="1">
      <c r="B550" s="181"/>
      <c r="C550" s="182" t="s">
        <v>625</v>
      </c>
      <c r="D550" s="182" t="s">
        <v>278</v>
      </c>
      <c r="E550" s="183" t="s">
        <v>1072</v>
      </c>
      <c r="F550" s="184" t="s">
        <v>1073</v>
      </c>
      <c r="G550" s="185" t="s">
        <v>318</v>
      </c>
      <c r="H550" s="186">
        <v>2.2549999999999999</v>
      </c>
      <c r="I550" s="187"/>
      <c r="J550" s="188">
        <f>ROUND(I550*H550,2)</f>
        <v>0</v>
      </c>
      <c r="K550" s="184" t="s">
        <v>282</v>
      </c>
      <c r="L550" s="42"/>
      <c r="M550" s="189" t="s">
        <v>5</v>
      </c>
      <c r="N550" s="190" t="s">
        <v>46</v>
      </c>
      <c r="O550" s="43"/>
      <c r="P550" s="191">
        <f>O550*H550</f>
        <v>0</v>
      </c>
      <c r="Q550" s="191">
        <v>1.7090000000000001E-2</v>
      </c>
      <c r="R550" s="191">
        <f>Q550*H550</f>
        <v>3.8537950000000001E-2</v>
      </c>
      <c r="S550" s="191">
        <v>0</v>
      </c>
      <c r="T550" s="192">
        <f>S550*H550</f>
        <v>0</v>
      </c>
      <c r="AR550" s="25" t="s">
        <v>92</v>
      </c>
      <c r="AT550" s="25" t="s">
        <v>278</v>
      </c>
      <c r="AU550" s="25" t="s">
        <v>81</v>
      </c>
      <c r="AY550" s="25" t="s">
        <v>276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5" t="s">
        <v>92</v>
      </c>
      <c r="BK550" s="193">
        <f>ROUND(I550*H550,2)</f>
        <v>0</v>
      </c>
      <c r="BL550" s="25" t="s">
        <v>92</v>
      </c>
      <c r="BM550" s="25" t="s">
        <v>1074</v>
      </c>
    </row>
    <row r="551" spans="2:65" s="12" customFormat="1">
      <c r="B551" s="194"/>
      <c r="D551" s="195" t="s">
        <v>284</v>
      </c>
      <c r="E551" s="196" t="s">
        <v>5</v>
      </c>
      <c r="F551" s="197" t="s">
        <v>1075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2" customFormat="1">
      <c r="B552" s="194"/>
      <c r="D552" s="195" t="s">
        <v>284</v>
      </c>
      <c r="E552" s="196" t="s">
        <v>5</v>
      </c>
      <c r="F552" s="197" t="s">
        <v>1035</v>
      </c>
      <c r="H552" s="196" t="s">
        <v>5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6" t="s">
        <v>284</v>
      </c>
      <c r="AU552" s="196" t="s">
        <v>81</v>
      </c>
      <c r="AV552" s="12" t="s">
        <v>77</v>
      </c>
      <c r="AW552" s="12" t="s">
        <v>36</v>
      </c>
      <c r="AX552" s="12" t="s">
        <v>73</v>
      </c>
      <c r="AY552" s="196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1076</v>
      </c>
      <c r="H553" s="205">
        <v>2.2549999999999999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4" customFormat="1">
      <c r="B554" s="210"/>
      <c r="D554" s="195" t="s">
        <v>284</v>
      </c>
      <c r="E554" s="211" t="s">
        <v>5</v>
      </c>
      <c r="F554" s="212" t="s">
        <v>290</v>
      </c>
      <c r="H554" s="213">
        <v>2.2549999999999999</v>
      </c>
      <c r="I554" s="214"/>
      <c r="L554" s="210"/>
      <c r="M554" s="215"/>
      <c r="N554" s="216"/>
      <c r="O554" s="216"/>
      <c r="P554" s="216"/>
      <c r="Q554" s="216"/>
      <c r="R554" s="216"/>
      <c r="S554" s="216"/>
      <c r="T554" s="217"/>
      <c r="AT554" s="211" t="s">
        <v>284</v>
      </c>
      <c r="AU554" s="211" t="s">
        <v>81</v>
      </c>
      <c r="AV554" s="14" t="s">
        <v>87</v>
      </c>
      <c r="AW554" s="14" t="s">
        <v>36</v>
      </c>
      <c r="AX554" s="14" t="s">
        <v>73</v>
      </c>
      <c r="AY554" s="211" t="s">
        <v>276</v>
      </c>
    </row>
    <row r="555" spans="2:65" s="15" customFormat="1">
      <c r="B555" s="218"/>
      <c r="D555" s="195" t="s">
        <v>284</v>
      </c>
      <c r="E555" s="219" t="s">
        <v>5</v>
      </c>
      <c r="F555" s="220" t="s">
        <v>291</v>
      </c>
      <c r="H555" s="221">
        <v>2.2549999999999999</v>
      </c>
      <c r="I555" s="222"/>
      <c r="L555" s="218"/>
      <c r="M555" s="223"/>
      <c r="N555" s="224"/>
      <c r="O555" s="224"/>
      <c r="P555" s="224"/>
      <c r="Q555" s="224"/>
      <c r="R555" s="224"/>
      <c r="S555" s="224"/>
      <c r="T555" s="225"/>
      <c r="AT555" s="219" t="s">
        <v>284</v>
      </c>
      <c r="AU555" s="219" t="s">
        <v>81</v>
      </c>
      <c r="AV555" s="15" t="s">
        <v>92</v>
      </c>
      <c r="AW555" s="15" t="s">
        <v>36</v>
      </c>
      <c r="AX555" s="15" t="s">
        <v>77</v>
      </c>
      <c r="AY555" s="219" t="s">
        <v>276</v>
      </c>
    </row>
    <row r="556" spans="2:65" s="1" customFormat="1" ht="16.5" customHeight="1">
      <c r="B556" s="181"/>
      <c r="C556" s="226" t="s">
        <v>630</v>
      </c>
      <c r="D556" s="226" t="s">
        <v>447</v>
      </c>
      <c r="E556" s="227" t="s">
        <v>1077</v>
      </c>
      <c r="F556" s="228" t="s">
        <v>1078</v>
      </c>
      <c r="G556" s="229" t="s">
        <v>318</v>
      </c>
      <c r="H556" s="230">
        <v>2.2549999999999999</v>
      </c>
      <c r="I556" s="231"/>
      <c r="J556" s="232">
        <f>ROUND(I556*H556,2)</f>
        <v>0</v>
      </c>
      <c r="K556" s="228" t="s">
        <v>5</v>
      </c>
      <c r="L556" s="233"/>
      <c r="M556" s="234" t="s">
        <v>5</v>
      </c>
      <c r="N556" s="235" t="s">
        <v>46</v>
      </c>
      <c r="O556" s="43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AR556" s="25" t="s">
        <v>322</v>
      </c>
      <c r="AT556" s="25" t="s">
        <v>447</v>
      </c>
      <c r="AU556" s="25" t="s">
        <v>81</v>
      </c>
      <c r="AY556" s="25" t="s">
        <v>276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5" t="s">
        <v>92</v>
      </c>
      <c r="BK556" s="193">
        <f>ROUND(I556*H556,2)</f>
        <v>0</v>
      </c>
      <c r="BL556" s="25" t="s">
        <v>92</v>
      </c>
      <c r="BM556" s="25" t="s">
        <v>1079</v>
      </c>
    </row>
    <row r="557" spans="2:65" s="12" customFormat="1">
      <c r="B557" s="194"/>
      <c r="D557" s="195" t="s">
        <v>284</v>
      </c>
      <c r="E557" s="196" t="s">
        <v>5</v>
      </c>
      <c r="F557" s="197" t="s">
        <v>1078</v>
      </c>
      <c r="H557" s="196" t="s">
        <v>5</v>
      </c>
      <c r="I557" s="198"/>
      <c r="L557" s="194"/>
      <c r="M557" s="199"/>
      <c r="N557" s="200"/>
      <c r="O557" s="200"/>
      <c r="P557" s="200"/>
      <c r="Q557" s="200"/>
      <c r="R557" s="200"/>
      <c r="S557" s="200"/>
      <c r="T557" s="201"/>
      <c r="AT557" s="196" t="s">
        <v>284</v>
      </c>
      <c r="AU557" s="196" t="s">
        <v>81</v>
      </c>
      <c r="AV557" s="12" t="s">
        <v>77</v>
      </c>
      <c r="AW557" s="12" t="s">
        <v>36</v>
      </c>
      <c r="AX557" s="12" t="s">
        <v>73</v>
      </c>
      <c r="AY557" s="196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1076</v>
      </c>
      <c r="H558" s="205">
        <v>2.2549999999999999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36</v>
      </c>
      <c r="AX558" s="13" t="s">
        <v>73</v>
      </c>
      <c r="AY558" s="203" t="s">
        <v>276</v>
      </c>
    </row>
    <row r="559" spans="2:65" s="14" customFormat="1">
      <c r="B559" s="210"/>
      <c r="D559" s="195" t="s">
        <v>284</v>
      </c>
      <c r="E559" s="211" t="s">
        <v>5</v>
      </c>
      <c r="F559" s="212" t="s">
        <v>290</v>
      </c>
      <c r="H559" s="213">
        <v>2.2549999999999999</v>
      </c>
      <c r="I559" s="214"/>
      <c r="L559" s="210"/>
      <c r="M559" s="215"/>
      <c r="N559" s="216"/>
      <c r="O559" s="216"/>
      <c r="P559" s="216"/>
      <c r="Q559" s="216"/>
      <c r="R559" s="216"/>
      <c r="S559" s="216"/>
      <c r="T559" s="217"/>
      <c r="AT559" s="211" t="s">
        <v>284</v>
      </c>
      <c r="AU559" s="211" t="s">
        <v>81</v>
      </c>
      <c r="AV559" s="14" t="s">
        <v>87</v>
      </c>
      <c r="AW559" s="14" t="s">
        <v>36</v>
      </c>
      <c r="AX559" s="14" t="s">
        <v>73</v>
      </c>
      <c r="AY559" s="211" t="s">
        <v>276</v>
      </c>
    </row>
    <row r="560" spans="2:65" s="15" customFormat="1">
      <c r="B560" s="218"/>
      <c r="D560" s="195" t="s">
        <v>284</v>
      </c>
      <c r="E560" s="219" t="s">
        <v>5</v>
      </c>
      <c r="F560" s="220" t="s">
        <v>291</v>
      </c>
      <c r="H560" s="221">
        <v>2.2549999999999999</v>
      </c>
      <c r="I560" s="222"/>
      <c r="L560" s="218"/>
      <c r="M560" s="223"/>
      <c r="N560" s="224"/>
      <c r="O560" s="224"/>
      <c r="P560" s="224"/>
      <c r="Q560" s="224"/>
      <c r="R560" s="224"/>
      <c r="S560" s="224"/>
      <c r="T560" s="225"/>
      <c r="AT560" s="219" t="s">
        <v>284</v>
      </c>
      <c r="AU560" s="219" t="s">
        <v>81</v>
      </c>
      <c r="AV560" s="15" t="s">
        <v>92</v>
      </c>
      <c r="AW560" s="15" t="s">
        <v>36</v>
      </c>
      <c r="AX560" s="15" t="s">
        <v>77</v>
      </c>
      <c r="AY560" s="219" t="s">
        <v>276</v>
      </c>
    </row>
    <row r="561" spans="2:65" s="1" customFormat="1" ht="16.5" customHeight="1">
      <c r="B561" s="181"/>
      <c r="C561" s="182" t="s">
        <v>633</v>
      </c>
      <c r="D561" s="182" t="s">
        <v>278</v>
      </c>
      <c r="E561" s="183" t="s">
        <v>1080</v>
      </c>
      <c r="F561" s="184" t="s">
        <v>1081</v>
      </c>
      <c r="G561" s="185" t="s">
        <v>281</v>
      </c>
      <c r="H561" s="186">
        <v>12.313000000000001</v>
      </c>
      <c r="I561" s="187"/>
      <c r="J561" s="188">
        <f>ROUND(I561*H561,2)</f>
        <v>0</v>
      </c>
      <c r="K561" s="184" t="s">
        <v>282</v>
      </c>
      <c r="L561" s="42"/>
      <c r="M561" s="189" t="s">
        <v>5</v>
      </c>
      <c r="N561" s="190" t="s">
        <v>46</v>
      </c>
      <c r="O561" s="43"/>
      <c r="P561" s="191">
        <f>O561*H561</f>
        <v>0</v>
      </c>
      <c r="Q561" s="191">
        <v>2.4533999999999998</v>
      </c>
      <c r="R561" s="191">
        <f>Q561*H561</f>
        <v>30.208714199999999</v>
      </c>
      <c r="S561" s="191">
        <v>0</v>
      </c>
      <c r="T561" s="192">
        <f>S561*H561</f>
        <v>0</v>
      </c>
      <c r="AR561" s="25" t="s">
        <v>92</v>
      </c>
      <c r="AT561" s="25" t="s">
        <v>278</v>
      </c>
      <c r="AU561" s="25" t="s">
        <v>81</v>
      </c>
      <c r="AY561" s="25" t="s">
        <v>276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5" t="s">
        <v>92</v>
      </c>
      <c r="BK561" s="193">
        <f>ROUND(I561*H561,2)</f>
        <v>0</v>
      </c>
      <c r="BL561" s="25" t="s">
        <v>92</v>
      </c>
      <c r="BM561" s="25" t="s">
        <v>1082</v>
      </c>
    </row>
    <row r="562" spans="2:65" s="12" customFormat="1">
      <c r="B562" s="194"/>
      <c r="D562" s="195" t="s">
        <v>284</v>
      </c>
      <c r="E562" s="196" t="s">
        <v>5</v>
      </c>
      <c r="F562" s="197" t="s">
        <v>1083</v>
      </c>
      <c r="H562" s="196" t="s">
        <v>5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6" t="s">
        <v>284</v>
      </c>
      <c r="AU562" s="196" t="s">
        <v>81</v>
      </c>
      <c r="AV562" s="12" t="s">
        <v>77</v>
      </c>
      <c r="AW562" s="12" t="s">
        <v>36</v>
      </c>
      <c r="AX562" s="12" t="s">
        <v>73</v>
      </c>
      <c r="AY562" s="196" t="s">
        <v>276</v>
      </c>
    </row>
    <row r="563" spans="2:65" s="12" customFormat="1">
      <c r="B563" s="194"/>
      <c r="D563" s="195" t="s">
        <v>284</v>
      </c>
      <c r="E563" s="196" t="s">
        <v>5</v>
      </c>
      <c r="F563" s="197" t="s">
        <v>1041</v>
      </c>
      <c r="H563" s="196" t="s">
        <v>5</v>
      </c>
      <c r="I563" s="198"/>
      <c r="L563" s="194"/>
      <c r="M563" s="199"/>
      <c r="N563" s="200"/>
      <c r="O563" s="200"/>
      <c r="P563" s="200"/>
      <c r="Q563" s="200"/>
      <c r="R563" s="200"/>
      <c r="S563" s="200"/>
      <c r="T563" s="201"/>
      <c r="AT563" s="196" t="s">
        <v>284</v>
      </c>
      <c r="AU563" s="196" t="s">
        <v>81</v>
      </c>
      <c r="AV563" s="12" t="s">
        <v>77</v>
      </c>
      <c r="AW563" s="12" t="s">
        <v>36</v>
      </c>
      <c r="AX563" s="12" t="s">
        <v>73</v>
      </c>
      <c r="AY563" s="196" t="s">
        <v>276</v>
      </c>
    </row>
    <row r="564" spans="2:65" s="12" customFormat="1">
      <c r="B564" s="194"/>
      <c r="D564" s="195" t="s">
        <v>284</v>
      </c>
      <c r="E564" s="196" t="s">
        <v>5</v>
      </c>
      <c r="F564" s="197" t="s">
        <v>1084</v>
      </c>
      <c r="H564" s="196" t="s">
        <v>5</v>
      </c>
      <c r="I564" s="198"/>
      <c r="L564" s="194"/>
      <c r="M564" s="199"/>
      <c r="N564" s="200"/>
      <c r="O564" s="200"/>
      <c r="P564" s="200"/>
      <c r="Q564" s="200"/>
      <c r="R564" s="200"/>
      <c r="S564" s="200"/>
      <c r="T564" s="201"/>
      <c r="AT564" s="196" t="s">
        <v>284</v>
      </c>
      <c r="AU564" s="196" t="s">
        <v>81</v>
      </c>
      <c r="AV564" s="12" t="s">
        <v>77</v>
      </c>
      <c r="AW564" s="12" t="s">
        <v>36</v>
      </c>
      <c r="AX564" s="12" t="s">
        <v>73</v>
      </c>
      <c r="AY564" s="196" t="s">
        <v>276</v>
      </c>
    </row>
    <row r="565" spans="2:65" s="13" customFormat="1">
      <c r="B565" s="202"/>
      <c r="D565" s="195" t="s">
        <v>284</v>
      </c>
      <c r="E565" s="203" t="s">
        <v>5</v>
      </c>
      <c r="F565" s="204" t="s">
        <v>1085</v>
      </c>
      <c r="H565" s="205">
        <v>3.7730000000000001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65" s="13" customFormat="1">
      <c r="B566" s="202"/>
      <c r="D566" s="195" t="s">
        <v>284</v>
      </c>
      <c r="E566" s="203" t="s">
        <v>5</v>
      </c>
      <c r="F566" s="204" t="s">
        <v>1086</v>
      </c>
      <c r="H566" s="205">
        <v>1.5089999999999999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65" s="12" customFormat="1">
      <c r="B567" s="194"/>
      <c r="D567" s="195" t="s">
        <v>284</v>
      </c>
      <c r="E567" s="196" t="s">
        <v>5</v>
      </c>
      <c r="F567" s="197" t="s">
        <v>1087</v>
      </c>
      <c r="H567" s="196" t="s">
        <v>5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6" t="s">
        <v>284</v>
      </c>
      <c r="AU567" s="196" t="s">
        <v>81</v>
      </c>
      <c r="AV567" s="12" t="s">
        <v>77</v>
      </c>
      <c r="AW567" s="12" t="s">
        <v>36</v>
      </c>
      <c r="AX567" s="12" t="s">
        <v>73</v>
      </c>
      <c r="AY567" s="196" t="s">
        <v>276</v>
      </c>
    </row>
    <row r="568" spans="2:65" s="13" customFormat="1">
      <c r="B568" s="202"/>
      <c r="D568" s="195" t="s">
        <v>284</v>
      </c>
      <c r="E568" s="203" t="s">
        <v>5</v>
      </c>
      <c r="F568" s="204" t="s">
        <v>1088</v>
      </c>
      <c r="H568" s="205">
        <v>2.5379999999999998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65" s="12" customFormat="1">
      <c r="B569" s="194"/>
      <c r="D569" s="195" t="s">
        <v>284</v>
      </c>
      <c r="E569" s="196" t="s">
        <v>5</v>
      </c>
      <c r="F569" s="197" t="s">
        <v>1089</v>
      </c>
      <c r="H569" s="196" t="s">
        <v>5</v>
      </c>
      <c r="I569" s="198"/>
      <c r="L569" s="194"/>
      <c r="M569" s="199"/>
      <c r="N569" s="200"/>
      <c r="O569" s="200"/>
      <c r="P569" s="200"/>
      <c r="Q569" s="200"/>
      <c r="R569" s="200"/>
      <c r="S569" s="200"/>
      <c r="T569" s="201"/>
      <c r="AT569" s="196" t="s">
        <v>284</v>
      </c>
      <c r="AU569" s="196" t="s">
        <v>81</v>
      </c>
      <c r="AV569" s="12" t="s">
        <v>77</v>
      </c>
      <c r="AW569" s="12" t="s">
        <v>36</v>
      </c>
      <c r="AX569" s="12" t="s">
        <v>73</v>
      </c>
      <c r="AY569" s="196" t="s">
        <v>276</v>
      </c>
    </row>
    <row r="570" spans="2:65" s="13" customFormat="1">
      <c r="B570" s="202"/>
      <c r="D570" s="195" t="s">
        <v>284</v>
      </c>
      <c r="E570" s="203" t="s">
        <v>5</v>
      </c>
      <c r="F570" s="204" t="s">
        <v>1090</v>
      </c>
      <c r="H570" s="205">
        <v>0.39400000000000002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65" s="13" customFormat="1">
      <c r="B571" s="202"/>
      <c r="D571" s="195" t="s">
        <v>284</v>
      </c>
      <c r="E571" s="203" t="s">
        <v>5</v>
      </c>
      <c r="F571" s="204" t="s">
        <v>1091</v>
      </c>
      <c r="H571" s="205">
        <v>0.252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1092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1093</v>
      </c>
      <c r="H573" s="205">
        <v>0.443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2" customFormat="1">
      <c r="B574" s="194"/>
      <c r="D574" s="195" t="s">
        <v>284</v>
      </c>
      <c r="E574" s="196" t="s">
        <v>5</v>
      </c>
      <c r="F574" s="197" t="s">
        <v>1094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284</v>
      </c>
      <c r="AU574" s="196" t="s">
        <v>81</v>
      </c>
      <c r="AV574" s="12" t="s">
        <v>77</v>
      </c>
      <c r="AW574" s="12" t="s">
        <v>36</v>
      </c>
      <c r="AX574" s="12" t="s">
        <v>73</v>
      </c>
      <c r="AY574" s="196" t="s">
        <v>276</v>
      </c>
    </row>
    <row r="575" spans="2:65" s="13" customFormat="1">
      <c r="B575" s="202"/>
      <c r="D575" s="195" t="s">
        <v>284</v>
      </c>
      <c r="E575" s="203" t="s">
        <v>5</v>
      </c>
      <c r="F575" s="204" t="s">
        <v>1095</v>
      </c>
      <c r="H575" s="205">
        <v>0.52500000000000002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65" s="12" customFormat="1">
      <c r="B576" s="194"/>
      <c r="D576" s="195" t="s">
        <v>284</v>
      </c>
      <c r="E576" s="196" t="s">
        <v>5</v>
      </c>
      <c r="F576" s="197" t="s">
        <v>939</v>
      </c>
      <c r="H576" s="196" t="s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AT576" s="196" t="s">
        <v>284</v>
      </c>
      <c r="AU576" s="196" t="s">
        <v>81</v>
      </c>
      <c r="AV576" s="12" t="s">
        <v>77</v>
      </c>
      <c r="AW576" s="12" t="s">
        <v>36</v>
      </c>
      <c r="AX576" s="12" t="s">
        <v>73</v>
      </c>
      <c r="AY576" s="196" t="s">
        <v>276</v>
      </c>
    </row>
    <row r="577" spans="2:65" s="13" customFormat="1">
      <c r="B577" s="202"/>
      <c r="D577" s="195" t="s">
        <v>284</v>
      </c>
      <c r="E577" s="203" t="s">
        <v>5</v>
      </c>
      <c r="F577" s="204" t="s">
        <v>1096</v>
      </c>
      <c r="H577" s="205">
        <v>2.879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284</v>
      </c>
      <c r="AU577" s="203" t="s">
        <v>81</v>
      </c>
      <c r="AV577" s="13" t="s">
        <v>81</v>
      </c>
      <c r="AW577" s="13" t="s">
        <v>36</v>
      </c>
      <c r="AX577" s="13" t="s">
        <v>73</v>
      </c>
      <c r="AY577" s="203" t="s">
        <v>276</v>
      </c>
    </row>
    <row r="578" spans="2:65" s="14" customFormat="1">
      <c r="B578" s="210"/>
      <c r="D578" s="195" t="s">
        <v>284</v>
      </c>
      <c r="E578" s="211" t="s">
        <v>5</v>
      </c>
      <c r="F578" s="212" t="s">
        <v>290</v>
      </c>
      <c r="H578" s="213">
        <v>12.313000000000001</v>
      </c>
      <c r="I578" s="214"/>
      <c r="L578" s="210"/>
      <c r="M578" s="215"/>
      <c r="N578" s="216"/>
      <c r="O578" s="216"/>
      <c r="P578" s="216"/>
      <c r="Q578" s="216"/>
      <c r="R578" s="216"/>
      <c r="S578" s="216"/>
      <c r="T578" s="217"/>
      <c r="AT578" s="211" t="s">
        <v>284</v>
      </c>
      <c r="AU578" s="211" t="s">
        <v>81</v>
      </c>
      <c r="AV578" s="14" t="s">
        <v>87</v>
      </c>
      <c r="AW578" s="14" t="s">
        <v>36</v>
      </c>
      <c r="AX578" s="14" t="s">
        <v>73</v>
      </c>
      <c r="AY578" s="211" t="s">
        <v>276</v>
      </c>
    </row>
    <row r="579" spans="2:65" s="15" customFormat="1">
      <c r="B579" s="218"/>
      <c r="D579" s="195" t="s">
        <v>284</v>
      </c>
      <c r="E579" s="219" t="s">
        <v>5</v>
      </c>
      <c r="F579" s="220" t="s">
        <v>291</v>
      </c>
      <c r="H579" s="221">
        <v>12.313000000000001</v>
      </c>
      <c r="I579" s="222"/>
      <c r="L579" s="218"/>
      <c r="M579" s="223"/>
      <c r="N579" s="224"/>
      <c r="O579" s="224"/>
      <c r="P579" s="224"/>
      <c r="Q579" s="224"/>
      <c r="R579" s="224"/>
      <c r="S579" s="224"/>
      <c r="T579" s="225"/>
      <c r="AT579" s="219" t="s">
        <v>284</v>
      </c>
      <c r="AU579" s="219" t="s">
        <v>81</v>
      </c>
      <c r="AV579" s="15" t="s">
        <v>92</v>
      </c>
      <c r="AW579" s="15" t="s">
        <v>36</v>
      </c>
      <c r="AX579" s="15" t="s">
        <v>77</v>
      </c>
      <c r="AY579" s="219" t="s">
        <v>276</v>
      </c>
    </row>
    <row r="580" spans="2:65" s="1" customFormat="1" ht="16.5" customHeight="1">
      <c r="B580" s="181"/>
      <c r="C580" s="182" t="s">
        <v>639</v>
      </c>
      <c r="D580" s="182" t="s">
        <v>278</v>
      </c>
      <c r="E580" s="183" t="s">
        <v>1097</v>
      </c>
      <c r="F580" s="184" t="s">
        <v>1098</v>
      </c>
      <c r="G580" s="185" t="s">
        <v>325</v>
      </c>
      <c r="H580" s="186">
        <v>118.78100000000001</v>
      </c>
      <c r="I580" s="187"/>
      <c r="J580" s="188">
        <f>ROUND(I580*H580,2)</f>
        <v>0</v>
      </c>
      <c r="K580" s="184" t="s">
        <v>282</v>
      </c>
      <c r="L580" s="42"/>
      <c r="M580" s="189" t="s">
        <v>5</v>
      </c>
      <c r="N580" s="190" t="s">
        <v>46</v>
      </c>
      <c r="O580" s="43"/>
      <c r="P580" s="191">
        <f>O580*H580</f>
        <v>0</v>
      </c>
      <c r="Q580" s="191">
        <v>5.1900000000000002E-3</v>
      </c>
      <c r="R580" s="191">
        <f>Q580*H580</f>
        <v>0.61647339000000001</v>
      </c>
      <c r="S580" s="191">
        <v>0</v>
      </c>
      <c r="T580" s="192">
        <f>S580*H580</f>
        <v>0</v>
      </c>
      <c r="AR580" s="25" t="s">
        <v>92</v>
      </c>
      <c r="AT580" s="25" t="s">
        <v>278</v>
      </c>
      <c r="AU580" s="25" t="s">
        <v>81</v>
      </c>
      <c r="AY580" s="25" t="s">
        <v>276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5" t="s">
        <v>92</v>
      </c>
      <c r="BK580" s="193">
        <f>ROUND(I580*H580,2)</f>
        <v>0</v>
      </c>
      <c r="BL580" s="25" t="s">
        <v>92</v>
      </c>
      <c r="BM580" s="25" t="s">
        <v>1099</v>
      </c>
    </row>
    <row r="581" spans="2:65" s="12" customFormat="1">
      <c r="B581" s="194"/>
      <c r="D581" s="195" t="s">
        <v>284</v>
      </c>
      <c r="E581" s="196" t="s">
        <v>5</v>
      </c>
      <c r="F581" s="197" t="s">
        <v>1100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2" customFormat="1">
      <c r="B582" s="194"/>
      <c r="D582" s="195" t="s">
        <v>284</v>
      </c>
      <c r="E582" s="196" t="s">
        <v>5</v>
      </c>
      <c r="F582" s="197" t="s">
        <v>1041</v>
      </c>
      <c r="H582" s="196" t="s">
        <v>5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6" t="s">
        <v>284</v>
      </c>
      <c r="AU582" s="196" t="s">
        <v>81</v>
      </c>
      <c r="AV582" s="12" t="s">
        <v>77</v>
      </c>
      <c r="AW582" s="12" t="s">
        <v>36</v>
      </c>
      <c r="AX582" s="12" t="s">
        <v>73</v>
      </c>
      <c r="AY582" s="196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1084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1101</v>
      </c>
      <c r="H584" s="205">
        <v>30.18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3" customFormat="1">
      <c r="B585" s="202"/>
      <c r="D585" s="195" t="s">
        <v>284</v>
      </c>
      <c r="E585" s="203" t="s">
        <v>5</v>
      </c>
      <c r="F585" s="204" t="s">
        <v>1102</v>
      </c>
      <c r="H585" s="205">
        <v>15.09</v>
      </c>
      <c r="I585" s="206"/>
      <c r="L585" s="202"/>
      <c r="M585" s="207"/>
      <c r="N585" s="208"/>
      <c r="O585" s="208"/>
      <c r="P585" s="208"/>
      <c r="Q585" s="208"/>
      <c r="R585" s="208"/>
      <c r="S585" s="208"/>
      <c r="T585" s="209"/>
      <c r="AT585" s="203" t="s">
        <v>284</v>
      </c>
      <c r="AU585" s="203" t="s">
        <v>81</v>
      </c>
      <c r="AV585" s="13" t="s">
        <v>81</v>
      </c>
      <c r="AW585" s="13" t="s">
        <v>36</v>
      </c>
      <c r="AX585" s="13" t="s">
        <v>73</v>
      </c>
      <c r="AY585" s="203" t="s">
        <v>276</v>
      </c>
    </row>
    <row r="586" spans="2:65" s="12" customFormat="1">
      <c r="B586" s="194"/>
      <c r="D586" s="195" t="s">
        <v>284</v>
      </c>
      <c r="E586" s="196" t="s">
        <v>5</v>
      </c>
      <c r="F586" s="197" t="s">
        <v>1087</v>
      </c>
      <c r="H586" s="196" t="s">
        <v>5</v>
      </c>
      <c r="I586" s="198"/>
      <c r="L586" s="194"/>
      <c r="M586" s="199"/>
      <c r="N586" s="200"/>
      <c r="O586" s="200"/>
      <c r="P586" s="200"/>
      <c r="Q586" s="200"/>
      <c r="R586" s="200"/>
      <c r="S586" s="200"/>
      <c r="T586" s="201"/>
      <c r="AT586" s="196" t="s">
        <v>284</v>
      </c>
      <c r="AU586" s="196" t="s">
        <v>81</v>
      </c>
      <c r="AV586" s="12" t="s">
        <v>77</v>
      </c>
      <c r="AW586" s="12" t="s">
        <v>36</v>
      </c>
      <c r="AX586" s="12" t="s">
        <v>73</v>
      </c>
      <c r="AY586" s="196" t="s">
        <v>276</v>
      </c>
    </row>
    <row r="587" spans="2:65" s="13" customFormat="1">
      <c r="B587" s="202"/>
      <c r="D587" s="195" t="s">
        <v>284</v>
      </c>
      <c r="E587" s="203" t="s">
        <v>5</v>
      </c>
      <c r="F587" s="204" t="s">
        <v>1103</v>
      </c>
      <c r="H587" s="205">
        <v>18.8</v>
      </c>
      <c r="I587" s="206"/>
      <c r="L587" s="202"/>
      <c r="M587" s="207"/>
      <c r="N587" s="208"/>
      <c r="O587" s="208"/>
      <c r="P587" s="208"/>
      <c r="Q587" s="208"/>
      <c r="R587" s="208"/>
      <c r="S587" s="208"/>
      <c r="T587" s="209"/>
      <c r="AT587" s="203" t="s">
        <v>284</v>
      </c>
      <c r="AU587" s="203" t="s">
        <v>81</v>
      </c>
      <c r="AV587" s="13" t="s">
        <v>81</v>
      </c>
      <c r="AW587" s="13" t="s">
        <v>36</v>
      </c>
      <c r="AX587" s="13" t="s">
        <v>73</v>
      </c>
      <c r="AY587" s="203" t="s">
        <v>276</v>
      </c>
    </row>
    <row r="588" spans="2:65" s="12" customFormat="1">
      <c r="B588" s="194"/>
      <c r="D588" s="195" t="s">
        <v>284</v>
      </c>
      <c r="E588" s="196" t="s">
        <v>5</v>
      </c>
      <c r="F588" s="197" t="s">
        <v>1089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1104</v>
      </c>
      <c r="H589" s="205">
        <v>3.78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36</v>
      </c>
      <c r="AX589" s="13" t="s">
        <v>73</v>
      </c>
      <c r="AY589" s="203" t="s">
        <v>276</v>
      </c>
    </row>
    <row r="590" spans="2:65" s="12" customFormat="1">
      <c r="B590" s="194"/>
      <c r="D590" s="195" t="s">
        <v>284</v>
      </c>
      <c r="E590" s="196" t="s">
        <v>5</v>
      </c>
      <c r="F590" s="197" t="s">
        <v>1092</v>
      </c>
      <c r="H590" s="196" t="s">
        <v>5</v>
      </c>
      <c r="I590" s="198"/>
      <c r="L590" s="194"/>
      <c r="M590" s="199"/>
      <c r="N590" s="200"/>
      <c r="O590" s="200"/>
      <c r="P590" s="200"/>
      <c r="Q590" s="200"/>
      <c r="R590" s="200"/>
      <c r="S590" s="200"/>
      <c r="T590" s="201"/>
      <c r="AT590" s="196" t="s">
        <v>284</v>
      </c>
      <c r="AU590" s="196" t="s">
        <v>81</v>
      </c>
      <c r="AV590" s="12" t="s">
        <v>77</v>
      </c>
      <c r="AW590" s="12" t="s">
        <v>36</v>
      </c>
      <c r="AX590" s="12" t="s">
        <v>73</v>
      </c>
      <c r="AY590" s="196" t="s">
        <v>276</v>
      </c>
    </row>
    <row r="591" spans="2:65" s="13" customFormat="1">
      <c r="B591" s="202"/>
      <c r="D591" s="195" t="s">
        <v>284</v>
      </c>
      <c r="E591" s="203" t="s">
        <v>5</v>
      </c>
      <c r="F591" s="204" t="s">
        <v>1105</v>
      </c>
      <c r="H591" s="205">
        <v>3.54</v>
      </c>
      <c r="I591" s="206"/>
      <c r="L591" s="202"/>
      <c r="M591" s="207"/>
      <c r="N591" s="208"/>
      <c r="O591" s="208"/>
      <c r="P591" s="208"/>
      <c r="Q591" s="208"/>
      <c r="R591" s="208"/>
      <c r="S591" s="208"/>
      <c r="T591" s="209"/>
      <c r="AT591" s="203" t="s">
        <v>284</v>
      </c>
      <c r="AU591" s="203" t="s">
        <v>81</v>
      </c>
      <c r="AV591" s="13" t="s">
        <v>81</v>
      </c>
      <c r="AW591" s="13" t="s">
        <v>36</v>
      </c>
      <c r="AX591" s="13" t="s">
        <v>73</v>
      </c>
      <c r="AY591" s="203" t="s">
        <v>276</v>
      </c>
    </row>
    <row r="592" spans="2:65" s="12" customFormat="1">
      <c r="B592" s="194"/>
      <c r="D592" s="195" t="s">
        <v>284</v>
      </c>
      <c r="E592" s="196" t="s">
        <v>5</v>
      </c>
      <c r="F592" s="197" t="s">
        <v>1094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1106</v>
      </c>
      <c r="H593" s="205">
        <v>4.2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2" customFormat="1">
      <c r="B594" s="194"/>
      <c r="D594" s="195" t="s">
        <v>284</v>
      </c>
      <c r="E594" s="196" t="s">
        <v>5</v>
      </c>
      <c r="F594" s="197" t="s">
        <v>939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3" customFormat="1">
      <c r="B595" s="202"/>
      <c r="D595" s="195" t="s">
        <v>284</v>
      </c>
      <c r="E595" s="203" t="s">
        <v>5</v>
      </c>
      <c r="F595" s="204" t="s">
        <v>1107</v>
      </c>
      <c r="H595" s="205">
        <v>43.191000000000003</v>
      </c>
      <c r="I595" s="206"/>
      <c r="L595" s="202"/>
      <c r="M595" s="207"/>
      <c r="N595" s="208"/>
      <c r="O595" s="208"/>
      <c r="P595" s="208"/>
      <c r="Q595" s="208"/>
      <c r="R595" s="208"/>
      <c r="S595" s="208"/>
      <c r="T595" s="209"/>
      <c r="AT595" s="203" t="s">
        <v>284</v>
      </c>
      <c r="AU595" s="203" t="s">
        <v>81</v>
      </c>
      <c r="AV595" s="13" t="s">
        <v>81</v>
      </c>
      <c r="AW595" s="13" t="s">
        <v>36</v>
      </c>
      <c r="AX595" s="13" t="s">
        <v>73</v>
      </c>
      <c r="AY595" s="203" t="s">
        <v>276</v>
      </c>
    </row>
    <row r="596" spans="2:65" s="14" customFormat="1">
      <c r="B596" s="210"/>
      <c r="D596" s="195" t="s">
        <v>284</v>
      </c>
      <c r="E596" s="211" t="s">
        <v>5</v>
      </c>
      <c r="F596" s="212" t="s">
        <v>290</v>
      </c>
      <c r="H596" s="213">
        <v>118.78100000000001</v>
      </c>
      <c r="I596" s="214"/>
      <c r="L596" s="210"/>
      <c r="M596" s="215"/>
      <c r="N596" s="216"/>
      <c r="O596" s="216"/>
      <c r="P596" s="216"/>
      <c r="Q596" s="216"/>
      <c r="R596" s="216"/>
      <c r="S596" s="216"/>
      <c r="T596" s="217"/>
      <c r="AT596" s="211" t="s">
        <v>284</v>
      </c>
      <c r="AU596" s="211" t="s">
        <v>81</v>
      </c>
      <c r="AV596" s="14" t="s">
        <v>87</v>
      </c>
      <c r="AW596" s="14" t="s">
        <v>36</v>
      </c>
      <c r="AX596" s="14" t="s">
        <v>73</v>
      </c>
      <c r="AY596" s="211" t="s">
        <v>276</v>
      </c>
    </row>
    <row r="597" spans="2:65" s="15" customFormat="1">
      <c r="B597" s="218"/>
      <c r="D597" s="195" t="s">
        <v>284</v>
      </c>
      <c r="E597" s="219" t="s">
        <v>5</v>
      </c>
      <c r="F597" s="220" t="s">
        <v>291</v>
      </c>
      <c r="H597" s="221">
        <v>118.78100000000001</v>
      </c>
      <c r="I597" s="222"/>
      <c r="L597" s="218"/>
      <c r="M597" s="223"/>
      <c r="N597" s="224"/>
      <c r="O597" s="224"/>
      <c r="P597" s="224"/>
      <c r="Q597" s="224"/>
      <c r="R597" s="224"/>
      <c r="S597" s="224"/>
      <c r="T597" s="225"/>
      <c r="AT597" s="219" t="s">
        <v>284</v>
      </c>
      <c r="AU597" s="219" t="s">
        <v>81</v>
      </c>
      <c r="AV597" s="15" t="s">
        <v>92</v>
      </c>
      <c r="AW597" s="15" t="s">
        <v>36</v>
      </c>
      <c r="AX597" s="15" t="s">
        <v>77</v>
      </c>
      <c r="AY597" s="219" t="s">
        <v>276</v>
      </c>
    </row>
    <row r="598" spans="2:65" s="1" customFormat="1" ht="16.5" customHeight="1">
      <c r="B598" s="181"/>
      <c r="C598" s="182" t="s">
        <v>646</v>
      </c>
      <c r="D598" s="182" t="s">
        <v>278</v>
      </c>
      <c r="E598" s="183" t="s">
        <v>1108</v>
      </c>
      <c r="F598" s="184" t="s">
        <v>1109</v>
      </c>
      <c r="G598" s="185" t="s">
        <v>325</v>
      </c>
      <c r="H598" s="186">
        <v>118.78100000000001</v>
      </c>
      <c r="I598" s="187"/>
      <c r="J598" s="188">
        <f>ROUND(I598*H598,2)</f>
        <v>0</v>
      </c>
      <c r="K598" s="184" t="s">
        <v>282</v>
      </c>
      <c r="L598" s="42"/>
      <c r="M598" s="189" t="s">
        <v>5</v>
      </c>
      <c r="N598" s="190" t="s">
        <v>46</v>
      </c>
      <c r="O598" s="43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AR598" s="25" t="s">
        <v>92</v>
      </c>
      <c r="AT598" s="25" t="s">
        <v>278</v>
      </c>
      <c r="AU598" s="25" t="s">
        <v>81</v>
      </c>
      <c r="AY598" s="25" t="s">
        <v>276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5" t="s">
        <v>92</v>
      </c>
      <c r="BK598" s="193">
        <f>ROUND(I598*H598,2)</f>
        <v>0</v>
      </c>
      <c r="BL598" s="25" t="s">
        <v>92</v>
      </c>
      <c r="BM598" s="25" t="s">
        <v>1110</v>
      </c>
    </row>
    <row r="599" spans="2:65" s="12" customFormat="1">
      <c r="B599" s="194"/>
      <c r="D599" s="195" t="s">
        <v>284</v>
      </c>
      <c r="E599" s="196" t="s">
        <v>5</v>
      </c>
      <c r="F599" s="197" t="s">
        <v>1111</v>
      </c>
      <c r="H599" s="196" t="s">
        <v>5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AT599" s="196" t="s">
        <v>284</v>
      </c>
      <c r="AU599" s="196" t="s">
        <v>81</v>
      </c>
      <c r="AV599" s="12" t="s">
        <v>77</v>
      </c>
      <c r="AW599" s="12" t="s">
        <v>36</v>
      </c>
      <c r="AX599" s="12" t="s">
        <v>73</v>
      </c>
      <c r="AY599" s="196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1041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2" customFormat="1">
      <c r="B601" s="194"/>
      <c r="D601" s="195" t="s">
        <v>284</v>
      </c>
      <c r="E601" s="196" t="s">
        <v>5</v>
      </c>
      <c r="F601" s="197" t="s">
        <v>1084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1101</v>
      </c>
      <c r="H602" s="205">
        <v>30.18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1102</v>
      </c>
      <c r="H603" s="205">
        <v>15.09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2" customFormat="1">
      <c r="B604" s="194"/>
      <c r="D604" s="195" t="s">
        <v>284</v>
      </c>
      <c r="E604" s="196" t="s">
        <v>5</v>
      </c>
      <c r="F604" s="197" t="s">
        <v>1087</v>
      </c>
      <c r="H604" s="196" t="s">
        <v>5</v>
      </c>
      <c r="I604" s="198"/>
      <c r="L604" s="194"/>
      <c r="M604" s="199"/>
      <c r="N604" s="200"/>
      <c r="O604" s="200"/>
      <c r="P604" s="200"/>
      <c r="Q604" s="200"/>
      <c r="R604" s="200"/>
      <c r="S604" s="200"/>
      <c r="T604" s="201"/>
      <c r="AT604" s="196" t="s">
        <v>284</v>
      </c>
      <c r="AU604" s="196" t="s">
        <v>81</v>
      </c>
      <c r="AV604" s="12" t="s">
        <v>77</v>
      </c>
      <c r="AW604" s="12" t="s">
        <v>36</v>
      </c>
      <c r="AX604" s="12" t="s">
        <v>73</v>
      </c>
      <c r="AY604" s="196" t="s">
        <v>276</v>
      </c>
    </row>
    <row r="605" spans="2:65" s="13" customFormat="1">
      <c r="B605" s="202"/>
      <c r="D605" s="195" t="s">
        <v>284</v>
      </c>
      <c r="E605" s="203" t="s">
        <v>5</v>
      </c>
      <c r="F605" s="204" t="s">
        <v>1103</v>
      </c>
      <c r="H605" s="205">
        <v>18.8</v>
      </c>
      <c r="I605" s="206"/>
      <c r="L605" s="202"/>
      <c r="M605" s="207"/>
      <c r="N605" s="208"/>
      <c r="O605" s="208"/>
      <c r="P605" s="208"/>
      <c r="Q605" s="208"/>
      <c r="R605" s="208"/>
      <c r="S605" s="208"/>
      <c r="T605" s="209"/>
      <c r="AT605" s="203" t="s">
        <v>284</v>
      </c>
      <c r="AU605" s="203" t="s">
        <v>81</v>
      </c>
      <c r="AV605" s="13" t="s">
        <v>81</v>
      </c>
      <c r="AW605" s="13" t="s">
        <v>36</v>
      </c>
      <c r="AX605" s="13" t="s">
        <v>73</v>
      </c>
      <c r="AY605" s="203" t="s">
        <v>276</v>
      </c>
    </row>
    <row r="606" spans="2:65" s="12" customFormat="1">
      <c r="B606" s="194"/>
      <c r="D606" s="195" t="s">
        <v>284</v>
      </c>
      <c r="E606" s="196" t="s">
        <v>5</v>
      </c>
      <c r="F606" s="197" t="s">
        <v>1089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1104</v>
      </c>
      <c r="H607" s="205">
        <v>3.78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2" customFormat="1">
      <c r="B608" s="194"/>
      <c r="D608" s="195" t="s">
        <v>284</v>
      </c>
      <c r="E608" s="196" t="s">
        <v>5</v>
      </c>
      <c r="F608" s="197" t="s">
        <v>1092</v>
      </c>
      <c r="H608" s="196" t="s">
        <v>5</v>
      </c>
      <c r="I608" s="198"/>
      <c r="L608" s="194"/>
      <c r="M608" s="199"/>
      <c r="N608" s="200"/>
      <c r="O608" s="200"/>
      <c r="P608" s="200"/>
      <c r="Q608" s="200"/>
      <c r="R608" s="200"/>
      <c r="S608" s="200"/>
      <c r="T608" s="201"/>
      <c r="AT608" s="196" t="s">
        <v>284</v>
      </c>
      <c r="AU608" s="196" t="s">
        <v>81</v>
      </c>
      <c r="AV608" s="12" t="s">
        <v>77</v>
      </c>
      <c r="AW608" s="12" t="s">
        <v>36</v>
      </c>
      <c r="AX608" s="12" t="s">
        <v>73</v>
      </c>
      <c r="AY608" s="196" t="s">
        <v>276</v>
      </c>
    </row>
    <row r="609" spans="2:65" s="13" customFormat="1">
      <c r="B609" s="202"/>
      <c r="D609" s="195" t="s">
        <v>284</v>
      </c>
      <c r="E609" s="203" t="s">
        <v>5</v>
      </c>
      <c r="F609" s="204" t="s">
        <v>1105</v>
      </c>
      <c r="H609" s="205">
        <v>3.54</v>
      </c>
      <c r="I609" s="206"/>
      <c r="L609" s="202"/>
      <c r="M609" s="207"/>
      <c r="N609" s="208"/>
      <c r="O609" s="208"/>
      <c r="P609" s="208"/>
      <c r="Q609" s="208"/>
      <c r="R609" s="208"/>
      <c r="S609" s="208"/>
      <c r="T609" s="209"/>
      <c r="AT609" s="203" t="s">
        <v>284</v>
      </c>
      <c r="AU609" s="203" t="s">
        <v>81</v>
      </c>
      <c r="AV609" s="13" t="s">
        <v>81</v>
      </c>
      <c r="AW609" s="13" t="s">
        <v>36</v>
      </c>
      <c r="AX609" s="13" t="s">
        <v>73</v>
      </c>
      <c r="AY609" s="203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1094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1106</v>
      </c>
      <c r="H611" s="205">
        <v>4.2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2" customFormat="1">
      <c r="B612" s="194"/>
      <c r="D612" s="195" t="s">
        <v>284</v>
      </c>
      <c r="E612" s="196" t="s">
        <v>5</v>
      </c>
      <c r="F612" s="197" t="s">
        <v>939</v>
      </c>
      <c r="H612" s="196" t="s">
        <v>5</v>
      </c>
      <c r="I612" s="198"/>
      <c r="L612" s="194"/>
      <c r="M612" s="199"/>
      <c r="N612" s="200"/>
      <c r="O612" s="200"/>
      <c r="P612" s="200"/>
      <c r="Q612" s="200"/>
      <c r="R612" s="200"/>
      <c r="S612" s="200"/>
      <c r="T612" s="201"/>
      <c r="AT612" s="196" t="s">
        <v>284</v>
      </c>
      <c r="AU612" s="196" t="s">
        <v>81</v>
      </c>
      <c r="AV612" s="12" t="s">
        <v>77</v>
      </c>
      <c r="AW612" s="12" t="s">
        <v>36</v>
      </c>
      <c r="AX612" s="12" t="s">
        <v>73</v>
      </c>
      <c r="AY612" s="196" t="s">
        <v>276</v>
      </c>
    </row>
    <row r="613" spans="2:65" s="13" customFormat="1">
      <c r="B613" s="202"/>
      <c r="D613" s="195" t="s">
        <v>284</v>
      </c>
      <c r="E613" s="203" t="s">
        <v>5</v>
      </c>
      <c r="F613" s="204" t="s">
        <v>1107</v>
      </c>
      <c r="H613" s="205">
        <v>43.191000000000003</v>
      </c>
      <c r="I613" s="206"/>
      <c r="L613" s="202"/>
      <c r="M613" s="207"/>
      <c r="N613" s="208"/>
      <c r="O613" s="208"/>
      <c r="P613" s="208"/>
      <c r="Q613" s="208"/>
      <c r="R613" s="208"/>
      <c r="S613" s="208"/>
      <c r="T613" s="209"/>
      <c r="AT613" s="203" t="s">
        <v>284</v>
      </c>
      <c r="AU613" s="203" t="s">
        <v>81</v>
      </c>
      <c r="AV613" s="13" t="s">
        <v>81</v>
      </c>
      <c r="AW613" s="13" t="s">
        <v>36</v>
      </c>
      <c r="AX613" s="13" t="s">
        <v>73</v>
      </c>
      <c r="AY613" s="203" t="s">
        <v>276</v>
      </c>
    </row>
    <row r="614" spans="2:65" s="14" customFormat="1">
      <c r="B614" s="210"/>
      <c r="D614" s="195" t="s">
        <v>284</v>
      </c>
      <c r="E614" s="211" t="s">
        <v>5</v>
      </c>
      <c r="F614" s="212" t="s">
        <v>290</v>
      </c>
      <c r="H614" s="213">
        <v>118.78100000000001</v>
      </c>
      <c r="I614" s="214"/>
      <c r="L614" s="210"/>
      <c r="M614" s="215"/>
      <c r="N614" s="216"/>
      <c r="O614" s="216"/>
      <c r="P614" s="216"/>
      <c r="Q614" s="216"/>
      <c r="R614" s="216"/>
      <c r="S614" s="216"/>
      <c r="T614" s="217"/>
      <c r="AT614" s="211" t="s">
        <v>284</v>
      </c>
      <c r="AU614" s="211" t="s">
        <v>81</v>
      </c>
      <c r="AV614" s="14" t="s">
        <v>87</v>
      </c>
      <c r="AW614" s="14" t="s">
        <v>36</v>
      </c>
      <c r="AX614" s="14" t="s">
        <v>73</v>
      </c>
      <c r="AY614" s="211" t="s">
        <v>276</v>
      </c>
    </row>
    <row r="615" spans="2:65" s="15" customFormat="1">
      <c r="B615" s="218"/>
      <c r="D615" s="195" t="s">
        <v>284</v>
      </c>
      <c r="E615" s="219" t="s">
        <v>5</v>
      </c>
      <c r="F615" s="220" t="s">
        <v>291</v>
      </c>
      <c r="H615" s="221">
        <v>118.78100000000001</v>
      </c>
      <c r="I615" s="222"/>
      <c r="L615" s="218"/>
      <c r="M615" s="223"/>
      <c r="N615" s="224"/>
      <c r="O615" s="224"/>
      <c r="P615" s="224"/>
      <c r="Q615" s="224"/>
      <c r="R615" s="224"/>
      <c r="S615" s="224"/>
      <c r="T615" s="225"/>
      <c r="AT615" s="219" t="s">
        <v>284</v>
      </c>
      <c r="AU615" s="219" t="s">
        <v>81</v>
      </c>
      <c r="AV615" s="15" t="s">
        <v>92</v>
      </c>
      <c r="AW615" s="15" t="s">
        <v>36</v>
      </c>
      <c r="AX615" s="15" t="s">
        <v>77</v>
      </c>
      <c r="AY615" s="219" t="s">
        <v>276</v>
      </c>
    </row>
    <row r="616" spans="2:65" s="1" customFormat="1" ht="16.5" customHeight="1">
      <c r="B616" s="181"/>
      <c r="C616" s="182" t="s">
        <v>650</v>
      </c>
      <c r="D616" s="182" t="s">
        <v>278</v>
      </c>
      <c r="E616" s="183" t="s">
        <v>1112</v>
      </c>
      <c r="F616" s="184" t="s">
        <v>1113</v>
      </c>
      <c r="G616" s="185" t="s">
        <v>318</v>
      </c>
      <c r="H616" s="186">
        <v>0.61899999999999999</v>
      </c>
      <c r="I616" s="187"/>
      <c r="J616" s="188">
        <f>ROUND(I616*H616,2)</f>
        <v>0</v>
      </c>
      <c r="K616" s="184" t="s">
        <v>282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1.0525599999999999</v>
      </c>
      <c r="R616" s="191">
        <f>Q616*H616</f>
        <v>0.65153463999999994</v>
      </c>
      <c r="S616" s="191">
        <v>0</v>
      </c>
      <c r="T616" s="192">
        <f>S616*H616</f>
        <v>0</v>
      </c>
      <c r="AR616" s="25" t="s">
        <v>92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92</v>
      </c>
      <c r="BM616" s="25" t="s">
        <v>1114</v>
      </c>
    </row>
    <row r="617" spans="2:65" s="12" customFormat="1">
      <c r="B617" s="194"/>
      <c r="D617" s="195" t="s">
        <v>284</v>
      </c>
      <c r="E617" s="196" t="s">
        <v>5</v>
      </c>
      <c r="F617" s="197" t="s">
        <v>1115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2" customFormat="1">
      <c r="B618" s="194"/>
      <c r="D618" s="195" t="s">
        <v>284</v>
      </c>
      <c r="E618" s="196" t="s">
        <v>5</v>
      </c>
      <c r="F618" s="197" t="s">
        <v>1116</v>
      </c>
      <c r="H618" s="196" t="s">
        <v>5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6" t="s">
        <v>284</v>
      </c>
      <c r="AU618" s="196" t="s">
        <v>81</v>
      </c>
      <c r="AV618" s="12" t="s">
        <v>77</v>
      </c>
      <c r="AW618" s="12" t="s">
        <v>36</v>
      </c>
      <c r="AX618" s="12" t="s">
        <v>73</v>
      </c>
      <c r="AY618" s="196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1117</v>
      </c>
      <c r="H619" s="205">
        <v>0.20699999999999999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1118</v>
      </c>
      <c r="H620" s="205">
        <v>6.7000000000000004E-2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1119</v>
      </c>
      <c r="H621" s="205">
        <v>2.9000000000000001E-2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1120</v>
      </c>
      <c r="H622" s="205">
        <v>8.0000000000000002E-3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1121</v>
      </c>
      <c r="H623" s="205">
        <v>7.0000000000000001E-3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36</v>
      </c>
      <c r="AX623" s="13" t="s">
        <v>73</v>
      </c>
      <c r="AY623" s="203" t="s">
        <v>276</v>
      </c>
    </row>
    <row r="624" spans="2:65" s="13" customFormat="1">
      <c r="B624" s="202"/>
      <c r="D624" s="195" t="s">
        <v>284</v>
      </c>
      <c r="E624" s="203" t="s">
        <v>5</v>
      </c>
      <c r="F624" s="204" t="s">
        <v>1122</v>
      </c>
      <c r="H624" s="205">
        <v>8.0000000000000002E-3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284</v>
      </c>
      <c r="AU624" s="203" t="s">
        <v>81</v>
      </c>
      <c r="AV624" s="13" t="s">
        <v>81</v>
      </c>
      <c r="AW624" s="13" t="s">
        <v>36</v>
      </c>
      <c r="AX624" s="13" t="s">
        <v>73</v>
      </c>
      <c r="AY624" s="203" t="s">
        <v>276</v>
      </c>
    </row>
    <row r="625" spans="2:65" s="12" customFormat="1">
      <c r="B625" s="194"/>
      <c r="D625" s="195" t="s">
        <v>284</v>
      </c>
      <c r="E625" s="196" t="s">
        <v>5</v>
      </c>
      <c r="F625" s="197" t="s">
        <v>1123</v>
      </c>
      <c r="H625" s="196" t="s">
        <v>5</v>
      </c>
      <c r="I625" s="198"/>
      <c r="L625" s="194"/>
      <c r="M625" s="199"/>
      <c r="N625" s="200"/>
      <c r="O625" s="200"/>
      <c r="P625" s="200"/>
      <c r="Q625" s="200"/>
      <c r="R625" s="200"/>
      <c r="S625" s="200"/>
      <c r="T625" s="201"/>
      <c r="AT625" s="196" t="s">
        <v>284</v>
      </c>
      <c r="AU625" s="196" t="s">
        <v>81</v>
      </c>
      <c r="AV625" s="12" t="s">
        <v>77</v>
      </c>
      <c r="AW625" s="12" t="s">
        <v>36</v>
      </c>
      <c r="AX625" s="12" t="s">
        <v>73</v>
      </c>
      <c r="AY625" s="196" t="s">
        <v>276</v>
      </c>
    </row>
    <row r="626" spans="2:65" s="13" customFormat="1">
      <c r="B626" s="202"/>
      <c r="D626" s="195" t="s">
        <v>284</v>
      </c>
      <c r="E626" s="203" t="s">
        <v>5</v>
      </c>
      <c r="F626" s="204" t="s">
        <v>1124</v>
      </c>
      <c r="H626" s="205">
        <v>6.5000000000000002E-2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284</v>
      </c>
      <c r="AU626" s="203" t="s">
        <v>81</v>
      </c>
      <c r="AV626" s="13" t="s">
        <v>81</v>
      </c>
      <c r="AW626" s="13" t="s">
        <v>36</v>
      </c>
      <c r="AX626" s="13" t="s">
        <v>73</v>
      </c>
      <c r="AY626" s="203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1125</v>
      </c>
      <c r="H627" s="205">
        <v>0.20699999999999999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1126</v>
      </c>
      <c r="H628" s="205">
        <v>2.1000000000000001E-2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4" customFormat="1">
      <c r="B629" s="210"/>
      <c r="D629" s="195" t="s">
        <v>284</v>
      </c>
      <c r="E629" s="211" t="s">
        <v>5</v>
      </c>
      <c r="F629" s="212" t="s">
        <v>290</v>
      </c>
      <c r="H629" s="213">
        <v>0.61899999999999999</v>
      </c>
      <c r="I629" s="214"/>
      <c r="L629" s="210"/>
      <c r="M629" s="215"/>
      <c r="N629" s="216"/>
      <c r="O629" s="216"/>
      <c r="P629" s="216"/>
      <c r="Q629" s="216"/>
      <c r="R629" s="216"/>
      <c r="S629" s="216"/>
      <c r="T629" s="217"/>
      <c r="AT629" s="211" t="s">
        <v>284</v>
      </c>
      <c r="AU629" s="211" t="s">
        <v>81</v>
      </c>
      <c r="AV629" s="14" t="s">
        <v>87</v>
      </c>
      <c r="AW629" s="14" t="s">
        <v>36</v>
      </c>
      <c r="AX629" s="14" t="s">
        <v>73</v>
      </c>
      <c r="AY629" s="211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0.61899999999999999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1" customFormat="1" ht="29.85" customHeight="1">
      <c r="B631" s="168"/>
      <c r="D631" s="169" t="s">
        <v>72</v>
      </c>
      <c r="E631" s="179" t="s">
        <v>310</v>
      </c>
      <c r="F631" s="179" t="s">
        <v>378</v>
      </c>
      <c r="I631" s="171"/>
      <c r="J631" s="180">
        <f>BK631</f>
        <v>0</v>
      </c>
      <c r="L631" s="168"/>
      <c r="M631" s="173"/>
      <c r="N631" s="174"/>
      <c r="O631" s="174"/>
      <c r="P631" s="175">
        <f>SUM(P632:P772)</f>
        <v>0</v>
      </c>
      <c r="Q631" s="174"/>
      <c r="R631" s="175">
        <f>SUM(R632:R772)</f>
        <v>615.68822694000005</v>
      </c>
      <c r="S631" s="174"/>
      <c r="T631" s="176">
        <f>SUM(T632:T772)</f>
        <v>0</v>
      </c>
      <c r="AR631" s="169" t="s">
        <v>77</v>
      </c>
      <c r="AT631" s="177" t="s">
        <v>72</v>
      </c>
      <c r="AU631" s="177" t="s">
        <v>77</v>
      </c>
      <c r="AY631" s="169" t="s">
        <v>276</v>
      </c>
      <c r="BK631" s="178">
        <f>SUM(BK632:BK772)</f>
        <v>0</v>
      </c>
    </row>
    <row r="632" spans="2:65" s="1" customFormat="1" ht="16.5" customHeight="1">
      <c r="B632" s="181"/>
      <c r="C632" s="182" t="s">
        <v>654</v>
      </c>
      <c r="D632" s="182" t="s">
        <v>278</v>
      </c>
      <c r="E632" s="183" t="s">
        <v>391</v>
      </c>
      <c r="F632" s="184" t="s">
        <v>392</v>
      </c>
      <c r="G632" s="185" t="s">
        <v>325</v>
      </c>
      <c r="H632" s="186">
        <v>243.774</v>
      </c>
      <c r="I632" s="187"/>
      <c r="J632" s="188">
        <f>ROUND(I632*H632,2)</f>
        <v>0</v>
      </c>
      <c r="K632" s="184" t="s">
        <v>282</v>
      </c>
      <c r="L632" s="42"/>
      <c r="M632" s="189" t="s">
        <v>5</v>
      </c>
      <c r="N632" s="190" t="s">
        <v>46</v>
      </c>
      <c r="O632" s="43"/>
      <c r="P632" s="191">
        <f>O632*H632</f>
        <v>0</v>
      </c>
      <c r="Q632" s="191">
        <v>1.8380000000000001E-2</v>
      </c>
      <c r="R632" s="191">
        <f>Q632*H632</f>
        <v>4.4805661199999998</v>
      </c>
      <c r="S632" s="191">
        <v>0</v>
      </c>
      <c r="T632" s="192">
        <f>S632*H632</f>
        <v>0</v>
      </c>
      <c r="AR632" s="25" t="s">
        <v>92</v>
      </c>
      <c r="AT632" s="25" t="s">
        <v>278</v>
      </c>
      <c r="AU632" s="25" t="s">
        <v>81</v>
      </c>
      <c r="AY632" s="25" t="s">
        <v>276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5" t="s">
        <v>92</v>
      </c>
      <c r="BK632" s="193">
        <f>ROUND(I632*H632,2)</f>
        <v>0</v>
      </c>
      <c r="BL632" s="25" t="s">
        <v>92</v>
      </c>
      <c r="BM632" s="25" t="s">
        <v>1127</v>
      </c>
    </row>
    <row r="633" spans="2:65" s="12" customFormat="1">
      <c r="B633" s="194"/>
      <c r="D633" s="195" t="s">
        <v>284</v>
      </c>
      <c r="E633" s="196" t="s">
        <v>5</v>
      </c>
      <c r="F633" s="197" t="s">
        <v>1128</v>
      </c>
      <c r="H633" s="196" t="s">
        <v>5</v>
      </c>
      <c r="I633" s="198"/>
      <c r="L633" s="194"/>
      <c r="M633" s="199"/>
      <c r="N633" s="200"/>
      <c r="O633" s="200"/>
      <c r="P633" s="200"/>
      <c r="Q633" s="200"/>
      <c r="R633" s="200"/>
      <c r="S633" s="200"/>
      <c r="T633" s="201"/>
      <c r="AT633" s="196" t="s">
        <v>284</v>
      </c>
      <c r="AU633" s="196" t="s">
        <v>81</v>
      </c>
      <c r="AV633" s="12" t="s">
        <v>77</v>
      </c>
      <c r="AW633" s="12" t="s">
        <v>36</v>
      </c>
      <c r="AX633" s="12" t="s">
        <v>73</v>
      </c>
      <c r="AY633" s="196" t="s">
        <v>276</v>
      </c>
    </row>
    <row r="634" spans="2:65" s="12" customFormat="1">
      <c r="B634" s="194"/>
      <c r="D634" s="195" t="s">
        <v>284</v>
      </c>
      <c r="E634" s="196" t="s">
        <v>5</v>
      </c>
      <c r="F634" s="197" t="s">
        <v>937</v>
      </c>
      <c r="H634" s="196" t="s">
        <v>5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6" t="s">
        <v>284</v>
      </c>
      <c r="AU634" s="196" t="s">
        <v>81</v>
      </c>
      <c r="AV634" s="12" t="s">
        <v>77</v>
      </c>
      <c r="AW634" s="12" t="s">
        <v>36</v>
      </c>
      <c r="AX634" s="12" t="s">
        <v>73</v>
      </c>
      <c r="AY634" s="196" t="s">
        <v>276</v>
      </c>
    </row>
    <row r="635" spans="2:65" s="12" customFormat="1">
      <c r="B635" s="194"/>
      <c r="D635" s="195" t="s">
        <v>284</v>
      </c>
      <c r="E635" s="196" t="s">
        <v>5</v>
      </c>
      <c r="F635" s="197" t="s">
        <v>781</v>
      </c>
      <c r="H635" s="196" t="s">
        <v>5</v>
      </c>
      <c r="I635" s="198"/>
      <c r="L635" s="194"/>
      <c r="M635" s="199"/>
      <c r="N635" s="200"/>
      <c r="O635" s="200"/>
      <c r="P635" s="200"/>
      <c r="Q635" s="200"/>
      <c r="R635" s="200"/>
      <c r="S635" s="200"/>
      <c r="T635" s="201"/>
      <c r="AT635" s="196" t="s">
        <v>284</v>
      </c>
      <c r="AU635" s="196" t="s">
        <v>81</v>
      </c>
      <c r="AV635" s="12" t="s">
        <v>77</v>
      </c>
      <c r="AW635" s="12" t="s">
        <v>36</v>
      </c>
      <c r="AX635" s="12" t="s">
        <v>73</v>
      </c>
      <c r="AY635" s="196" t="s">
        <v>276</v>
      </c>
    </row>
    <row r="636" spans="2:65" s="13" customFormat="1">
      <c r="B636" s="202"/>
      <c r="D636" s="195" t="s">
        <v>284</v>
      </c>
      <c r="E636" s="203" t="s">
        <v>5</v>
      </c>
      <c r="F636" s="204" t="s">
        <v>1129</v>
      </c>
      <c r="H636" s="205">
        <v>30.8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284</v>
      </c>
      <c r="AU636" s="203" t="s">
        <v>81</v>
      </c>
      <c r="AV636" s="13" t="s">
        <v>81</v>
      </c>
      <c r="AW636" s="13" t="s">
        <v>36</v>
      </c>
      <c r="AX636" s="13" t="s">
        <v>73</v>
      </c>
      <c r="AY636" s="203" t="s">
        <v>276</v>
      </c>
    </row>
    <row r="637" spans="2:65" s="12" customFormat="1">
      <c r="B637" s="194"/>
      <c r="D637" s="195" t="s">
        <v>284</v>
      </c>
      <c r="E637" s="196" t="s">
        <v>5</v>
      </c>
      <c r="F637" s="197" t="s">
        <v>944</v>
      </c>
      <c r="H637" s="196" t="s">
        <v>5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AT637" s="196" t="s">
        <v>284</v>
      </c>
      <c r="AU637" s="196" t="s">
        <v>81</v>
      </c>
      <c r="AV637" s="12" t="s">
        <v>77</v>
      </c>
      <c r="AW637" s="12" t="s">
        <v>36</v>
      </c>
      <c r="AX637" s="12" t="s">
        <v>73</v>
      </c>
      <c r="AY637" s="196" t="s">
        <v>276</v>
      </c>
    </row>
    <row r="638" spans="2:65" s="13" customFormat="1">
      <c r="B638" s="202"/>
      <c r="D638" s="195" t="s">
        <v>284</v>
      </c>
      <c r="E638" s="203" t="s">
        <v>5</v>
      </c>
      <c r="F638" s="204" t="s">
        <v>945</v>
      </c>
      <c r="H638" s="205">
        <v>212.97399999999999</v>
      </c>
      <c r="I638" s="206"/>
      <c r="L638" s="202"/>
      <c r="M638" s="207"/>
      <c r="N638" s="208"/>
      <c r="O638" s="208"/>
      <c r="P638" s="208"/>
      <c r="Q638" s="208"/>
      <c r="R638" s="208"/>
      <c r="S638" s="208"/>
      <c r="T638" s="209"/>
      <c r="AT638" s="203" t="s">
        <v>284</v>
      </c>
      <c r="AU638" s="203" t="s">
        <v>81</v>
      </c>
      <c r="AV638" s="13" t="s">
        <v>81</v>
      </c>
      <c r="AW638" s="13" t="s">
        <v>36</v>
      </c>
      <c r="AX638" s="13" t="s">
        <v>73</v>
      </c>
      <c r="AY638" s="203" t="s">
        <v>276</v>
      </c>
    </row>
    <row r="639" spans="2:65" s="14" customFormat="1">
      <c r="B639" s="210"/>
      <c r="D639" s="195" t="s">
        <v>284</v>
      </c>
      <c r="E639" s="211" t="s">
        <v>5</v>
      </c>
      <c r="F639" s="212" t="s">
        <v>290</v>
      </c>
      <c r="H639" s="213">
        <v>243.774</v>
      </c>
      <c r="I639" s="214"/>
      <c r="L639" s="210"/>
      <c r="M639" s="215"/>
      <c r="N639" s="216"/>
      <c r="O639" s="216"/>
      <c r="P639" s="216"/>
      <c r="Q639" s="216"/>
      <c r="R639" s="216"/>
      <c r="S639" s="216"/>
      <c r="T639" s="217"/>
      <c r="AT639" s="211" t="s">
        <v>284</v>
      </c>
      <c r="AU639" s="211" t="s">
        <v>81</v>
      </c>
      <c r="AV639" s="14" t="s">
        <v>87</v>
      </c>
      <c r="AW639" s="14" t="s">
        <v>36</v>
      </c>
      <c r="AX639" s="14" t="s">
        <v>73</v>
      </c>
      <c r="AY639" s="211" t="s">
        <v>276</v>
      </c>
    </row>
    <row r="640" spans="2:65" s="15" customFormat="1">
      <c r="B640" s="218"/>
      <c r="D640" s="195" t="s">
        <v>284</v>
      </c>
      <c r="E640" s="219" t="s">
        <v>5</v>
      </c>
      <c r="F640" s="220" t="s">
        <v>291</v>
      </c>
      <c r="H640" s="221">
        <v>243.774</v>
      </c>
      <c r="I640" s="222"/>
      <c r="L640" s="218"/>
      <c r="M640" s="223"/>
      <c r="N640" s="224"/>
      <c r="O640" s="224"/>
      <c r="P640" s="224"/>
      <c r="Q640" s="224"/>
      <c r="R640" s="224"/>
      <c r="S640" s="224"/>
      <c r="T640" s="225"/>
      <c r="AT640" s="219" t="s">
        <v>284</v>
      </c>
      <c r="AU640" s="219" t="s">
        <v>81</v>
      </c>
      <c r="AV640" s="15" t="s">
        <v>92</v>
      </c>
      <c r="AW640" s="15" t="s">
        <v>36</v>
      </c>
      <c r="AX640" s="15" t="s">
        <v>77</v>
      </c>
      <c r="AY640" s="219" t="s">
        <v>276</v>
      </c>
    </row>
    <row r="641" spans="2:65" s="1" customFormat="1" ht="25.5" customHeight="1">
      <c r="B641" s="181"/>
      <c r="C641" s="182" t="s">
        <v>461</v>
      </c>
      <c r="D641" s="182" t="s">
        <v>278</v>
      </c>
      <c r="E641" s="183" t="s">
        <v>1130</v>
      </c>
      <c r="F641" s="184" t="s">
        <v>1131</v>
      </c>
      <c r="G641" s="185" t="s">
        <v>325</v>
      </c>
      <c r="H641" s="186">
        <v>71.72</v>
      </c>
      <c r="I641" s="187"/>
      <c r="J641" s="188">
        <f>ROUND(I641*H641,2)</f>
        <v>0</v>
      </c>
      <c r="K641" s="184" t="s">
        <v>282</v>
      </c>
      <c r="L641" s="42"/>
      <c r="M641" s="189" t="s">
        <v>5</v>
      </c>
      <c r="N641" s="190" t="s">
        <v>46</v>
      </c>
      <c r="O641" s="43"/>
      <c r="P641" s="191">
        <f>O641*H641</f>
        <v>0</v>
      </c>
      <c r="Q641" s="191">
        <v>8.3199999999999993E-3</v>
      </c>
      <c r="R641" s="191">
        <f>Q641*H641</f>
        <v>0.59671039999999997</v>
      </c>
      <c r="S641" s="191">
        <v>0</v>
      </c>
      <c r="T641" s="192">
        <f>S641*H641</f>
        <v>0</v>
      </c>
      <c r="AR641" s="25" t="s">
        <v>92</v>
      </c>
      <c r="AT641" s="25" t="s">
        <v>278</v>
      </c>
      <c r="AU641" s="25" t="s">
        <v>81</v>
      </c>
      <c r="AY641" s="25" t="s">
        <v>276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5" t="s">
        <v>92</v>
      </c>
      <c r="BK641" s="193">
        <f>ROUND(I641*H641,2)</f>
        <v>0</v>
      </c>
      <c r="BL641" s="25" t="s">
        <v>92</v>
      </c>
      <c r="BM641" s="25" t="s">
        <v>1132</v>
      </c>
    </row>
    <row r="642" spans="2:65" s="12" customFormat="1">
      <c r="B642" s="194"/>
      <c r="D642" s="195" t="s">
        <v>284</v>
      </c>
      <c r="E642" s="196" t="s">
        <v>5</v>
      </c>
      <c r="F642" s="197" t="s">
        <v>1133</v>
      </c>
      <c r="H642" s="196" t="s">
        <v>5</v>
      </c>
      <c r="I642" s="198"/>
      <c r="L642" s="194"/>
      <c r="M642" s="199"/>
      <c r="N642" s="200"/>
      <c r="O642" s="200"/>
      <c r="P642" s="200"/>
      <c r="Q642" s="200"/>
      <c r="R642" s="200"/>
      <c r="S642" s="200"/>
      <c r="T642" s="201"/>
      <c r="AT642" s="196" t="s">
        <v>284</v>
      </c>
      <c r="AU642" s="196" t="s">
        <v>81</v>
      </c>
      <c r="AV642" s="12" t="s">
        <v>77</v>
      </c>
      <c r="AW642" s="12" t="s">
        <v>36</v>
      </c>
      <c r="AX642" s="12" t="s">
        <v>73</v>
      </c>
      <c r="AY642" s="196" t="s">
        <v>276</v>
      </c>
    </row>
    <row r="643" spans="2:65" s="12" customFormat="1">
      <c r="B643" s="194"/>
      <c r="D643" s="195" t="s">
        <v>284</v>
      </c>
      <c r="E643" s="196" t="s">
        <v>5</v>
      </c>
      <c r="F643" s="197" t="s">
        <v>1134</v>
      </c>
      <c r="H643" s="196" t="s">
        <v>5</v>
      </c>
      <c r="I643" s="198"/>
      <c r="L643" s="194"/>
      <c r="M643" s="199"/>
      <c r="N643" s="200"/>
      <c r="O643" s="200"/>
      <c r="P643" s="200"/>
      <c r="Q643" s="200"/>
      <c r="R643" s="200"/>
      <c r="S643" s="200"/>
      <c r="T643" s="201"/>
      <c r="AT643" s="196" t="s">
        <v>284</v>
      </c>
      <c r="AU643" s="196" t="s">
        <v>81</v>
      </c>
      <c r="AV643" s="12" t="s">
        <v>77</v>
      </c>
      <c r="AW643" s="12" t="s">
        <v>36</v>
      </c>
      <c r="AX643" s="12" t="s">
        <v>73</v>
      </c>
      <c r="AY643" s="196" t="s">
        <v>276</v>
      </c>
    </row>
    <row r="644" spans="2:65" s="12" customFormat="1">
      <c r="B644" s="194"/>
      <c r="D644" s="195" t="s">
        <v>284</v>
      </c>
      <c r="E644" s="196" t="s">
        <v>5</v>
      </c>
      <c r="F644" s="197" t="s">
        <v>1135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1136</v>
      </c>
      <c r="H645" s="205">
        <v>71.72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4" customFormat="1">
      <c r="B646" s="210"/>
      <c r="D646" s="195" t="s">
        <v>284</v>
      </c>
      <c r="E646" s="211" t="s">
        <v>5</v>
      </c>
      <c r="F646" s="212" t="s">
        <v>290</v>
      </c>
      <c r="H646" s="213">
        <v>71.72</v>
      </c>
      <c r="I646" s="214"/>
      <c r="L646" s="210"/>
      <c r="M646" s="215"/>
      <c r="N646" s="216"/>
      <c r="O646" s="216"/>
      <c r="P646" s="216"/>
      <c r="Q646" s="216"/>
      <c r="R646" s="216"/>
      <c r="S646" s="216"/>
      <c r="T646" s="217"/>
      <c r="AT646" s="211" t="s">
        <v>284</v>
      </c>
      <c r="AU646" s="211" t="s">
        <v>81</v>
      </c>
      <c r="AV646" s="14" t="s">
        <v>87</v>
      </c>
      <c r="AW646" s="14" t="s">
        <v>36</v>
      </c>
      <c r="AX646" s="14" t="s">
        <v>73</v>
      </c>
      <c r="AY646" s="211" t="s">
        <v>276</v>
      </c>
    </row>
    <row r="647" spans="2:65" s="15" customFormat="1">
      <c r="B647" s="218"/>
      <c r="D647" s="195" t="s">
        <v>284</v>
      </c>
      <c r="E647" s="219" t="s">
        <v>5</v>
      </c>
      <c r="F647" s="220" t="s">
        <v>291</v>
      </c>
      <c r="H647" s="221">
        <v>71.72</v>
      </c>
      <c r="I647" s="222"/>
      <c r="L647" s="218"/>
      <c r="M647" s="223"/>
      <c r="N647" s="224"/>
      <c r="O647" s="224"/>
      <c r="P647" s="224"/>
      <c r="Q647" s="224"/>
      <c r="R647" s="224"/>
      <c r="S647" s="224"/>
      <c r="T647" s="225"/>
      <c r="AT647" s="219" t="s">
        <v>284</v>
      </c>
      <c r="AU647" s="219" t="s">
        <v>81</v>
      </c>
      <c r="AV647" s="15" t="s">
        <v>92</v>
      </c>
      <c r="AW647" s="15" t="s">
        <v>36</v>
      </c>
      <c r="AX647" s="15" t="s">
        <v>77</v>
      </c>
      <c r="AY647" s="219" t="s">
        <v>276</v>
      </c>
    </row>
    <row r="648" spans="2:65" s="1" customFormat="1" ht="16.5" customHeight="1">
      <c r="B648" s="181"/>
      <c r="C648" s="226" t="s">
        <v>662</v>
      </c>
      <c r="D648" s="226" t="s">
        <v>447</v>
      </c>
      <c r="E648" s="227" t="s">
        <v>1137</v>
      </c>
      <c r="F648" s="228" t="s">
        <v>1138</v>
      </c>
      <c r="G648" s="229" t="s">
        <v>325</v>
      </c>
      <c r="H648" s="230">
        <v>78.891999999999996</v>
      </c>
      <c r="I648" s="231"/>
      <c r="J648" s="232">
        <f>ROUND(I648*H648,2)</f>
        <v>0</v>
      </c>
      <c r="K648" s="228" t="s">
        <v>282</v>
      </c>
      <c r="L648" s="233"/>
      <c r="M648" s="234" t="s">
        <v>5</v>
      </c>
      <c r="N648" s="235" t="s">
        <v>46</v>
      </c>
      <c r="O648" s="43"/>
      <c r="P648" s="191">
        <f>O648*H648</f>
        <v>0</v>
      </c>
      <c r="Q648" s="191">
        <v>3.5999999999999999E-3</v>
      </c>
      <c r="R648" s="191">
        <f>Q648*H648</f>
        <v>0.28401119999999996</v>
      </c>
      <c r="S648" s="191">
        <v>0</v>
      </c>
      <c r="T648" s="192">
        <f>S648*H648</f>
        <v>0</v>
      </c>
      <c r="AR648" s="25" t="s">
        <v>322</v>
      </c>
      <c r="AT648" s="25" t="s">
        <v>447</v>
      </c>
      <c r="AU648" s="25" t="s">
        <v>81</v>
      </c>
      <c r="AY648" s="25" t="s">
        <v>276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5" t="s">
        <v>92</v>
      </c>
      <c r="BK648" s="193">
        <f>ROUND(I648*H648,2)</f>
        <v>0</v>
      </c>
      <c r="BL648" s="25" t="s">
        <v>92</v>
      </c>
      <c r="BM648" s="25" t="s">
        <v>1139</v>
      </c>
    </row>
    <row r="649" spans="2:65" s="12" customFormat="1">
      <c r="B649" s="194"/>
      <c r="D649" s="195" t="s">
        <v>284</v>
      </c>
      <c r="E649" s="196" t="s">
        <v>5</v>
      </c>
      <c r="F649" s="197" t="s">
        <v>451</v>
      </c>
      <c r="H649" s="196" t="s">
        <v>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6" t="s">
        <v>284</v>
      </c>
      <c r="AU649" s="196" t="s">
        <v>81</v>
      </c>
      <c r="AV649" s="12" t="s">
        <v>77</v>
      </c>
      <c r="AW649" s="12" t="s">
        <v>36</v>
      </c>
      <c r="AX649" s="12" t="s">
        <v>73</v>
      </c>
      <c r="AY649" s="196" t="s">
        <v>276</v>
      </c>
    </row>
    <row r="650" spans="2:65" s="13" customFormat="1">
      <c r="B650" s="202"/>
      <c r="D650" s="195" t="s">
        <v>284</v>
      </c>
      <c r="E650" s="203" t="s">
        <v>5</v>
      </c>
      <c r="F650" s="204" t="s">
        <v>1140</v>
      </c>
      <c r="H650" s="205">
        <v>78.891999999999996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284</v>
      </c>
      <c r="AU650" s="203" t="s">
        <v>81</v>
      </c>
      <c r="AV650" s="13" t="s">
        <v>81</v>
      </c>
      <c r="AW650" s="13" t="s">
        <v>36</v>
      </c>
      <c r="AX650" s="13" t="s">
        <v>73</v>
      </c>
      <c r="AY650" s="203" t="s">
        <v>276</v>
      </c>
    </row>
    <row r="651" spans="2:65" s="14" customFormat="1">
      <c r="B651" s="210"/>
      <c r="D651" s="195" t="s">
        <v>284</v>
      </c>
      <c r="E651" s="211" t="s">
        <v>5</v>
      </c>
      <c r="F651" s="212" t="s">
        <v>290</v>
      </c>
      <c r="H651" s="213">
        <v>78.891999999999996</v>
      </c>
      <c r="I651" s="214"/>
      <c r="L651" s="210"/>
      <c r="M651" s="215"/>
      <c r="N651" s="216"/>
      <c r="O651" s="216"/>
      <c r="P651" s="216"/>
      <c r="Q651" s="216"/>
      <c r="R651" s="216"/>
      <c r="S651" s="216"/>
      <c r="T651" s="217"/>
      <c r="AT651" s="211" t="s">
        <v>284</v>
      </c>
      <c r="AU651" s="211" t="s">
        <v>81</v>
      </c>
      <c r="AV651" s="14" t="s">
        <v>87</v>
      </c>
      <c r="AW651" s="14" t="s">
        <v>36</v>
      </c>
      <c r="AX651" s="14" t="s">
        <v>73</v>
      </c>
      <c r="AY651" s="211" t="s">
        <v>276</v>
      </c>
    </row>
    <row r="652" spans="2:65" s="15" customFormat="1">
      <c r="B652" s="218"/>
      <c r="D652" s="195" t="s">
        <v>284</v>
      </c>
      <c r="E652" s="219" t="s">
        <v>5</v>
      </c>
      <c r="F652" s="220" t="s">
        <v>291</v>
      </c>
      <c r="H652" s="221">
        <v>78.891999999999996</v>
      </c>
      <c r="I652" s="222"/>
      <c r="L652" s="218"/>
      <c r="M652" s="223"/>
      <c r="N652" s="224"/>
      <c r="O652" s="224"/>
      <c r="P652" s="224"/>
      <c r="Q652" s="224"/>
      <c r="R652" s="224"/>
      <c r="S652" s="224"/>
      <c r="T652" s="225"/>
      <c r="AT652" s="219" t="s">
        <v>284</v>
      </c>
      <c r="AU652" s="219" t="s">
        <v>81</v>
      </c>
      <c r="AV652" s="15" t="s">
        <v>92</v>
      </c>
      <c r="AW652" s="15" t="s">
        <v>36</v>
      </c>
      <c r="AX652" s="15" t="s">
        <v>77</v>
      </c>
      <c r="AY652" s="219" t="s">
        <v>276</v>
      </c>
    </row>
    <row r="653" spans="2:65" s="1" customFormat="1" ht="25.5" customHeight="1">
      <c r="B653" s="181"/>
      <c r="C653" s="182" t="s">
        <v>667</v>
      </c>
      <c r="D653" s="182" t="s">
        <v>278</v>
      </c>
      <c r="E653" s="183" t="s">
        <v>1141</v>
      </c>
      <c r="F653" s="184" t="s">
        <v>1142</v>
      </c>
      <c r="G653" s="185" t="s">
        <v>325</v>
      </c>
      <c r="H653" s="186">
        <v>162.88</v>
      </c>
      <c r="I653" s="187"/>
      <c r="J653" s="188">
        <f>ROUND(I653*H653,2)</f>
        <v>0</v>
      </c>
      <c r="K653" s="184" t="s">
        <v>282</v>
      </c>
      <c r="L653" s="42"/>
      <c r="M653" s="189" t="s">
        <v>5</v>
      </c>
      <c r="N653" s="190" t="s">
        <v>46</v>
      </c>
      <c r="O653" s="43"/>
      <c r="P653" s="191">
        <f>O653*H653</f>
        <v>0</v>
      </c>
      <c r="Q653" s="191">
        <v>9.4400000000000005E-3</v>
      </c>
      <c r="R653" s="191">
        <f>Q653*H653</f>
        <v>1.5375871999999999</v>
      </c>
      <c r="S653" s="191">
        <v>0</v>
      </c>
      <c r="T653" s="192">
        <f>S653*H653</f>
        <v>0</v>
      </c>
      <c r="AR653" s="25" t="s">
        <v>92</v>
      </c>
      <c r="AT653" s="25" t="s">
        <v>278</v>
      </c>
      <c r="AU653" s="25" t="s">
        <v>81</v>
      </c>
      <c r="AY653" s="25" t="s">
        <v>276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5" t="s">
        <v>92</v>
      </c>
      <c r="BK653" s="193">
        <f>ROUND(I653*H653,2)</f>
        <v>0</v>
      </c>
      <c r="BL653" s="25" t="s">
        <v>92</v>
      </c>
      <c r="BM653" s="25" t="s">
        <v>1143</v>
      </c>
    </row>
    <row r="654" spans="2:65" s="12" customFormat="1">
      <c r="B654" s="194"/>
      <c r="D654" s="195" t="s">
        <v>284</v>
      </c>
      <c r="E654" s="196" t="s">
        <v>5</v>
      </c>
      <c r="F654" s="197" t="s">
        <v>1144</v>
      </c>
      <c r="H654" s="196" t="s">
        <v>5</v>
      </c>
      <c r="I654" s="198"/>
      <c r="L654" s="194"/>
      <c r="M654" s="199"/>
      <c r="N654" s="200"/>
      <c r="O654" s="200"/>
      <c r="P654" s="200"/>
      <c r="Q654" s="200"/>
      <c r="R654" s="200"/>
      <c r="S654" s="200"/>
      <c r="T654" s="201"/>
      <c r="AT654" s="196" t="s">
        <v>284</v>
      </c>
      <c r="AU654" s="196" t="s">
        <v>81</v>
      </c>
      <c r="AV654" s="12" t="s">
        <v>77</v>
      </c>
      <c r="AW654" s="12" t="s">
        <v>36</v>
      </c>
      <c r="AX654" s="12" t="s">
        <v>73</v>
      </c>
      <c r="AY654" s="196" t="s">
        <v>276</v>
      </c>
    </row>
    <row r="655" spans="2:65" s="12" customFormat="1">
      <c r="B655" s="194"/>
      <c r="D655" s="195" t="s">
        <v>284</v>
      </c>
      <c r="E655" s="196" t="s">
        <v>5</v>
      </c>
      <c r="F655" s="197" t="s">
        <v>1145</v>
      </c>
      <c r="H655" s="196" t="s">
        <v>5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6" t="s">
        <v>284</v>
      </c>
      <c r="AU655" s="196" t="s">
        <v>81</v>
      </c>
      <c r="AV655" s="12" t="s">
        <v>77</v>
      </c>
      <c r="AW655" s="12" t="s">
        <v>36</v>
      </c>
      <c r="AX655" s="12" t="s">
        <v>73</v>
      </c>
      <c r="AY655" s="196" t="s">
        <v>276</v>
      </c>
    </row>
    <row r="656" spans="2:65" s="12" customFormat="1">
      <c r="B656" s="194"/>
      <c r="D656" s="195" t="s">
        <v>284</v>
      </c>
      <c r="E656" s="196" t="s">
        <v>5</v>
      </c>
      <c r="F656" s="197" t="s">
        <v>805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2" customFormat="1">
      <c r="B657" s="194"/>
      <c r="D657" s="195" t="s">
        <v>284</v>
      </c>
      <c r="E657" s="196" t="s">
        <v>5</v>
      </c>
      <c r="F657" s="197" t="s">
        <v>1146</v>
      </c>
      <c r="H657" s="196" t="s">
        <v>5</v>
      </c>
      <c r="I657" s="198"/>
      <c r="L657" s="194"/>
      <c r="M657" s="199"/>
      <c r="N657" s="200"/>
      <c r="O657" s="200"/>
      <c r="P657" s="200"/>
      <c r="Q657" s="200"/>
      <c r="R657" s="200"/>
      <c r="S657" s="200"/>
      <c r="T657" s="201"/>
      <c r="AT657" s="196" t="s">
        <v>284</v>
      </c>
      <c r="AU657" s="196" t="s">
        <v>81</v>
      </c>
      <c r="AV657" s="12" t="s">
        <v>77</v>
      </c>
      <c r="AW657" s="12" t="s">
        <v>36</v>
      </c>
      <c r="AX657" s="12" t="s">
        <v>73</v>
      </c>
      <c r="AY657" s="196" t="s">
        <v>276</v>
      </c>
    </row>
    <row r="658" spans="2:65" s="13" customFormat="1">
      <c r="B658" s="202"/>
      <c r="D658" s="195" t="s">
        <v>284</v>
      </c>
      <c r="E658" s="203" t="s">
        <v>5</v>
      </c>
      <c r="F658" s="204" t="s">
        <v>1147</v>
      </c>
      <c r="H658" s="205">
        <v>78.84</v>
      </c>
      <c r="I658" s="206"/>
      <c r="L658" s="202"/>
      <c r="M658" s="207"/>
      <c r="N658" s="208"/>
      <c r="O658" s="208"/>
      <c r="P658" s="208"/>
      <c r="Q658" s="208"/>
      <c r="R658" s="208"/>
      <c r="S658" s="208"/>
      <c r="T658" s="209"/>
      <c r="AT658" s="203" t="s">
        <v>284</v>
      </c>
      <c r="AU658" s="203" t="s">
        <v>81</v>
      </c>
      <c r="AV658" s="13" t="s">
        <v>81</v>
      </c>
      <c r="AW658" s="13" t="s">
        <v>36</v>
      </c>
      <c r="AX658" s="13" t="s">
        <v>73</v>
      </c>
      <c r="AY658" s="203" t="s">
        <v>276</v>
      </c>
    </row>
    <row r="659" spans="2:65" s="13" customFormat="1">
      <c r="B659" s="202"/>
      <c r="D659" s="195" t="s">
        <v>284</v>
      </c>
      <c r="E659" s="203" t="s">
        <v>5</v>
      </c>
      <c r="F659" s="204" t="s">
        <v>1148</v>
      </c>
      <c r="H659" s="205">
        <v>84.04</v>
      </c>
      <c r="I659" s="206"/>
      <c r="L659" s="202"/>
      <c r="M659" s="207"/>
      <c r="N659" s="208"/>
      <c r="O659" s="208"/>
      <c r="P659" s="208"/>
      <c r="Q659" s="208"/>
      <c r="R659" s="208"/>
      <c r="S659" s="208"/>
      <c r="T659" s="209"/>
      <c r="AT659" s="203" t="s">
        <v>284</v>
      </c>
      <c r="AU659" s="203" t="s">
        <v>81</v>
      </c>
      <c r="AV659" s="13" t="s">
        <v>81</v>
      </c>
      <c r="AW659" s="13" t="s">
        <v>36</v>
      </c>
      <c r="AX659" s="13" t="s">
        <v>73</v>
      </c>
      <c r="AY659" s="203" t="s">
        <v>276</v>
      </c>
    </row>
    <row r="660" spans="2:65" s="14" customFormat="1">
      <c r="B660" s="210"/>
      <c r="D660" s="195" t="s">
        <v>284</v>
      </c>
      <c r="E660" s="211" t="s">
        <v>5</v>
      </c>
      <c r="F660" s="212" t="s">
        <v>290</v>
      </c>
      <c r="H660" s="213">
        <v>162.88</v>
      </c>
      <c r="I660" s="214"/>
      <c r="L660" s="210"/>
      <c r="M660" s="215"/>
      <c r="N660" s="216"/>
      <c r="O660" s="216"/>
      <c r="P660" s="216"/>
      <c r="Q660" s="216"/>
      <c r="R660" s="216"/>
      <c r="S660" s="216"/>
      <c r="T660" s="217"/>
      <c r="AT660" s="211" t="s">
        <v>284</v>
      </c>
      <c r="AU660" s="211" t="s">
        <v>81</v>
      </c>
      <c r="AV660" s="14" t="s">
        <v>87</v>
      </c>
      <c r="AW660" s="14" t="s">
        <v>36</v>
      </c>
      <c r="AX660" s="14" t="s">
        <v>73</v>
      </c>
      <c r="AY660" s="211" t="s">
        <v>276</v>
      </c>
    </row>
    <row r="661" spans="2:65" s="15" customFormat="1">
      <c r="B661" s="218"/>
      <c r="D661" s="195" t="s">
        <v>284</v>
      </c>
      <c r="E661" s="219" t="s">
        <v>5</v>
      </c>
      <c r="F661" s="220" t="s">
        <v>291</v>
      </c>
      <c r="H661" s="221">
        <v>162.88</v>
      </c>
      <c r="I661" s="222"/>
      <c r="L661" s="218"/>
      <c r="M661" s="223"/>
      <c r="N661" s="224"/>
      <c r="O661" s="224"/>
      <c r="P661" s="224"/>
      <c r="Q661" s="224"/>
      <c r="R661" s="224"/>
      <c r="S661" s="224"/>
      <c r="T661" s="225"/>
      <c r="AT661" s="219" t="s">
        <v>284</v>
      </c>
      <c r="AU661" s="219" t="s">
        <v>81</v>
      </c>
      <c r="AV661" s="15" t="s">
        <v>92</v>
      </c>
      <c r="AW661" s="15" t="s">
        <v>36</v>
      </c>
      <c r="AX661" s="15" t="s">
        <v>77</v>
      </c>
      <c r="AY661" s="219" t="s">
        <v>276</v>
      </c>
    </row>
    <row r="662" spans="2:65" s="1" customFormat="1" ht="16.5" customHeight="1">
      <c r="B662" s="181"/>
      <c r="C662" s="226" t="s">
        <v>671</v>
      </c>
      <c r="D662" s="226" t="s">
        <v>447</v>
      </c>
      <c r="E662" s="227" t="s">
        <v>1149</v>
      </c>
      <c r="F662" s="228" t="s">
        <v>1150</v>
      </c>
      <c r="G662" s="229" t="s">
        <v>325</v>
      </c>
      <c r="H662" s="230">
        <v>179.16800000000001</v>
      </c>
      <c r="I662" s="231"/>
      <c r="J662" s="232">
        <f>ROUND(I662*H662,2)</f>
        <v>0</v>
      </c>
      <c r="K662" s="228" t="s">
        <v>282</v>
      </c>
      <c r="L662" s="233"/>
      <c r="M662" s="234" t="s">
        <v>5</v>
      </c>
      <c r="N662" s="235" t="s">
        <v>46</v>
      </c>
      <c r="O662" s="43"/>
      <c r="P662" s="191">
        <f>O662*H662</f>
        <v>0</v>
      </c>
      <c r="Q662" s="191">
        <v>1.7999999999999999E-2</v>
      </c>
      <c r="R662" s="191">
        <f>Q662*H662</f>
        <v>3.2250239999999999</v>
      </c>
      <c r="S662" s="191">
        <v>0</v>
      </c>
      <c r="T662" s="192">
        <f>S662*H662</f>
        <v>0</v>
      </c>
      <c r="AR662" s="25" t="s">
        <v>322</v>
      </c>
      <c r="AT662" s="25" t="s">
        <v>447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92</v>
      </c>
      <c r="BM662" s="25" t="s">
        <v>1151</v>
      </c>
    </row>
    <row r="663" spans="2:65" s="12" customFormat="1">
      <c r="B663" s="194"/>
      <c r="D663" s="195" t="s">
        <v>284</v>
      </c>
      <c r="E663" s="196" t="s">
        <v>5</v>
      </c>
      <c r="F663" s="197" t="s">
        <v>714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1152</v>
      </c>
      <c r="H664" s="205">
        <v>179.16800000000001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4" customFormat="1">
      <c r="B665" s="210"/>
      <c r="D665" s="195" t="s">
        <v>284</v>
      </c>
      <c r="E665" s="211" t="s">
        <v>5</v>
      </c>
      <c r="F665" s="212" t="s">
        <v>290</v>
      </c>
      <c r="H665" s="213">
        <v>179.16800000000001</v>
      </c>
      <c r="I665" s="214"/>
      <c r="L665" s="210"/>
      <c r="M665" s="215"/>
      <c r="N665" s="216"/>
      <c r="O665" s="216"/>
      <c r="P665" s="216"/>
      <c r="Q665" s="216"/>
      <c r="R665" s="216"/>
      <c r="S665" s="216"/>
      <c r="T665" s="217"/>
      <c r="AT665" s="211" t="s">
        <v>284</v>
      </c>
      <c r="AU665" s="211" t="s">
        <v>81</v>
      </c>
      <c r="AV665" s="14" t="s">
        <v>87</v>
      </c>
      <c r="AW665" s="14" t="s">
        <v>36</v>
      </c>
      <c r="AX665" s="14" t="s">
        <v>73</v>
      </c>
      <c r="AY665" s="211" t="s">
        <v>276</v>
      </c>
    </row>
    <row r="666" spans="2:65" s="15" customFormat="1">
      <c r="B666" s="218"/>
      <c r="D666" s="195" t="s">
        <v>284</v>
      </c>
      <c r="E666" s="219" t="s">
        <v>5</v>
      </c>
      <c r="F666" s="220" t="s">
        <v>291</v>
      </c>
      <c r="H666" s="221">
        <v>179.16800000000001</v>
      </c>
      <c r="I666" s="222"/>
      <c r="L666" s="218"/>
      <c r="M666" s="223"/>
      <c r="N666" s="224"/>
      <c r="O666" s="224"/>
      <c r="P666" s="224"/>
      <c r="Q666" s="224"/>
      <c r="R666" s="224"/>
      <c r="S666" s="224"/>
      <c r="T666" s="225"/>
      <c r="AT666" s="219" t="s">
        <v>284</v>
      </c>
      <c r="AU666" s="219" t="s">
        <v>81</v>
      </c>
      <c r="AV666" s="15" t="s">
        <v>92</v>
      </c>
      <c r="AW666" s="15" t="s">
        <v>36</v>
      </c>
      <c r="AX666" s="15" t="s">
        <v>77</v>
      </c>
      <c r="AY666" s="219" t="s">
        <v>276</v>
      </c>
    </row>
    <row r="667" spans="2:65" s="1" customFormat="1" ht="25.5" customHeight="1">
      <c r="B667" s="181"/>
      <c r="C667" s="182" t="s">
        <v>678</v>
      </c>
      <c r="D667" s="182" t="s">
        <v>278</v>
      </c>
      <c r="E667" s="183" t="s">
        <v>1153</v>
      </c>
      <c r="F667" s="184" t="s">
        <v>1154</v>
      </c>
      <c r="G667" s="185" t="s">
        <v>325</v>
      </c>
      <c r="H667" s="186">
        <v>118.14</v>
      </c>
      <c r="I667" s="187"/>
      <c r="J667" s="188">
        <f>ROUND(I667*H667,2)</f>
        <v>0</v>
      </c>
      <c r="K667" s="184" t="s">
        <v>282</v>
      </c>
      <c r="L667" s="42"/>
      <c r="M667" s="189" t="s">
        <v>5</v>
      </c>
      <c r="N667" s="190" t="s">
        <v>46</v>
      </c>
      <c r="O667" s="43"/>
      <c r="P667" s="191">
        <f>O667*H667</f>
        <v>0</v>
      </c>
      <c r="Q667" s="191">
        <v>1.2160000000000001E-2</v>
      </c>
      <c r="R667" s="191">
        <f>Q667*H667</f>
        <v>1.4365824</v>
      </c>
      <c r="S667" s="191">
        <v>0</v>
      </c>
      <c r="T667" s="192">
        <f>S667*H667</f>
        <v>0</v>
      </c>
      <c r="AR667" s="25" t="s">
        <v>92</v>
      </c>
      <c r="AT667" s="25" t="s">
        <v>278</v>
      </c>
      <c r="AU667" s="25" t="s">
        <v>81</v>
      </c>
      <c r="AY667" s="25" t="s">
        <v>276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5" t="s">
        <v>92</v>
      </c>
      <c r="BK667" s="193">
        <f>ROUND(I667*H667,2)</f>
        <v>0</v>
      </c>
      <c r="BL667" s="25" t="s">
        <v>92</v>
      </c>
      <c r="BM667" s="25" t="s">
        <v>1155</v>
      </c>
    </row>
    <row r="668" spans="2:65" s="12" customFormat="1">
      <c r="B668" s="194"/>
      <c r="D668" s="195" t="s">
        <v>284</v>
      </c>
      <c r="E668" s="196" t="s">
        <v>5</v>
      </c>
      <c r="F668" s="197" t="s">
        <v>1144</v>
      </c>
      <c r="H668" s="196" t="s">
        <v>5</v>
      </c>
      <c r="I668" s="198"/>
      <c r="L668" s="194"/>
      <c r="M668" s="199"/>
      <c r="N668" s="200"/>
      <c r="O668" s="200"/>
      <c r="P668" s="200"/>
      <c r="Q668" s="200"/>
      <c r="R668" s="200"/>
      <c r="S668" s="200"/>
      <c r="T668" s="201"/>
      <c r="AT668" s="196" t="s">
        <v>284</v>
      </c>
      <c r="AU668" s="196" t="s">
        <v>81</v>
      </c>
      <c r="AV668" s="12" t="s">
        <v>77</v>
      </c>
      <c r="AW668" s="12" t="s">
        <v>36</v>
      </c>
      <c r="AX668" s="12" t="s">
        <v>73</v>
      </c>
      <c r="AY668" s="196" t="s">
        <v>276</v>
      </c>
    </row>
    <row r="669" spans="2:65" s="12" customFormat="1">
      <c r="B669" s="194"/>
      <c r="D669" s="195" t="s">
        <v>284</v>
      </c>
      <c r="E669" s="196" t="s">
        <v>5</v>
      </c>
      <c r="F669" s="197" t="s">
        <v>1145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2" customFormat="1">
      <c r="B670" s="194"/>
      <c r="D670" s="195" t="s">
        <v>284</v>
      </c>
      <c r="E670" s="196" t="s">
        <v>5</v>
      </c>
      <c r="F670" s="197" t="s">
        <v>805</v>
      </c>
      <c r="H670" s="196" t="s">
        <v>5</v>
      </c>
      <c r="I670" s="198"/>
      <c r="L670" s="194"/>
      <c r="M670" s="199"/>
      <c r="N670" s="200"/>
      <c r="O670" s="200"/>
      <c r="P670" s="200"/>
      <c r="Q670" s="200"/>
      <c r="R670" s="200"/>
      <c r="S670" s="200"/>
      <c r="T670" s="201"/>
      <c r="AT670" s="196" t="s">
        <v>284</v>
      </c>
      <c r="AU670" s="196" t="s">
        <v>81</v>
      </c>
      <c r="AV670" s="12" t="s">
        <v>77</v>
      </c>
      <c r="AW670" s="12" t="s">
        <v>36</v>
      </c>
      <c r="AX670" s="12" t="s">
        <v>73</v>
      </c>
      <c r="AY670" s="196" t="s">
        <v>276</v>
      </c>
    </row>
    <row r="671" spans="2:65" s="12" customFormat="1">
      <c r="B671" s="194"/>
      <c r="D671" s="195" t="s">
        <v>284</v>
      </c>
      <c r="E671" s="196" t="s">
        <v>5</v>
      </c>
      <c r="F671" s="197" t="s">
        <v>1156</v>
      </c>
      <c r="H671" s="196" t="s">
        <v>5</v>
      </c>
      <c r="I671" s="198"/>
      <c r="L671" s="194"/>
      <c r="M671" s="199"/>
      <c r="N671" s="200"/>
      <c r="O671" s="200"/>
      <c r="P671" s="200"/>
      <c r="Q671" s="200"/>
      <c r="R671" s="200"/>
      <c r="S671" s="200"/>
      <c r="T671" s="201"/>
      <c r="AT671" s="196" t="s">
        <v>284</v>
      </c>
      <c r="AU671" s="196" t="s">
        <v>81</v>
      </c>
      <c r="AV671" s="12" t="s">
        <v>77</v>
      </c>
      <c r="AW671" s="12" t="s">
        <v>36</v>
      </c>
      <c r="AX671" s="12" t="s">
        <v>73</v>
      </c>
      <c r="AY671" s="196" t="s">
        <v>276</v>
      </c>
    </row>
    <row r="672" spans="2:65" s="13" customFormat="1">
      <c r="B672" s="202"/>
      <c r="D672" s="195" t="s">
        <v>284</v>
      </c>
      <c r="E672" s="203" t="s">
        <v>5</v>
      </c>
      <c r="F672" s="204" t="s">
        <v>1157</v>
      </c>
      <c r="H672" s="205">
        <v>118.14</v>
      </c>
      <c r="I672" s="206"/>
      <c r="L672" s="202"/>
      <c r="M672" s="207"/>
      <c r="N672" s="208"/>
      <c r="O672" s="208"/>
      <c r="P672" s="208"/>
      <c r="Q672" s="208"/>
      <c r="R672" s="208"/>
      <c r="S672" s="208"/>
      <c r="T672" s="209"/>
      <c r="AT672" s="203" t="s">
        <v>284</v>
      </c>
      <c r="AU672" s="203" t="s">
        <v>81</v>
      </c>
      <c r="AV672" s="13" t="s">
        <v>81</v>
      </c>
      <c r="AW672" s="13" t="s">
        <v>36</v>
      </c>
      <c r="AX672" s="13" t="s">
        <v>73</v>
      </c>
      <c r="AY672" s="203" t="s">
        <v>276</v>
      </c>
    </row>
    <row r="673" spans="2:65" s="14" customFormat="1">
      <c r="B673" s="210"/>
      <c r="D673" s="195" t="s">
        <v>284</v>
      </c>
      <c r="E673" s="211" t="s">
        <v>5</v>
      </c>
      <c r="F673" s="212" t="s">
        <v>290</v>
      </c>
      <c r="H673" s="213">
        <v>118.14</v>
      </c>
      <c r="I673" s="214"/>
      <c r="L673" s="210"/>
      <c r="M673" s="215"/>
      <c r="N673" s="216"/>
      <c r="O673" s="216"/>
      <c r="P673" s="216"/>
      <c r="Q673" s="216"/>
      <c r="R673" s="216"/>
      <c r="S673" s="216"/>
      <c r="T673" s="217"/>
      <c r="AT673" s="211" t="s">
        <v>284</v>
      </c>
      <c r="AU673" s="211" t="s">
        <v>81</v>
      </c>
      <c r="AV673" s="14" t="s">
        <v>87</v>
      </c>
      <c r="AW673" s="14" t="s">
        <v>36</v>
      </c>
      <c r="AX673" s="14" t="s">
        <v>73</v>
      </c>
      <c r="AY673" s="211" t="s">
        <v>276</v>
      </c>
    </row>
    <row r="674" spans="2:65" s="15" customFormat="1">
      <c r="B674" s="218"/>
      <c r="D674" s="195" t="s">
        <v>284</v>
      </c>
      <c r="E674" s="219" t="s">
        <v>5</v>
      </c>
      <c r="F674" s="220" t="s">
        <v>291</v>
      </c>
      <c r="H674" s="221">
        <v>118.14</v>
      </c>
      <c r="I674" s="222"/>
      <c r="L674" s="218"/>
      <c r="M674" s="223"/>
      <c r="N674" s="224"/>
      <c r="O674" s="224"/>
      <c r="P674" s="224"/>
      <c r="Q674" s="224"/>
      <c r="R674" s="224"/>
      <c r="S674" s="224"/>
      <c r="T674" s="225"/>
      <c r="AT674" s="219" t="s">
        <v>284</v>
      </c>
      <c r="AU674" s="219" t="s">
        <v>81</v>
      </c>
      <c r="AV674" s="15" t="s">
        <v>92</v>
      </c>
      <c r="AW674" s="15" t="s">
        <v>36</v>
      </c>
      <c r="AX674" s="15" t="s">
        <v>77</v>
      </c>
      <c r="AY674" s="219" t="s">
        <v>276</v>
      </c>
    </row>
    <row r="675" spans="2:65" s="1" customFormat="1" ht="16.5" customHeight="1">
      <c r="B675" s="181"/>
      <c r="C675" s="226" t="s">
        <v>684</v>
      </c>
      <c r="D675" s="226" t="s">
        <v>447</v>
      </c>
      <c r="E675" s="227" t="s">
        <v>1149</v>
      </c>
      <c r="F675" s="228" t="s">
        <v>1150</v>
      </c>
      <c r="G675" s="229" t="s">
        <v>325</v>
      </c>
      <c r="H675" s="230">
        <v>129.95400000000001</v>
      </c>
      <c r="I675" s="231"/>
      <c r="J675" s="232">
        <f>ROUND(I675*H675,2)</f>
        <v>0</v>
      </c>
      <c r="K675" s="228" t="s">
        <v>282</v>
      </c>
      <c r="L675" s="233"/>
      <c r="M675" s="234" t="s">
        <v>5</v>
      </c>
      <c r="N675" s="235" t="s">
        <v>46</v>
      </c>
      <c r="O675" s="43"/>
      <c r="P675" s="191">
        <f>O675*H675</f>
        <v>0</v>
      </c>
      <c r="Q675" s="191">
        <v>1.7999999999999999E-2</v>
      </c>
      <c r="R675" s="191">
        <f>Q675*H675</f>
        <v>2.339172</v>
      </c>
      <c r="S675" s="191">
        <v>0</v>
      </c>
      <c r="T675" s="192">
        <f>S675*H675</f>
        <v>0</v>
      </c>
      <c r="AR675" s="25" t="s">
        <v>322</v>
      </c>
      <c r="AT675" s="25" t="s">
        <v>447</v>
      </c>
      <c r="AU675" s="25" t="s">
        <v>81</v>
      </c>
      <c r="AY675" s="25" t="s">
        <v>276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5" t="s">
        <v>92</v>
      </c>
      <c r="BK675" s="193">
        <f>ROUND(I675*H675,2)</f>
        <v>0</v>
      </c>
      <c r="BL675" s="25" t="s">
        <v>92</v>
      </c>
      <c r="BM675" s="25" t="s">
        <v>1158</v>
      </c>
    </row>
    <row r="676" spans="2:65" s="12" customFormat="1">
      <c r="B676" s="194"/>
      <c r="D676" s="195" t="s">
        <v>284</v>
      </c>
      <c r="E676" s="196" t="s">
        <v>5</v>
      </c>
      <c r="F676" s="197" t="s">
        <v>714</v>
      </c>
      <c r="H676" s="196" t="s">
        <v>5</v>
      </c>
      <c r="I676" s="198"/>
      <c r="L676" s="194"/>
      <c r="M676" s="199"/>
      <c r="N676" s="200"/>
      <c r="O676" s="200"/>
      <c r="P676" s="200"/>
      <c r="Q676" s="200"/>
      <c r="R676" s="200"/>
      <c r="S676" s="200"/>
      <c r="T676" s="201"/>
      <c r="AT676" s="196" t="s">
        <v>284</v>
      </c>
      <c r="AU676" s="196" t="s">
        <v>81</v>
      </c>
      <c r="AV676" s="12" t="s">
        <v>77</v>
      </c>
      <c r="AW676" s="12" t="s">
        <v>36</v>
      </c>
      <c r="AX676" s="12" t="s">
        <v>73</v>
      </c>
      <c r="AY676" s="196" t="s">
        <v>276</v>
      </c>
    </row>
    <row r="677" spans="2:65" s="13" customFormat="1">
      <c r="B677" s="202"/>
      <c r="D677" s="195" t="s">
        <v>284</v>
      </c>
      <c r="E677" s="203" t="s">
        <v>5</v>
      </c>
      <c r="F677" s="204" t="s">
        <v>1159</v>
      </c>
      <c r="H677" s="205">
        <v>129.95400000000001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284</v>
      </c>
      <c r="AU677" s="203" t="s">
        <v>81</v>
      </c>
      <c r="AV677" s="13" t="s">
        <v>81</v>
      </c>
      <c r="AW677" s="13" t="s">
        <v>36</v>
      </c>
      <c r="AX677" s="13" t="s">
        <v>73</v>
      </c>
      <c r="AY677" s="203" t="s">
        <v>276</v>
      </c>
    </row>
    <row r="678" spans="2:65" s="14" customFormat="1">
      <c r="B678" s="210"/>
      <c r="D678" s="195" t="s">
        <v>284</v>
      </c>
      <c r="E678" s="211" t="s">
        <v>5</v>
      </c>
      <c r="F678" s="212" t="s">
        <v>290</v>
      </c>
      <c r="H678" s="213">
        <v>129.95400000000001</v>
      </c>
      <c r="I678" s="214"/>
      <c r="L678" s="210"/>
      <c r="M678" s="215"/>
      <c r="N678" s="216"/>
      <c r="O678" s="216"/>
      <c r="P678" s="216"/>
      <c r="Q678" s="216"/>
      <c r="R678" s="216"/>
      <c r="S678" s="216"/>
      <c r="T678" s="217"/>
      <c r="AT678" s="211" t="s">
        <v>284</v>
      </c>
      <c r="AU678" s="211" t="s">
        <v>81</v>
      </c>
      <c r="AV678" s="14" t="s">
        <v>87</v>
      </c>
      <c r="AW678" s="14" t="s">
        <v>36</v>
      </c>
      <c r="AX678" s="14" t="s">
        <v>73</v>
      </c>
      <c r="AY678" s="211" t="s">
        <v>276</v>
      </c>
    </row>
    <row r="679" spans="2:65" s="15" customFormat="1">
      <c r="B679" s="218"/>
      <c r="D679" s="195" t="s">
        <v>284</v>
      </c>
      <c r="E679" s="219" t="s">
        <v>5</v>
      </c>
      <c r="F679" s="220" t="s">
        <v>291</v>
      </c>
      <c r="H679" s="221">
        <v>129.95400000000001</v>
      </c>
      <c r="I679" s="222"/>
      <c r="L679" s="218"/>
      <c r="M679" s="223"/>
      <c r="N679" s="224"/>
      <c r="O679" s="224"/>
      <c r="P679" s="224"/>
      <c r="Q679" s="224"/>
      <c r="R679" s="224"/>
      <c r="S679" s="224"/>
      <c r="T679" s="225"/>
      <c r="AT679" s="219" t="s">
        <v>284</v>
      </c>
      <c r="AU679" s="219" t="s">
        <v>81</v>
      </c>
      <c r="AV679" s="15" t="s">
        <v>92</v>
      </c>
      <c r="AW679" s="15" t="s">
        <v>36</v>
      </c>
      <c r="AX679" s="15" t="s">
        <v>77</v>
      </c>
      <c r="AY679" s="219" t="s">
        <v>276</v>
      </c>
    </row>
    <row r="680" spans="2:65" s="1" customFormat="1" ht="16.5" customHeight="1">
      <c r="B680" s="181"/>
      <c r="C680" s="226" t="s">
        <v>690</v>
      </c>
      <c r="D680" s="226" t="s">
        <v>447</v>
      </c>
      <c r="E680" s="227" t="s">
        <v>1160</v>
      </c>
      <c r="F680" s="228" t="s">
        <v>1161</v>
      </c>
      <c r="G680" s="229" t="s">
        <v>325</v>
      </c>
      <c r="H680" s="230">
        <v>129.95400000000001</v>
      </c>
      <c r="I680" s="231"/>
      <c r="J680" s="232">
        <f>ROUND(I680*H680,2)</f>
        <v>0</v>
      </c>
      <c r="K680" s="228" t="s">
        <v>282</v>
      </c>
      <c r="L680" s="233"/>
      <c r="M680" s="234" t="s">
        <v>5</v>
      </c>
      <c r="N680" s="235" t="s">
        <v>46</v>
      </c>
      <c r="O680" s="43"/>
      <c r="P680" s="191">
        <f>O680*H680</f>
        <v>0</v>
      </c>
      <c r="Q680" s="191">
        <v>2.4899999999999999E-2</v>
      </c>
      <c r="R680" s="191">
        <f>Q680*H680</f>
        <v>3.2358546000000001</v>
      </c>
      <c r="S680" s="191">
        <v>0</v>
      </c>
      <c r="T680" s="192">
        <f>S680*H680</f>
        <v>0</v>
      </c>
      <c r="AR680" s="25" t="s">
        <v>322</v>
      </c>
      <c r="AT680" s="25" t="s">
        <v>447</v>
      </c>
      <c r="AU680" s="25" t="s">
        <v>81</v>
      </c>
      <c r="AY680" s="25" t="s">
        <v>276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5" t="s">
        <v>92</v>
      </c>
      <c r="BK680" s="193">
        <f>ROUND(I680*H680,2)</f>
        <v>0</v>
      </c>
      <c r="BL680" s="25" t="s">
        <v>92</v>
      </c>
      <c r="BM680" s="25" t="s">
        <v>1162</v>
      </c>
    </row>
    <row r="681" spans="2:65" s="12" customFormat="1">
      <c r="B681" s="194"/>
      <c r="D681" s="195" t="s">
        <v>284</v>
      </c>
      <c r="E681" s="196" t="s">
        <v>5</v>
      </c>
      <c r="F681" s="197" t="s">
        <v>714</v>
      </c>
      <c r="H681" s="196" t="s">
        <v>5</v>
      </c>
      <c r="I681" s="198"/>
      <c r="L681" s="194"/>
      <c r="M681" s="199"/>
      <c r="N681" s="200"/>
      <c r="O681" s="200"/>
      <c r="P681" s="200"/>
      <c r="Q681" s="200"/>
      <c r="R681" s="200"/>
      <c r="S681" s="200"/>
      <c r="T681" s="201"/>
      <c r="AT681" s="196" t="s">
        <v>284</v>
      </c>
      <c r="AU681" s="196" t="s">
        <v>81</v>
      </c>
      <c r="AV681" s="12" t="s">
        <v>77</v>
      </c>
      <c r="AW681" s="12" t="s">
        <v>36</v>
      </c>
      <c r="AX681" s="12" t="s">
        <v>73</v>
      </c>
      <c r="AY681" s="196" t="s">
        <v>276</v>
      </c>
    </row>
    <row r="682" spans="2:65" s="13" customFormat="1">
      <c r="B682" s="202"/>
      <c r="D682" s="195" t="s">
        <v>284</v>
      </c>
      <c r="E682" s="203" t="s">
        <v>5</v>
      </c>
      <c r="F682" s="204" t="s">
        <v>1159</v>
      </c>
      <c r="H682" s="205">
        <v>129.95400000000001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284</v>
      </c>
      <c r="AU682" s="203" t="s">
        <v>81</v>
      </c>
      <c r="AV682" s="13" t="s">
        <v>81</v>
      </c>
      <c r="AW682" s="13" t="s">
        <v>36</v>
      </c>
      <c r="AX682" s="13" t="s">
        <v>73</v>
      </c>
      <c r="AY682" s="203" t="s">
        <v>276</v>
      </c>
    </row>
    <row r="683" spans="2:65" s="14" customFormat="1">
      <c r="B683" s="210"/>
      <c r="D683" s="195" t="s">
        <v>284</v>
      </c>
      <c r="E683" s="211" t="s">
        <v>5</v>
      </c>
      <c r="F683" s="212" t="s">
        <v>290</v>
      </c>
      <c r="H683" s="213">
        <v>129.95400000000001</v>
      </c>
      <c r="I683" s="214"/>
      <c r="L683" s="210"/>
      <c r="M683" s="215"/>
      <c r="N683" s="216"/>
      <c r="O683" s="216"/>
      <c r="P683" s="216"/>
      <c r="Q683" s="216"/>
      <c r="R683" s="216"/>
      <c r="S683" s="216"/>
      <c r="T683" s="217"/>
      <c r="AT683" s="211" t="s">
        <v>284</v>
      </c>
      <c r="AU683" s="211" t="s">
        <v>81</v>
      </c>
      <c r="AV683" s="14" t="s">
        <v>87</v>
      </c>
      <c r="AW683" s="14" t="s">
        <v>36</v>
      </c>
      <c r="AX683" s="14" t="s">
        <v>73</v>
      </c>
      <c r="AY683" s="211" t="s">
        <v>276</v>
      </c>
    </row>
    <row r="684" spans="2:65" s="15" customFormat="1">
      <c r="B684" s="218"/>
      <c r="D684" s="195" t="s">
        <v>284</v>
      </c>
      <c r="E684" s="219" t="s">
        <v>5</v>
      </c>
      <c r="F684" s="220" t="s">
        <v>291</v>
      </c>
      <c r="H684" s="221">
        <v>129.95400000000001</v>
      </c>
      <c r="I684" s="222"/>
      <c r="L684" s="218"/>
      <c r="M684" s="223"/>
      <c r="N684" s="224"/>
      <c r="O684" s="224"/>
      <c r="P684" s="224"/>
      <c r="Q684" s="224"/>
      <c r="R684" s="224"/>
      <c r="S684" s="224"/>
      <c r="T684" s="225"/>
      <c r="AT684" s="219" t="s">
        <v>284</v>
      </c>
      <c r="AU684" s="219" t="s">
        <v>81</v>
      </c>
      <c r="AV684" s="15" t="s">
        <v>92</v>
      </c>
      <c r="AW684" s="15" t="s">
        <v>36</v>
      </c>
      <c r="AX684" s="15" t="s">
        <v>77</v>
      </c>
      <c r="AY684" s="219" t="s">
        <v>276</v>
      </c>
    </row>
    <row r="685" spans="2:65" s="1" customFormat="1" ht="25.5" customHeight="1">
      <c r="B685" s="181"/>
      <c r="C685" s="182" t="s">
        <v>695</v>
      </c>
      <c r="D685" s="182" t="s">
        <v>278</v>
      </c>
      <c r="E685" s="183" t="s">
        <v>1163</v>
      </c>
      <c r="F685" s="184" t="s">
        <v>1164</v>
      </c>
      <c r="G685" s="185" t="s">
        <v>325</v>
      </c>
      <c r="H685" s="186">
        <v>71.72</v>
      </c>
      <c r="I685" s="187"/>
      <c r="J685" s="188">
        <f>ROUND(I685*H685,2)</f>
        <v>0</v>
      </c>
      <c r="K685" s="184" t="s">
        <v>282</v>
      </c>
      <c r="L685" s="42"/>
      <c r="M685" s="189" t="s">
        <v>5</v>
      </c>
      <c r="N685" s="190" t="s">
        <v>46</v>
      </c>
      <c r="O685" s="43"/>
      <c r="P685" s="191">
        <f>O685*H685</f>
        <v>0</v>
      </c>
      <c r="Q685" s="191">
        <v>3.48E-3</v>
      </c>
      <c r="R685" s="191">
        <f>Q685*H685</f>
        <v>0.24958559999999999</v>
      </c>
      <c r="S685" s="191">
        <v>0</v>
      </c>
      <c r="T685" s="192">
        <f>S685*H685</f>
        <v>0</v>
      </c>
      <c r="AR685" s="25" t="s">
        <v>92</v>
      </c>
      <c r="AT685" s="25" t="s">
        <v>278</v>
      </c>
      <c r="AU685" s="25" t="s">
        <v>81</v>
      </c>
      <c r="AY685" s="25" t="s">
        <v>276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25" t="s">
        <v>92</v>
      </c>
      <c r="BK685" s="193">
        <f>ROUND(I685*H685,2)</f>
        <v>0</v>
      </c>
      <c r="BL685" s="25" t="s">
        <v>92</v>
      </c>
      <c r="BM685" s="25" t="s">
        <v>1165</v>
      </c>
    </row>
    <row r="686" spans="2:65" s="12" customFormat="1">
      <c r="B686" s="194"/>
      <c r="D686" s="195" t="s">
        <v>284</v>
      </c>
      <c r="E686" s="196" t="s">
        <v>5</v>
      </c>
      <c r="F686" s="197" t="s">
        <v>1166</v>
      </c>
      <c r="H686" s="196" t="s">
        <v>5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6" t="s">
        <v>284</v>
      </c>
      <c r="AU686" s="196" t="s">
        <v>81</v>
      </c>
      <c r="AV686" s="12" t="s">
        <v>77</v>
      </c>
      <c r="AW686" s="12" t="s">
        <v>36</v>
      </c>
      <c r="AX686" s="12" t="s">
        <v>73</v>
      </c>
      <c r="AY686" s="196" t="s">
        <v>276</v>
      </c>
    </row>
    <row r="687" spans="2:65" s="12" customFormat="1">
      <c r="B687" s="194"/>
      <c r="D687" s="195" t="s">
        <v>284</v>
      </c>
      <c r="E687" s="196" t="s">
        <v>5</v>
      </c>
      <c r="F687" s="197" t="s">
        <v>1167</v>
      </c>
      <c r="H687" s="196" t="s">
        <v>5</v>
      </c>
      <c r="I687" s="198"/>
      <c r="L687" s="194"/>
      <c r="M687" s="199"/>
      <c r="N687" s="200"/>
      <c r="O687" s="200"/>
      <c r="P687" s="200"/>
      <c r="Q687" s="200"/>
      <c r="R687" s="200"/>
      <c r="S687" s="200"/>
      <c r="T687" s="201"/>
      <c r="AT687" s="196" t="s">
        <v>284</v>
      </c>
      <c r="AU687" s="196" t="s">
        <v>81</v>
      </c>
      <c r="AV687" s="12" t="s">
        <v>77</v>
      </c>
      <c r="AW687" s="12" t="s">
        <v>36</v>
      </c>
      <c r="AX687" s="12" t="s">
        <v>73</v>
      </c>
      <c r="AY687" s="196" t="s">
        <v>276</v>
      </c>
    </row>
    <row r="688" spans="2:65" s="12" customFormat="1">
      <c r="B688" s="194"/>
      <c r="D688" s="195" t="s">
        <v>284</v>
      </c>
      <c r="E688" s="196" t="s">
        <v>5</v>
      </c>
      <c r="F688" s="197" t="s">
        <v>1135</v>
      </c>
      <c r="H688" s="196" t="s">
        <v>5</v>
      </c>
      <c r="I688" s="198"/>
      <c r="L688" s="194"/>
      <c r="M688" s="199"/>
      <c r="N688" s="200"/>
      <c r="O688" s="200"/>
      <c r="P688" s="200"/>
      <c r="Q688" s="200"/>
      <c r="R688" s="200"/>
      <c r="S688" s="200"/>
      <c r="T688" s="201"/>
      <c r="AT688" s="196" t="s">
        <v>284</v>
      </c>
      <c r="AU688" s="196" t="s">
        <v>81</v>
      </c>
      <c r="AV688" s="12" t="s">
        <v>77</v>
      </c>
      <c r="AW688" s="12" t="s">
        <v>36</v>
      </c>
      <c r="AX688" s="12" t="s">
        <v>73</v>
      </c>
      <c r="AY688" s="196" t="s">
        <v>276</v>
      </c>
    </row>
    <row r="689" spans="2:65" s="13" customFormat="1">
      <c r="B689" s="202"/>
      <c r="D689" s="195" t="s">
        <v>284</v>
      </c>
      <c r="E689" s="203" t="s">
        <v>5</v>
      </c>
      <c r="F689" s="204" t="s">
        <v>1136</v>
      </c>
      <c r="H689" s="205">
        <v>71.72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284</v>
      </c>
      <c r="AU689" s="203" t="s">
        <v>81</v>
      </c>
      <c r="AV689" s="13" t="s">
        <v>81</v>
      </c>
      <c r="AW689" s="13" t="s">
        <v>36</v>
      </c>
      <c r="AX689" s="13" t="s">
        <v>73</v>
      </c>
      <c r="AY689" s="203" t="s">
        <v>276</v>
      </c>
    </row>
    <row r="690" spans="2:65" s="14" customFormat="1">
      <c r="B690" s="210"/>
      <c r="D690" s="195" t="s">
        <v>284</v>
      </c>
      <c r="E690" s="211" t="s">
        <v>5</v>
      </c>
      <c r="F690" s="212" t="s">
        <v>290</v>
      </c>
      <c r="H690" s="213">
        <v>71.72</v>
      </c>
      <c r="I690" s="214"/>
      <c r="L690" s="210"/>
      <c r="M690" s="215"/>
      <c r="N690" s="216"/>
      <c r="O690" s="216"/>
      <c r="P690" s="216"/>
      <c r="Q690" s="216"/>
      <c r="R690" s="216"/>
      <c r="S690" s="216"/>
      <c r="T690" s="217"/>
      <c r="AT690" s="211" t="s">
        <v>284</v>
      </c>
      <c r="AU690" s="211" t="s">
        <v>81</v>
      </c>
      <c r="AV690" s="14" t="s">
        <v>87</v>
      </c>
      <c r="AW690" s="14" t="s">
        <v>36</v>
      </c>
      <c r="AX690" s="14" t="s">
        <v>73</v>
      </c>
      <c r="AY690" s="211" t="s">
        <v>276</v>
      </c>
    </row>
    <row r="691" spans="2:65" s="15" customFormat="1">
      <c r="B691" s="218"/>
      <c r="D691" s="195" t="s">
        <v>284</v>
      </c>
      <c r="E691" s="219" t="s">
        <v>5</v>
      </c>
      <c r="F691" s="220" t="s">
        <v>291</v>
      </c>
      <c r="H691" s="221">
        <v>71.72</v>
      </c>
      <c r="I691" s="222"/>
      <c r="L691" s="218"/>
      <c r="M691" s="223"/>
      <c r="N691" s="224"/>
      <c r="O691" s="224"/>
      <c r="P691" s="224"/>
      <c r="Q691" s="224"/>
      <c r="R691" s="224"/>
      <c r="S691" s="224"/>
      <c r="T691" s="225"/>
      <c r="AT691" s="219" t="s">
        <v>284</v>
      </c>
      <c r="AU691" s="219" t="s">
        <v>81</v>
      </c>
      <c r="AV691" s="15" t="s">
        <v>92</v>
      </c>
      <c r="AW691" s="15" t="s">
        <v>36</v>
      </c>
      <c r="AX691" s="15" t="s">
        <v>77</v>
      </c>
      <c r="AY691" s="219" t="s">
        <v>276</v>
      </c>
    </row>
    <row r="692" spans="2:65" s="1" customFormat="1" ht="16.5" customHeight="1">
      <c r="B692" s="181"/>
      <c r="C692" s="182" t="s">
        <v>701</v>
      </c>
      <c r="D692" s="182" t="s">
        <v>278</v>
      </c>
      <c r="E692" s="183" t="s">
        <v>1168</v>
      </c>
      <c r="F692" s="184" t="s">
        <v>1169</v>
      </c>
      <c r="G692" s="185" t="s">
        <v>325</v>
      </c>
      <c r="H692" s="186">
        <v>7.5</v>
      </c>
      <c r="I692" s="187"/>
      <c r="J692" s="188">
        <f>ROUND(I692*H692,2)</f>
        <v>0</v>
      </c>
      <c r="K692" s="184" t="s">
        <v>282</v>
      </c>
      <c r="L692" s="42"/>
      <c r="M692" s="189" t="s">
        <v>5</v>
      </c>
      <c r="N692" s="190" t="s">
        <v>46</v>
      </c>
      <c r="O692" s="43"/>
      <c r="P692" s="191">
        <f>O692*H692</f>
        <v>0</v>
      </c>
      <c r="Q692" s="191">
        <v>1.4630000000000001E-2</v>
      </c>
      <c r="R692" s="191">
        <f>Q692*H692</f>
        <v>0.109725</v>
      </c>
      <c r="S692" s="191">
        <v>0</v>
      </c>
      <c r="T692" s="192">
        <f>S692*H692</f>
        <v>0</v>
      </c>
      <c r="AR692" s="25" t="s">
        <v>92</v>
      </c>
      <c r="AT692" s="25" t="s">
        <v>278</v>
      </c>
      <c r="AU692" s="25" t="s">
        <v>81</v>
      </c>
      <c r="AY692" s="25" t="s">
        <v>276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5" t="s">
        <v>92</v>
      </c>
      <c r="BK692" s="193">
        <f>ROUND(I692*H692,2)</f>
        <v>0</v>
      </c>
      <c r="BL692" s="25" t="s">
        <v>92</v>
      </c>
      <c r="BM692" s="25" t="s">
        <v>1170</v>
      </c>
    </row>
    <row r="693" spans="2:65" s="12" customFormat="1">
      <c r="B693" s="194"/>
      <c r="D693" s="195" t="s">
        <v>284</v>
      </c>
      <c r="E693" s="196" t="s">
        <v>5</v>
      </c>
      <c r="F693" s="197" t="s">
        <v>1171</v>
      </c>
      <c r="H693" s="196" t="s">
        <v>5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AT693" s="196" t="s">
        <v>284</v>
      </c>
      <c r="AU693" s="196" t="s">
        <v>81</v>
      </c>
      <c r="AV693" s="12" t="s">
        <v>77</v>
      </c>
      <c r="AW693" s="12" t="s">
        <v>36</v>
      </c>
      <c r="AX693" s="12" t="s">
        <v>73</v>
      </c>
      <c r="AY693" s="196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1172</v>
      </c>
      <c r="H694" s="205">
        <v>7.5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36</v>
      </c>
      <c r="AX694" s="13" t="s">
        <v>73</v>
      </c>
      <c r="AY694" s="203" t="s">
        <v>276</v>
      </c>
    </row>
    <row r="695" spans="2:65" s="14" customFormat="1">
      <c r="B695" s="210"/>
      <c r="D695" s="195" t="s">
        <v>284</v>
      </c>
      <c r="E695" s="211" t="s">
        <v>5</v>
      </c>
      <c r="F695" s="212" t="s">
        <v>290</v>
      </c>
      <c r="H695" s="213">
        <v>7.5</v>
      </c>
      <c r="I695" s="214"/>
      <c r="L695" s="210"/>
      <c r="M695" s="215"/>
      <c r="N695" s="216"/>
      <c r="O695" s="216"/>
      <c r="P695" s="216"/>
      <c r="Q695" s="216"/>
      <c r="R695" s="216"/>
      <c r="S695" s="216"/>
      <c r="T695" s="217"/>
      <c r="AT695" s="211" t="s">
        <v>284</v>
      </c>
      <c r="AU695" s="211" t="s">
        <v>81</v>
      </c>
      <c r="AV695" s="14" t="s">
        <v>87</v>
      </c>
      <c r="AW695" s="14" t="s">
        <v>36</v>
      </c>
      <c r="AX695" s="14" t="s">
        <v>73</v>
      </c>
      <c r="AY695" s="211" t="s">
        <v>276</v>
      </c>
    </row>
    <row r="696" spans="2:65" s="15" customFormat="1">
      <c r="B696" s="218"/>
      <c r="D696" s="195" t="s">
        <v>284</v>
      </c>
      <c r="E696" s="219" t="s">
        <v>5</v>
      </c>
      <c r="F696" s="220" t="s">
        <v>291</v>
      </c>
      <c r="H696" s="221">
        <v>7.5</v>
      </c>
      <c r="I696" s="222"/>
      <c r="L696" s="218"/>
      <c r="M696" s="223"/>
      <c r="N696" s="224"/>
      <c r="O696" s="224"/>
      <c r="P696" s="224"/>
      <c r="Q696" s="224"/>
      <c r="R696" s="224"/>
      <c r="S696" s="224"/>
      <c r="T696" s="225"/>
      <c r="AT696" s="219" t="s">
        <v>284</v>
      </c>
      <c r="AU696" s="219" t="s">
        <v>81</v>
      </c>
      <c r="AV696" s="15" t="s">
        <v>92</v>
      </c>
      <c r="AW696" s="15" t="s">
        <v>36</v>
      </c>
      <c r="AX696" s="15" t="s">
        <v>77</v>
      </c>
      <c r="AY696" s="219" t="s">
        <v>276</v>
      </c>
    </row>
    <row r="697" spans="2:65" s="1" customFormat="1" ht="16.5" customHeight="1">
      <c r="B697" s="181"/>
      <c r="C697" s="182" t="s">
        <v>710</v>
      </c>
      <c r="D697" s="182" t="s">
        <v>278</v>
      </c>
      <c r="E697" s="183" t="s">
        <v>1173</v>
      </c>
      <c r="F697" s="184" t="s">
        <v>1174</v>
      </c>
      <c r="G697" s="185" t="s">
        <v>325</v>
      </c>
      <c r="H697" s="186">
        <v>7.5</v>
      </c>
      <c r="I697" s="187"/>
      <c r="J697" s="188">
        <f>ROUND(I697*H697,2)</f>
        <v>0</v>
      </c>
      <c r="K697" s="184" t="s">
        <v>282</v>
      </c>
      <c r="L697" s="42"/>
      <c r="M697" s="189" t="s">
        <v>5</v>
      </c>
      <c r="N697" s="190" t="s">
        <v>46</v>
      </c>
      <c r="O697" s="43"/>
      <c r="P697" s="191">
        <f>O697*H697</f>
        <v>0</v>
      </c>
      <c r="Q697" s="191">
        <v>0</v>
      </c>
      <c r="R697" s="191">
        <f>Q697*H697</f>
        <v>0</v>
      </c>
      <c r="S697" s="191">
        <v>0</v>
      </c>
      <c r="T697" s="192">
        <f>S697*H697</f>
        <v>0</v>
      </c>
      <c r="AR697" s="25" t="s">
        <v>92</v>
      </c>
      <c r="AT697" s="25" t="s">
        <v>278</v>
      </c>
      <c r="AU697" s="25" t="s">
        <v>81</v>
      </c>
      <c r="AY697" s="25" t="s">
        <v>276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5" t="s">
        <v>92</v>
      </c>
      <c r="BK697" s="193">
        <f>ROUND(I697*H697,2)</f>
        <v>0</v>
      </c>
      <c r="BL697" s="25" t="s">
        <v>92</v>
      </c>
      <c r="BM697" s="25" t="s">
        <v>1175</v>
      </c>
    </row>
    <row r="698" spans="2:65" s="1" customFormat="1" ht="16.5" customHeight="1">
      <c r="B698" s="181"/>
      <c r="C698" s="182" t="s">
        <v>716</v>
      </c>
      <c r="D698" s="182" t="s">
        <v>278</v>
      </c>
      <c r="E698" s="183" t="s">
        <v>457</v>
      </c>
      <c r="F698" s="184" t="s">
        <v>1176</v>
      </c>
      <c r="G698" s="185" t="s">
        <v>325</v>
      </c>
      <c r="H698" s="186">
        <v>162.88</v>
      </c>
      <c r="I698" s="187"/>
      <c r="J698" s="188">
        <f>ROUND(I698*H698,2)</f>
        <v>0</v>
      </c>
      <c r="K698" s="184" t="s">
        <v>459</v>
      </c>
      <c r="L698" s="42"/>
      <c r="M698" s="189" t="s">
        <v>5</v>
      </c>
      <c r="N698" s="190" t="s">
        <v>46</v>
      </c>
      <c r="O698" s="43"/>
      <c r="P698" s="191">
        <f>O698*H698</f>
        <v>0</v>
      </c>
      <c r="Q698" s="191">
        <v>9.4400000000000005E-3</v>
      </c>
      <c r="R698" s="191">
        <f>Q698*H698</f>
        <v>1.5375871999999999</v>
      </c>
      <c r="S698" s="191">
        <v>0</v>
      </c>
      <c r="T698" s="192">
        <f>S698*H698</f>
        <v>0</v>
      </c>
      <c r="AR698" s="25" t="s">
        <v>92</v>
      </c>
      <c r="AT698" s="25" t="s">
        <v>278</v>
      </c>
      <c r="AU698" s="25" t="s">
        <v>81</v>
      </c>
      <c r="AY698" s="25" t="s">
        <v>276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5" t="s">
        <v>92</v>
      </c>
      <c r="BK698" s="193">
        <f>ROUND(I698*H698,2)</f>
        <v>0</v>
      </c>
      <c r="BL698" s="25" t="s">
        <v>92</v>
      </c>
      <c r="BM698" s="25" t="s">
        <v>1177</v>
      </c>
    </row>
    <row r="699" spans="2:65" s="12" customFormat="1">
      <c r="B699" s="194"/>
      <c r="D699" s="195" t="s">
        <v>284</v>
      </c>
      <c r="E699" s="196" t="s">
        <v>5</v>
      </c>
      <c r="F699" s="197" t="s">
        <v>1176</v>
      </c>
      <c r="H699" s="196" t="s">
        <v>5</v>
      </c>
      <c r="I699" s="198"/>
      <c r="L699" s="194"/>
      <c r="M699" s="199"/>
      <c r="N699" s="200"/>
      <c r="O699" s="200"/>
      <c r="P699" s="200"/>
      <c r="Q699" s="200"/>
      <c r="R699" s="200"/>
      <c r="S699" s="200"/>
      <c r="T699" s="201"/>
      <c r="AT699" s="196" t="s">
        <v>284</v>
      </c>
      <c r="AU699" s="196" t="s">
        <v>81</v>
      </c>
      <c r="AV699" s="12" t="s">
        <v>77</v>
      </c>
      <c r="AW699" s="12" t="s">
        <v>36</v>
      </c>
      <c r="AX699" s="12" t="s">
        <v>73</v>
      </c>
      <c r="AY699" s="196" t="s">
        <v>276</v>
      </c>
    </row>
    <row r="700" spans="2:65" s="12" customFormat="1">
      <c r="B700" s="194"/>
      <c r="D700" s="195" t="s">
        <v>284</v>
      </c>
      <c r="E700" s="196" t="s">
        <v>5</v>
      </c>
      <c r="F700" s="197" t="s">
        <v>1145</v>
      </c>
      <c r="H700" s="196" t="s">
        <v>5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6" t="s">
        <v>284</v>
      </c>
      <c r="AU700" s="196" t="s">
        <v>81</v>
      </c>
      <c r="AV700" s="12" t="s">
        <v>77</v>
      </c>
      <c r="AW700" s="12" t="s">
        <v>36</v>
      </c>
      <c r="AX700" s="12" t="s">
        <v>73</v>
      </c>
      <c r="AY700" s="196" t="s">
        <v>276</v>
      </c>
    </row>
    <row r="701" spans="2:65" s="12" customFormat="1">
      <c r="B701" s="194"/>
      <c r="D701" s="195" t="s">
        <v>284</v>
      </c>
      <c r="E701" s="196" t="s">
        <v>5</v>
      </c>
      <c r="F701" s="197" t="s">
        <v>805</v>
      </c>
      <c r="H701" s="196" t="s">
        <v>5</v>
      </c>
      <c r="I701" s="198"/>
      <c r="L701" s="194"/>
      <c r="M701" s="199"/>
      <c r="N701" s="200"/>
      <c r="O701" s="200"/>
      <c r="P701" s="200"/>
      <c r="Q701" s="200"/>
      <c r="R701" s="200"/>
      <c r="S701" s="200"/>
      <c r="T701" s="201"/>
      <c r="AT701" s="196" t="s">
        <v>284</v>
      </c>
      <c r="AU701" s="196" t="s">
        <v>81</v>
      </c>
      <c r="AV701" s="12" t="s">
        <v>77</v>
      </c>
      <c r="AW701" s="12" t="s">
        <v>36</v>
      </c>
      <c r="AX701" s="12" t="s">
        <v>73</v>
      </c>
      <c r="AY701" s="196" t="s">
        <v>276</v>
      </c>
    </row>
    <row r="702" spans="2:65" s="12" customFormat="1">
      <c r="B702" s="194"/>
      <c r="D702" s="195" t="s">
        <v>284</v>
      </c>
      <c r="E702" s="196" t="s">
        <v>5</v>
      </c>
      <c r="F702" s="197" t="s">
        <v>1146</v>
      </c>
      <c r="H702" s="196" t="s">
        <v>5</v>
      </c>
      <c r="I702" s="198"/>
      <c r="L702" s="194"/>
      <c r="M702" s="199"/>
      <c r="N702" s="200"/>
      <c r="O702" s="200"/>
      <c r="P702" s="200"/>
      <c r="Q702" s="200"/>
      <c r="R702" s="200"/>
      <c r="S702" s="200"/>
      <c r="T702" s="201"/>
      <c r="AT702" s="196" t="s">
        <v>284</v>
      </c>
      <c r="AU702" s="196" t="s">
        <v>81</v>
      </c>
      <c r="AV702" s="12" t="s">
        <v>77</v>
      </c>
      <c r="AW702" s="12" t="s">
        <v>36</v>
      </c>
      <c r="AX702" s="12" t="s">
        <v>73</v>
      </c>
      <c r="AY702" s="196" t="s">
        <v>276</v>
      </c>
    </row>
    <row r="703" spans="2:65" s="13" customFormat="1">
      <c r="B703" s="202"/>
      <c r="D703" s="195" t="s">
        <v>284</v>
      </c>
      <c r="E703" s="203" t="s">
        <v>5</v>
      </c>
      <c r="F703" s="204" t="s">
        <v>1147</v>
      </c>
      <c r="H703" s="205">
        <v>78.84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284</v>
      </c>
      <c r="AU703" s="203" t="s">
        <v>81</v>
      </c>
      <c r="AV703" s="13" t="s">
        <v>81</v>
      </c>
      <c r="AW703" s="13" t="s">
        <v>36</v>
      </c>
      <c r="AX703" s="13" t="s">
        <v>73</v>
      </c>
      <c r="AY703" s="203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1148</v>
      </c>
      <c r="H704" s="205">
        <v>84.04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4" customFormat="1">
      <c r="B705" s="210"/>
      <c r="D705" s="195" t="s">
        <v>284</v>
      </c>
      <c r="E705" s="211" t="s">
        <v>5</v>
      </c>
      <c r="F705" s="212" t="s">
        <v>290</v>
      </c>
      <c r="H705" s="213">
        <v>162.88</v>
      </c>
      <c r="I705" s="214"/>
      <c r="L705" s="210"/>
      <c r="M705" s="215"/>
      <c r="N705" s="216"/>
      <c r="O705" s="216"/>
      <c r="P705" s="216"/>
      <c r="Q705" s="216"/>
      <c r="R705" s="216"/>
      <c r="S705" s="216"/>
      <c r="T705" s="217"/>
      <c r="AT705" s="211" t="s">
        <v>284</v>
      </c>
      <c r="AU705" s="211" t="s">
        <v>81</v>
      </c>
      <c r="AV705" s="14" t="s">
        <v>87</v>
      </c>
      <c r="AW705" s="14" t="s">
        <v>36</v>
      </c>
      <c r="AX705" s="14" t="s">
        <v>73</v>
      </c>
      <c r="AY705" s="211" t="s">
        <v>276</v>
      </c>
    </row>
    <row r="706" spans="2:65" s="15" customFormat="1">
      <c r="B706" s="218"/>
      <c r="D706" s="195" t="s">
        <v>284</v>
      </c>
      <c r="E706" s="219" t="s">
        <v>5</v>
      </c>
      <c r="F706" s="220" t="s">
        <v>291</v>
      </c>
      <c r="H706" s="221">
        <v>162.88</v>
      </c>
      <c r="I706" s="222"/>
      <c r="L706" s="218"/>
      <c r="M706" s="223"/>
      <c r="N706" s="224"/>
      <c r="O706" s="224"/>
      <c r="P706" s="224"/>
      <c r="Q706" s="224"/>
      <c r="R706" s="224"/>
      <c r="S706" s="224"/>
      <c r="T706" s="225"/>
      <c r="AT706" s="219" t="s">
        <v>284</v>
      </c>
      <c r="AU706" s="219" t="s">
        <v>81</v>
      </c>
      <c r="AV706" s="15" t="s">
        <v>92</v>
      </c>
      <c r="AW706" s="15" t="s">
        <v>36</v>
      </c>
      <c r="AX706" s="15" t="s">
        <v>77</v>
      </c>
      <c r="AY706" s="219" t="s">
        <v>276</v>
      </c>
    </row>
    <row r="707" spans="2:65" s="1" customFormat="1" ht="25.5" customHeight="1">
      <c r="B707" s="181"/>
      <c r="C707" s="182" t="s">
        <v>723</v>
      </c>
      <c r="D707" s="182" t="s">
        <v>278</v>
      </c>
      <c r="E707" s="183" t="s">
        <v>1178</v>
      </c>
      <c r="F707" s="184" t="s">
        <v>1179</v>
      </c>
      <c r="G707" s="185" t="s">
        <v>281</v>
      </c>
      <c r="H707" s="186">
        <v>105.44199999999999</v>
      </c>
      <c r="I707" s="187"/>
      <c r="J707" s="188">
        <f>ROUND(I707*H707,2)</f>
        <v>0</v>
      </c>
      <c r="K707" s="184" t="s">
        <v>282</v>
      </c>
      <c r="L707" s="42"/>
      <c r="M707" s="189" t="s">
        <v>5</v>
      </c>
      <c r="N707" s="190" t="s">
        <v>46</v>
      </c>
      <c r="O707" s="43"/>
      <c r="P707" s="191">
        <f>O707*H707</f>
        <v>0</v>
      </c>
      <c r="Q707" s="191">
        <v>2.2563399999999998</v>
      </c>
      <c r="R707" s="191">
        <f>Q707*H707</f>
        <v>237.91300227999997</v>
      </c>
      <c r="S707" s="191">
        <v>0</v>
      </c>
      <c r="T707" s="192">
        <f>S707*H707</f>
        <v>0</v>
      </c>
      <c r="AR707" s="25" t="s">
        <v>92</v>
      </c>
      <c r="AT707" s="25" t="s">
        <v>278</v>
      </c>
      <c r="AU707" s="25" t="s">
        <v>81</v>
      </c>
      <c r="AY707" s="25" t="s">
        <v>276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5" t="s">
        <v>92</v>
      </c>
      <c r="BK707" s="193">
        <f>ROUND(I707*H707,2)</f>
        <v>0</v>
      </c>
      <c r="BL707" s="25" t="s">
        <v>92</v>
      </c>
      <c r="BM707" s="25" t="s">
        <v>1180</v>
      </c>
    </row>
    <row r="708" spans="2:65" s="12" customFormat="1">
      <c r="B708" s="194"/>
      <c r="D708" s="195" t="s">
        <v>284</v>
      </c>
      <c r="E708" s="196" t="s">
        <v>5</v>
      </c>
      <c r="F708" s="197" t="s">
        <v>1181</v>
      </c>
      <c r="H708" s="196" t="s">
        <v>5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6" t="s">
        <v>284</v>
      </c>
      <c r="AU708" s="196" t="s">
        <v>81</v>
      </c>
      <c r="AV708" s="12" t="s">
        <v>77</v>
      </c>
      <c r="AW708" s="12" t="s">
        <v>36</v>
      </c>
      <c r="AX708" s="12" t="s">
        <v>73</v>
      </c>
      <c r="AY708" s="196" t="s">
        <v>276</v>
      </c>
    </row>
    <row r="709" spans="2:65" s="12" customFormat="1">
      <c r="B709" s="194"/>
      <c r="D709" s="195" t="s">
        <v>284</v>
      </c>
      <c r="E709" s="196" t="s">
        <v>5</v>
      </c>
      <c r="F709" s="197" t="s">
        <v>328</v>
      </c>
      <c r="H709" s="196" t="s">
        <v>5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AT709" s="196" t="s">
        <v>284</v>
      </c>
      <c r="AU709" s="196" t="s">
        <v>81</v>
      </c>
      <c r="AV709" s="12" t="s">
        <v>77</v>
      </c>
      <c r="AW709" s="12" t="s">
        <v>36</v>
      </c>
      <c r="AX709" s="12" t="s">
        <v>73</v>
      </c>
      <c r="AY709" s="196" t="s">
        <v>276</v>
      </c>
    </row>
    <row r="710" spans="2:65" s="12" customFormat="1">
      <c r="B710" s="194"/>
      <c r="D710" s="195" t="s">
        <v>284</v>
      </c>
      <c r="E710" s="196" t="s">
        <v>5</v>
      </c>
      <c r="F710" s="197" t="s">
        <v>865</v>
      </c>
      <c r="H710" s="196" t="s">
        <v>5</v>
      </c>
      <c r="I710" s="198"/>
      <c r="L710" s="194"/>
      <c r="M710" s="199"/>
      <c r="N710" s="200"/>
      <c r="O710" s="200"/>
      <c r="P710" s="200"/>
      <c r="Q710" s="200"/>
      <c r="R710" s="200"/>
      <c r="S710" s="200"/>
      <c r="T710" s="201"/>
      <c r="AT710" s="196" t="s">
        <v>284</v>
      </c>
      <c r="AU710" s="196" t="s">
        <v>81</v>
      </c>
      <c r="AV710" s="12" t="s">
        <v>77</v>
      </c>
      <c r="AW710" s="12" t="s">
        <v>36</v>
      </c>
      <c r="AX710" s="12" t="s">
        <v>73</v>
      </c>
      <c r="AY710" s="196" t="s">
        <v>276</v>
      </c>
    </row>
    <row r="711" spans="2:65" s="12" customFormat="1">
      <c r="B711" s="194"/>
      <c r="D711" s="195" t="s">
        <v>284</v>
      </c>
      <c r="E711" s="196" t="s">
        <v>5</v>
      </c>
      <c r="F711" s="197" t="s">
        <v>1182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1183</v>
      </c>
      <c r="H712" s="205">
        <v>5.0199999999999996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1184</v>
      </c>
      <c r="H713" s="205">
        <v>1.319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2" customFormat="1">
      <c r="B714" s="194"/>
      <c r="D714" s="195" t="s">
        <v>284</v>
      </c>
      <c r="E714" s="196" t="s">
        <v>5</v>
      </c>
      <c r="F714" s="197" t="s">
        <v>866</v>
      </c>
      <c r="H714" s="196" t="s">
        <v>5</v>
      </c>
      <c r="I714" s="198"/>
      <c r="L714" s="194"/>
      <c r="M714" s="199"/>
      <c r="N714" s="200"/>
      <c r="O714" s="200"/>
      <c r="P714" s="200"/>
      <c r="Q714" s="200"/>
      <c r="R714" s="200"/>
      <c r="S714" s="200"/>
      <c r="T714" s="201"/>
      <c r="AT714" s="196" t="s">
        <v>284</v>
      </c>
      <c r="AU714" s="196" t="s">
        <v>81</v>
      </c>
      <c r="AV714" s="12" t="s">
        <v>77</v>
      </c>
      <c r="AW714" s="12" t="s">
        <v>36</v>
      </c>
      <c r="AX714" s="12" t="s">
        <v>73</v>
      </c>
      <c r="AY714" s="196" t="s">
        <v>276</v>
      </c>
    </row>
    <row r="715" spans="2:65" s="13" customFormat="1">
      <c r="B715" s="202"/>
      <c r="D715" s="195" t="s">
        <v>284</v>
      </c>
      <c r="E715" s="203" t="s">
        <v>5</v>
      </c>
      <c r="F715" s="204" t="s">
        <v>880</v>
      </c>
      <c r="H715" s="205">
        <v>11.005000000000001</v>
      </c>
      <c r="I715" s="206"/>
      <c r="L715" s="202"/>
      <c r="M715" s="207"/>
      <c r="N715" s="208"/>
      <c r="O715" s="208"/>
      <c r="P715" s="208"/>
      <c r="Q715" s="208"/>
      <c r="R715" s="208"/>
      <c r="S715" s="208"/>
      <c r="T715" s="209"/>
      <c r="AT715" s="203" t="s">
        <v>284</v>
      </c>
      <c r="AU715" s="203" t="s">
        <v>81</v>
      </c>
      <c r="AV715" s="13" t="s">
        <v>81</v>
      </c>
      <c r="AW715" s="13" t="s">
        <v>36</v>
      </c>
      <c r="AX715" s="13" t="s">
        <v>73</v>
      </c>
      <c r="AY715" s="203" t="s">
        <v>276</v>
      </c>
    </row>
    <row r="716" spans="2:65" s="13" customFormat="1">
      <c r="B716" s="202"/>
      <c r="D716" s="195" t="s">
        <v>284</v>
      </c>
      <c r="E716" s="203" t="s">
        <v>5</v>
      </c>
      <c r="F716" s="204" t="s">
        <v>881</v>
      </c>
      <c r="H716" s="205">
        <v>6.8959999999999999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284</v>
      </c>
      <c r="AU716" s="203" t="s">
        <v>81</v>
      </c>
      <c r="AV716" s="13" t="s">
        <v>81</v>
      </c>
      <c r="AW716" s="13" t="s">
        <v>36</v>
      </c>
      <c r="AX716" s="13" t="s">
        <v>73</v>
      </c>
      <c r="AY716" s="203" t="s">
        <v>276</v>
      </c>
    </row>
    <row r="717" spans="2:65" s="13" customFormat="1">
      <c r="B717" s="202"/>
      <c r="D717" s="195" t="s">
        <v>284</v>
      </c>
      <c r="E717" s="203" t="s">
        <v>5</v>
      </c>
      <c r="F717" s="204" t="s">
        <v>882</v>
      </c>
      <c r="H717" s="205">
        <v>7.3949999999999996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284</v>
      </c>
      <c r="AU717" s="203" t="s">
        <v>81</v>
      </c>
      <c r="AV717" s="13" t="s">
        <v>81</v>
      </c>
      <c r="AW717" s="13" t="s">
        <v>36</v>
      </c>
      <c r="AX717" s="13" t="s">
        <v>73</v>
      </c>
      <c r="AY717" s="203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883</v>
      </c>
      <c r="H718" s="205">
        <v>1.9710000000000001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884</v>
      </c>
      <c r="H719" s="205">
        <v>0.128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2" customFormat="1">
      <c r="B720" s="194"/>
      <c r="D720" s="195" t="s">
        <v>284</v>
      </c>
      <c r="E720" s="196" t="s">
        <v>5</v>
      </c>
      <c r="F720" s="197" t="s">
        <v>885</v>
      </c>
      <c r="H720" s="196" t="s">
        <v>5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6" t="s">
        <v>284</v>
      </c>
      <c r="AU720" s="196" t="s">
        <v>81</v>
      </c>
      <c r="AV720" s="12" t="s">
        <v>77</v>
      </c>
      <c r="AW720" s="12" t="s">
        <v>36</v>
      </c>
      <c r="AX720" s="12" t="s">
        <v>73</v>
      </c>
      <c r="AY720" s="196" t="s">
        <v>276</v>
      </c>
    </row>
    <row r="721" spans="2:65" s="13" customFormat="1">
      <c r="B721" s="202"/>
      <c r="D721" s="195" t="s">
        <v>284</v>
      </c>
      <c r="E721" s="203" t="s">
        <v>5</v>
      </c>
      <c r="F721" s="204" t="s">
        <v>886</v>
      </c>
      <c r="H721" s="205">
        <v>68.516000000000005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284</v>
      </c>
      <c r="AU721" s="203" t="s">
        <v>81</v>
      </c>
      <c r="AV721" s="13" t="s">
        <v>81</v>
      </c>
      <c r="AW721" s="13" t="s">
        <v>36</v>
      </c>
      <c r="AX721" s="13" t="s">
        <v>73</v>
      </c>
      <c r="AY721" s="203" t="s">
        <v>276</v>
      </c>
    </row>
    <row r="722" spans="2:65" s="12" customFormat="1">
      <c r="B722" s="194"/>
      <c r="D722" s="195" t="s">
        <v>284</v>
      </c>
      <c r="E722" s="196" t="s">
        <v>5</v>
      </c>
      <c r="F722" s="197" t="s">
        <v>1185</v>
      </c>
      <c r="H722" s="196" t="s">
        <v>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AT722" s="196" t="s">
        <v>284</v>
      </c>
      <c r="AU722" s="196" t="s">
        <v>81</v>
      </c>
      <c r="AV722" s="12" t="s">
        <v>77</v>
      </c>
      <c r="AW722" s="12" t="s">
        <v>36</v>
      </c>
      <c r="AX722" s="12" t="s">
        <v>73</v>
      </c>
      <c r="AY722" s="196" t="s">
        <v>276</v>
      </c>
    </row>
    <row r="723" spans="2:65" s="13" customFormat="1">
      <c r="B723" s="202"/>
      <c r="D723" s="195" t="s">
        <v>284</v>
      </c>
      <c r="E723" s="203" t="s">
        <v>5</v>
      </c>
      <c r="F723" s="204" t="s">
        <v>1186</v>
      </c>
      <c r="H723" s="205">
        <v>2.2400000000000002</v>
      </c>
      <c r="I723" s="206"/>
      <c r="L723" s="202"/>
      <c r="M723" s="207"/>
      <c r="N723" s="208"/>
      <c r="O723" s="208"/>
      <c r="P723" s="208"/>
      <c r="Q723" s="208"/>
      <c r="R723" s="208"/>
      <c r="S723" s="208"/>
      <c r="T723" s="209"/>
      <c r="AT723" s="203" t="s">
        <v>284</v>
      </c>
      <c r="AU723" s="203" t="s">
        <v>81</v>
      </c>
      <c r="AV723" s="13" t="s">
        <v>81</v>
      </c>
      <c r="AW723" s="13" t="s">
        <v>36</v>
      </c>
      <c r="AX723" s="13" t="s">
        <v>73</v>
      </c>
      <c r="AY723" s="203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1187</v>
      </c>
      <c r="H724" s="205">
        <v>0.95199999999999996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4" customFormat="1">
      <c r="B725" s="210"/>
      <c r="D725" s="195" t="s">
        <v>284</v>
      </c>
      <c r="E725" s="211" t="s">
        <v>5</v>
      </c>
      <c r="F725" s="212" t="s">
        <v>290</v>
      </c>
      <c r="H725" s="213">
        <v>105.44199999999999</v>
      </c>
      <c r="I725" s="214"/>
      <c r="L725" s="210"/>
      <c r="M725" s="215"/>
      <c r="N725" s="216"/>
      <c r="O725" s="216"/>
      <c r="P725" s="216"/>
      <c r="Q725" s="216"/>
      <c r="R725" s="216"/>
      <c r="S725" s="216"/>
      <c r="T725" s="217"/>
      <c r="AT725" s="211" t="s">
        <v>284</v>
      </c>
      <c r="AU725" s="211" t="s">
        <v>81</v>
      </c>
      <c r="AV725" s="14" t="s">
        <v>87</v>
      </c>
      <c r="AW725" s="14" t="s">
        <v>36</v>
      </c>
      <c r="AX725" s="14" t="s">
        <v>73</v>
      </c>
      <c r="AY725" s="211" t="s">
        <v>276</v>
      </c>
    </row>
    <row r="726" spans="2:65" s="15" customFormat="1">
      <c r="B726" s="218"/>
      <c r="D726" s="195" t="s">
        <v>284</v>
      </c>
      <c r="E726" s="219" t="s">
        <v>5</v>
      </c>
      <c r="F726" s="220" t="s">
        <v>291</v>
      </c>
      <c r="H726" s="221">
        <v>105.44199999999999</v>
      </c>
      <c r="I726" s="222"/>
      <c r="L726" s="218"/>
      <c r="M726" s="223"/>
      <c r="N726" s="224"/>
      <c r="O726" s="224"/>
      <c r="P726" s="224"/>
      <c r="Q726" s="224"/>
      <c r="R726" s="224"/>
      <c r="S726" s="224"/>
      <c r="T726" s="225"/>
      <c r="AT726" s="219" t="s">
        <v>284</v>
      </c>
      <c r="AU726" s="219" t="s">
        <v>81</v>
      </c>
      <c r="AV726" s="15" t="s">
        <v>92</v>
      </c>
      <c r="AW726" s="15" t="s">
        <v>36</v>
      </c>
      <c r="AX726" s="15" t="s">
        <v>77</v>
      </c>
      <c r="AY726" s="219" t="s">
        <v>276</v>
      </c>
    </row>
    <row r="727" spans="2:65" s="1" customFormat="1" ht="25.5" customHeight="1">
      <c r="B727" s="181"/>
      <c r="C727" s="182" t="s">
        <v>727</v>
      </c>
      <c r="D727" s="182" t="s">
        <v>278</v>
      </c>
      <c r="E727" s="183" t="s">
        <v>1188</v>
      </c>
      <c r="F727" s="184" t="s">
        <v>1189</v>
      </c>
      <c r="G727" s="185" t="s">
        <v>281</v>
      </c>
      <c r="H727" s="186">
        <v>143.86600000000001</v>
      </c>
      <c r="I727" s="187"/>
      <c r="J727" s="188">
        <f>ROUND(I727*H727,2)</f>
        <v>0</v>
      </c>
      <c r="K727" s="184" t="s">
        <v>282</v>
      </c>
      <c r="L727" s="42"/>
      <c r="M727" s="189" t="s">
        <v>5</v>
      </c>
      <c r="N727" s="190" t="s">
        <v>46</v>
      </c>
      <c r="O727" s="43"/>
      <c r="P727" s="191">
        <f>O727*H727</f>
        <v>0</v>
      </c>
      <c r="Q727" s="191">
        <v>2.45329</v>
      </c>
      <c r="R727" s="191">
        <f>Q727*H727</f>
        <v>352.94501914000006</v>
      </c>
      <c r="S727" s="191">
        <v>0</v>
      </c>
      <c r="T727" s="192">
        <f>S727*H727</f>
        <v>0</v>
      </c>
      <c r="AR727" s="25" t="s">
        <v>92</v>
      </c>
      <c r="AT727" s="25" t="s">
        <v>278</v>
      </c>
      <c r="AU727" s="25" t="s">
        <v>81</v>
      </c>
      <c r="AY727" s="25" t="s">
        <v>276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5" t="s">
        <v>92</v>
      </c>
      <c r="BK727" s="193">
        <f>ROUND(I727*H727,2)</f>
        <v>0</v>
      </c>
      <c r="BL727" s="25" t="s">
        <v>92</v>
      </c>
      <c r="BM727" s="25" t="s">
        <v>1190</v>
      </c>
    </row>
    <row r="728" spans="2:65" s="12" customFormat="1">
      <c r="B728" s="194"/>
      <c r="D728" s="195" t="s">
        <v>284</v>
      </c>
      <c r="E728" s="196" t="s">
        <v>5</v>
      </c>
      <c r="F728" s="197" t="s">
        <v>1191</v>
      </c>
      <c r="H728" s="196" t="s">
        <v>5</v>
      </c>
      <c r="I728" s="198"/>
      <c r="L728" s="194"/>
      <c r="M728" s="199"/>
      <c r="N728" s="200"/>
      <c r="O728" s="200"/>
      <c r="P728" s="200"/>
      <c r="Q728" s="200"/>
      <c r="R728" s="200"/>
      <c r="S728" s="200"/>
      <c r="T728" s="201"/>
      <c r="AT728" s="196" t="s">
        <v>284</v>
      </c>
      <c r="AU728" s="196" t="s">
        <v>81</v>
      </c>
      <c r="AV728" s="12" t="s">
        <v>77</v>
      </c>
      <c r="AW728" s="12" t="s">
        <v>36</v>
      </c>
      <c r="AX728" s="12" t="s">
        <v>73</v>
      </c>
      <c r="AY728" s="196" t="s">
        <v>276</v>
      </c>
    </row>
    <row r="729" spans="2:65" s="12" customFormat="1">
      <c r="B729" s="194"/>
      <c r="D729" s="195" t="s">
        <v>284</v>
      </c>
      <c r="E729" s="196" t="s">
        <v>5</v>
      </c>
      <c r="F729" s="197" t="s">
        <v>1145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2" customFormat="1">
      <c r="B730" s="194"/>
      <c r="D730" s="195" t="s">
        <v>284</v>
      </c>
      <c r="E730" s="196" t="s">
        <v>5</v>
      </c>
      <c r="F730" s="197" t="s">
        <v>426</v>
      </c>
      <c r="H730" s="196" t="s">
        <v>5</v>
      </c>
      <c r="I730" s="198"/>
      <c r="L730" s="194"/>
      <c r="M730" s="199"/>
      <c r="N730" s="200"/>
      <c r="O730" s="200"/>
      <c r="P730" s="200"/>
      <c r="Q730" s="200"/>
      <c r="R730" s="200"/>
      <c r="S730" s="200"/>
      <c r="T730" s="201"/>
      <c r="AT730" s="196" t="s">
        <v>284</v>
      </c>
      <c r="AU730" s="196" t="s">
        <v>81</v>
      </c>
      <c r="AV730" s="12" t="s">
        <v>77</v>
      </c>
      <c r="AW730" s="12" t="s">
        <v>36</v>
      </c>
      <c r="AX730" s="12" t="s">
        <v>73</v>
      </c>
      <c r="AY730" s="196" t="s">
        <v>276</v>
      </c>
    </row>
    <row r="731" spans="2:65" s="12" customFormat="1">
      <c r="B731" s="194"/>
      <c r="D731" s="195" t="s">
        <v>284</v>
      </c>
      <c r="E731" s="196" t="s">
        <v>5</v>
      </c>
      <c r="F731" s="197" t="s">
        <v>1192</v>
      </c>
      <c r="H731" s="196" t="s">
        <v>5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AT731" s="196" t="s">
        <v>284</v>
      </c>
      <c r="AU731" s="196" t="s">
        <v>81</v>
      </c>
      <c r="AV731" s="12" t="s">
        <v>77</v>
      </c>
      <c r="AW731" s="12" t="s">
        <v>36</v>
      </c>
      <c r="AX731" s="12" t="s">
        <v>73</v>
      </c>
      <c r="AY731" s="196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1193</v>
      </c>
      <c r="H732" s="205">
        <v>16.507999999999999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36</v>
      </c>
      <c r="AX732" s="13" t="s">
        <v>73</v>
      </c>
      <c r="AY732" s="203" t="s">
        <v>276</v>
      </c>
    </row>
    <row r="733" spans="2:65" s="13" customFormat="1">
      <c r="B733" s="202"/>
      <c r="D733" s="195" t="s">
        <v>284</v>
      </c>
      <c r="E733" s="203" t="s">
        <v>5</v>
      </c>
      <c r="F733" s="204" t="s">
        <v>1194</v>
      </c>
      <c r="H733" s="205">
        <v>10.343999999999999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284</v>
      </c>
      <c r="AU733" s="203" t="s">
        <v>81</v>
      </c>
      <c r="AV733" s="13" t="s">
        <v>81</v>
      </c>
      <c r="AW733" s="13" t="s">
        <v>36</v>
      </c>
      <c r="AX733" s="13" t="s">
        <v>73</v>
      </c>
      <c r="AY733" s="203" t="s">
        <v>276</v>
      </c>
    </row>
    <row r="734" spans="2:65" s="13" customFormat="1">
      <c r="B734" s="202"/>
      <c r="D734" s="195" t="s">
        <v>284</v>
      </c>
      <c r="E734" s="203" t="s">
        <v>5</v>
      </c>
      <c r="F734" s="204" t="s">
        <v>1195</v>
      </c>
      <c r="H734" s="205">
        <v>11.092000000000001</v>
      </c>
      <c r="I734" s="206"/>
      <c r="L734" s="202"/>
      <c r="M734" s="207"/>
      <c r="N734" s="208"/>
      <c r="O734" s="208"/>
      <c r="P734" s="208"/>
      <c r="Q734" s="208"/>
      <c r="R734" s="208"/>
      <c r="S734" s="208"/>
      <c r="T734" s="209"/>
      <c r="AT734" s="203" t="s">
        <v>284</v>
      </c>
      <c r="AU734" s="203" t="s">
        <v>81</v>
      </c>
      <c r="AV734" s="13" t="s">
        <v>81</v>
      </c>
      <c r="AW734" s="13" t="s">
        <v>36</v>
      </c>
      <c r="AX734" s="13" t="s">
        <v>73</v>
      </c>
      <c r="AY734" s="203" t="s">
        <v>276</v>
      </c>
    </row>
    <row r="735" spans="2:65" s="13" customFormat="1">
      <c r="B735" s="202"/>
      <c r="D735" s="195" t="s">
        <v>284</v>
      </c>
      <c r="E735" s="203" t="s">
        <v>5</v>
      </c>
      <c r="F735" s="204" t="s">
        <v>1196</v>
      </c>
      <c r="H735" s="205">
        <v>2.9569999999999999</v>
      </c>
      <c r="I735" s="206"/>
      <c r="L735" s="202"/>
      <c r="M735" s="207"/>
      <c r="N735" s="208"/>
      <c r="O735" s="208"/>
      <c r="P735" s="208"/>
      <c r="Q735" s="208"/>
      <c r="R735" s="208"/>
      <c r="S735" s="208"/>
      <c r="T735" s="209"/>
      <c r="AT735" s="203" t="s">
        <v>284</v>
      </c>
      <c r="AU735" s="203" t="s">
        <v>81</v>
      </c>
      <c r="AV735" s="13" t="s">
        <v>81</v>
      </c>
      <c r="AW735" s="13" t="s">
        <v>36</v>
      </c>
      <c r="AX735" s="13" t="s">
        <v>73</v>
      </c>
      <c r="AY735" s="203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1197</v>
      </c>
      <c r="H736" s="205">
        <v>0.191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4" customFormat="1">
      <c r="B737" s="210"/>
      <c r="D737" s="195" t="s">
        <v>284</v>
      </c>
      <c r="E737" s="211" t="s">
        <v>5</v>
      </c>
      <c r="F737" s="212" t="s">
        <v>290</v>
      </c>
      <c r="H737" s="213">
        <v>41.091999999999999</v>
      </c>
      <c r="I737" s="214"/>
      <c r="L737" s="210"/>
      <c r="M737" s="215"/>
      <c r="N737" s="216"/>
      <c r="O737" s="216"/>
      <c r="P737" s="216"/>
      <c r="Q737" s="216"/>
      <c r="R737" s="216"/>
      <c r="S737" s="216"/>
      <c r="T737" s="217"/>
      <c r="AT737" s="211" t="s">
        <v>284</v>
      </c>
      <c r="AU737" s="211" t="s">
        <v>81</v>
      </c>
      <c r="AV737" s="14" t="s">
        <v>87</v>
      </c>
      <c r="AW737" s="14" t="s">
        <v>36</v>
      </c>
      <c r="AX737" s="14" t="s">
        <v>73</v>
      </c>
      <c r="AY737" s="211" t="s">
        <v>276</v>
      </c>
    </row>
    <row r="738" spans="2:65" s="12" customFormat="1">
      <c r="B738" s="194"/>
      <c r="D738" s="195" t="s">
        <v>284</v>
      </c>
      <c r="E738" s="196" t="s">
        <v>5</v>
      </c>
      <c r="F738" s="197" t="s">
        <v>789</v>
      </c>
      <c r="H738" s="196" t="s">
        <v>5</v>
      </c>
      <c r="I738" s="198"/>
      <c r="L738" s="194"/>
      <c r="M738" s="199"/>
      <c r="N738" s="200"/>
      <c r="O738" s="200"/>
      <c r="P738" s="200"/>
      <c r="Q738" s="200"/>
      <c r="R738" s="200"/>
      <c r="S738" s="200"/>
      <c r="T738" s="201"/>
      <c r="AT738" s="196" t="s">
        <v>284</v>
      </c>
      <c r="AU738" s="196" t="s">
        <v>81</v>
      </c>
      <c r="AV738" s="12" t="s">
        <v>77</v>
      </c>
      <c r="AW738" s="12" t="s">
        <v>36</v>
      </c>
      <c r="AX738" s="12" t="s">
        <v>73</v>
      </c>
      <c r="AY738" s="196" t="s">
        <v>276</v>
      </c>
    </row>
    <row r="739" spans="2:65" s="13" customFormat="1">
      <c r="B739" s="202"/>
      <c r="D739" s="195" t="s">
        <v>284</v>
      </c>
      <c r="E739" s="203" t="s">
        <v>5</v>
      </c>
      <c r="F739" s="204" t="s">
        <v>1198</v>
      </c>
      <c r="H739" s="205">
        <v>102.774</v>
      </c>
      <c r="I739" s="206"/>
      <c r="L739" s="202"/>
      <c r="M739" s="207"/>
      <c r="N739" s="208"/>
      <c r="O739" s="208"/>
      <c r="P739" s="208"/>
      <c r="Q739" s="208"/>
      <c r="R739" s="208"/>
      <c r="S739" s="208"/>
      <c r="T739" s="209"/>
      <c r="AT739" s="203" t="s">
        <v>284</v>
      </c>
      <c r="AU739" s="203" t="s">
        <v>81</v>
      </c>
      <c r="AV739" s="13" t="s">
        <v>81</v>
      </c>
      <c r="AW739" s="13" t="s">
        <v>36</v>
      </c>
      <c r="AX739" s="13" t="s">
        <v>73</v>
      </c>
      <c r="AY739" s="203" t="s">
        <v>276</v>
      </c>
    </row>
    <row r="740" spans="2:65" s="14" customFormat="1">
      <c r="B740" s="210"/>
      <c r="D740" s="195" t="s">
        <v>284</v>
      </c>
      <c r="E740" s="211" t="s">
        <v>5</v>
      </c>
      <c r="F740" s="212" t="s">
        <v>290</v>
      </c>
      <c r="H740" s="213">
        <v>102.774</v>
      </c>
      <c r="I740" s="214"/>
      <c r="L740" s="210"/>
      <c r="M740" s="215"/>
      <c r="N740" s="216"/>
      <c r="O740" s="216"/>
      <c r="P740" s="216"/>
      <c r="Q740" s="216"/>
      <c r="R740" s="216"/>
      <c r="S740" s="216"/>
      <c r="T740" s="217"/>
      <c r="AT740" s="211" t="s">
        <v>284</v>
      </c>
      <c r="AU740" s="211" t="s">
        <v>81</v>
      </c>
      <c r="AV740" s="14" t="s">
        <v>87</v>
      </c>
      <c r="AW740" s="14" t="s">
        <v>36</v>
      </c>
      <c r="AX740" s="14" t="s">
        <v>73</v>
      </c>
      <c r="AY740" s="211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143.86600000000001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734</v>
      </c>
      <c r="D742" s="182" t="s">
        <v>278</v>
      </c>
      <c r="E742" s="183" t="s">
        <v>1199</v>
      </c>
      <c r="F742" s="184" t="s">
        <v>1200</v>
      </c>
      <c r="G742" s="185" t="s">
        <v>281</v>
      </c>
      <c r="H742" s="186">
        <v>143.86600000000001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0.01</v>
      </c>
      <c r="R742" s="191">
        <f>Q742*H742</f>
        <v>1.4386600000000003</v>
      </c>
      <c r="S742" s="191">
        <v>0</v>
      </c>
      <c r="T742" s="192">
        <f>S742*H742</f>
        <v>0</v>
      </c>
      <c r="AR742" s="25" t="s">
        <v>92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92</v>
      </c>
      <c r="BM742" s="25" t="s">
        <v>1201</v>
      </c>
    </row>
    <row r="743" spans="2:65" s="12" customFormat="1">
      <c r="B743" s="194"/>
      <c r="D743" s="195" t="s">
        <v>284</v>
      </c>
      <c r="E743" s="196" t="s">
        <v>5</v>
      </c>
      <c r="F743" s="197" t="s">
        <v>1202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2" customFormat="1">
      <c r="B744" s="194"/>
      <c r="D744" s="195" t="s">
        <v>284</v>
      </c>
      <c r="E744" s="196" t="s">
        <v>5</v>
      </c>
      <c r="F744" s="197" t="s">
        <v>1145</v>
      </c>
      <c r="H744" s="196" t="s">
        <v>5</v>
      </c>
      <c r="I744" s="198"/>
      <c r="L744" s="194"/>
      <c r="M744" s="199"/>
      <c r="N744" s="200"/>
      <c r="O744" s="200"/>
      <c r="P744" s="200"/>
      <c r="Q744" s="200"/>
      <c r="R744" s="200"/>
      <c r="S744" s="200"/>
      <c r="T744" s="201"/>
      <c r="AT744" s="196" t="s">
        <v>284</v>
      </c>
      <c r="AU744" s="196" t="s">
        <v>81</v>
      </c>
      <c r="AV744" s="12" t="s">
        <v>77</v>
      </c>
      <c r="AW744" s="12" t="s">
        <v>36</v>
      </c>
      <c r="AX744" s="12" t="s">
        <v>73</v>
      </c>
      <c r="AY744" s="196" t="s">
        <v>276</v>
      </c>
    </row>
    <row r="745" spans="2:65" s="12" customFormat="1">
      <c r="B745" s="194"/>
      <c r="D745" s="195" t="s">
        <v>284</v>
      </c>
      <c r="E745" s="196" t="s">
        <v>5</v>
      </c>
      <c r="F745" s="197" t="s">
        <v>426</v>
      </c>
      <c r="H745" s="196" t="s">
        <v>5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6" t="s">
        <v>284</v>
      </c>
      <c r="AU745" s="196" t="s">
        <v>81</v>
      </c>
      <c r="AV745" s="12" t="s">
        <v>77</v>
      </c>
      <c r="AW745" s="12" t="s">
        <v>36</v>
      </c>
      <c r="AX745" s="12" t="s">
        <v>73</v>
      </c>
      <c r="AY745" s="196" t="s">
        <v>276</v>
      </c>
    </row>
    <row r="746" spans="2:65" s="12" customFormat="1">
      <c r="B746" s="194"/>
      <c r="D746" s="195" t="s">
        <v>284</v>
      </c>
      <c r="E746" s="196" t="s">
        <v>5</v>
      </c>
      <c r="F746" s="197" t="s">
        <v>1192</v>
      </c>
      <c r="H746" s="196" t="s">
        <v>5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6" t="s">
        <v>284</v>
      </c>
      <c r="AU746" s="196" t="s">
        <v>81</v>
      </c>
      <c r="AV746" s="12" t="s">
        <v>77</v>
      </c>
      <c r="AW746" s="12" t="s">
        <v>36</v>
      </c>
      <c r="AX746" s="12" t="s">
        <v>73</v>
      </c>
      <c r="AY746" s="196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1193</v>
      </c>
      <c r="H747" s="205">
        <v>16.507999999999999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1194</v>
      </c>
      <c r="H748" s="205">
        <v>10.343999999999999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1195</v>
      </c>
      <c r="H749" s="205">
        <v>11.092000000000001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1196</v>
      </c>
      <c r="H750" s="205">
        <v>2.9569999999999999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1197</v>
      </c>
      <c r="H751" s="205">
        <v>0.191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4" customFormat="1">
      <c r="B752" s="210"/>
      <c r="D752" s="195" t="s">
        <v>284</v>
      </c>
      <c r="E752" s="211" t="s">
        <v>5</v>
      </c>
      <c r="F752" s="212" t="s">
        <v>290</v>
      </c>
      <c r="H752" s="213">
        <v>41.091999999999999</v>
      </c>
      <c r="I752" s="214"/>
      <c r="L752" s="210"/>
      <c r="M752" s="215"/>
      <c r="N752" s="216"/>
      <c r="O752" s="216"/>
      <c r="P752" s="216"/>
      <c r="Q752" s="216"/>
      <c r="R752" s="216"/>
      <c r="S752" s="216"/>
      <c r="T752" s="217"/>
      <c r="AT752" s="211" t="s">
        <v>284</v>
      </c>
      <c r="AU752" s="211" t="s">
        <v>81</v>
      </c>
      <c r="AV752" s="14" t="s">
        <v>87</v>
      </c>
      <c r="AW752" s="14" t="s">
        <v>36</v>
      </c>
      <c r="AX752" s="14" t="s">
        <v>73</v>
      </c>
      <c r="AY752" s="211" t="s">
        <v>276</v>
      </c>
    </row>
    <row r="753" spans="2:65" s="12" customFormat="1">
      <c r="B753" s="194"/>
      <c r="D753" s="195" t="s">
        <v>284</v>
      </c>
      <c r="E753" s="196" t="s">
        <v>5</v>
      </c>
      <c r="F753" s="197" t="s">
        <v>814</v>
      </c>
      <c r="H753" s="196" t="s">
        <v>5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6" t="s">
        <v>284</v>
      </c>
      <c r="AU753" s="196" t="s">
        <v>81</v>
      </c>
      <c r="AV753" s="12" t="s">
        <v>77</v>
      </c>
      <c r="AW753" s="12" t="s">
        <v>36</v>
      </c>
      <c r="AX753" s="12" t="s">
        <v>73</v>
      </c>
      <c r="AY753" s="196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1198</v>
      </c>
      <c r="H754" s="205">
        <v>102.774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36</v>
      </c>
      <c r="AX754" s="13" t="s">
        <v>73</v>
      </c>
      <c r="AY754" s="203" t="s">
        <v>276</v>
      </c>
    </row>
    <row r="755" spans="2:65" s="14" customFormat="1">
      <c r="B755" s="210"/>
      <c r="D755" s="195" t="s">
        <v>284</v>
      </c>
      <c r="E755" s="211" t="s">
        <v>5</v>
      </c>
      <c r="F755" s="212" t="s">
        <v>290</v>
      </c>
      <c r="H755" s="213">
        <v>102.774</v>
      </c>
      <c r="I755" s="214"/>
      <c r="L755" s="210"/>
      <c r="M755" s="215"/>
      <c r="N755" s="216"/>
      <c r="O755" s="216"/>
      <c r="P755" s="216"/>
      <c r="Q755" s="216"/>
      <c r="R755" s="216"/>
      <c r="S755" s="216"/>
      <c r="T755" s="217"/>
      <c r="AT755" s="211" t="s">
        <v>284</v>
      </c>
      <c r="AU755" s="211" t="s">
        <v>81</v>
      </c>
      <c r="AV755" s="14" t="s">
        <v>87</v>
      </c>
      <c r="AW755" s="14" t="s">
        <v>36</v>
      </c>
      <c r="AX755" s="14" t="s">
        <v>73</v>
      </c>
      <c r="AY755" s="211" t="s">
        <v>276</v>
      </c>
    </row>
    <row r="756" spans="2:65" s="15" customFormat="1">
      <c r="B756" s="218"/>
      <c r="D756" s="195" t="s">
        <v>284</v>
      </c>
      <c r="E756" s="219" t="s">
        <v>5</v>
      </c>
      <c r="F756" s="220" t="s">
        <v>291</v>
      </c>
      <c r="H756" s="221">
        <v>143.86600000000001</v>
      </c>
      <c r="I756" s="222"/>
      <c r="L756" s="218"/>
      <c r="M756" s="223"/>
      <c r="N756" s="224"/>
      <c r="O756" s="224"/>
      <c r="P756" s="224"/>
      <c r="Q756" s="224"/>
      <c r="R756" s="224"/>
      <c r="S756" s="224"/>
      <c r="T756" s="225"/>
      <c r="AT756" s="219" t="s">
        <v>284</v>
      </c>
      <c r="AU756" s="219" t="s">
        <v>81</v>
      </c>
      <c r="AV756" s="15" t="s">
        <v>92</v>
      </c>
      <c r="AW756" s="15" t="s">
        <v>36</v>
      </c>
      <c r="AX756" s="15" t="s">
        <v>77</v>
      </c>
      <c r="AY756" s="219" t="s">
        <v>276</v>
      </c>
    </row>
    <row r="757" spans="2:65" s="1" customFormat="1" ht="25.5" customHeight="1">
      <c r="B757" s="181"/>
      <c r="C757" s="182" t="s">
        <v>739</v>
      </c>
      <c r="D757" s="182" t="s">
        <v>278</v>
      </c>
      <c r="E757" s="183" t="s">
        <v>1203</v>
      </c>
      <c r="F757" s="184" t="s">
        <v>1204</v>
      </c>
      <c r="G757" s="185" t="s">
        <v>281</v>
      </c>
      <c r="H757" s="186">
        <v>143.86600000000001</v>
      </c>
      <c r="I757" s="187"/>
      <c r="J757" s="188">
        <f>ROUND(I757*H757,2)</f>
        <v>0</v>
      </c>
      <c r="K757" s="184" t="s">
        <v>282</v>
      </c>
      <c r="L757" s="42"/>
      <c r="M757" s="189" t="s">
        <v>5</v>
      </c>
      <c r="N757" s="190" t="s">
        <v>46</v>
      </c>
      <c r="O757" s="43"/>
      <c r="P757" s="191">
        <f>O757*H757</f>
        <v>0</v>
      </c>
      <c r="Q757" s="191">
        <v>3.0300000000000001E-2</v>
      </c>
      <c r="R757" s="191">
        <f>Q757*H757</f>
        <v>4.3591398000000003</v>
      </c>
      <c r="S757" s="191">
        <v>0</v>
      </c>
      <c r="T757" s="192">
        <f>S757*H757</f>
        <v>0</v>
      </c>
      <c r="AR757" s="25" t="s">
        <v>92</v>
      </c>
      <c r="AT757" s="25" t="s">
        <v>278</v>
      </c>
      <c r="AU757" s="25" t="s">
        <v>81</v>
      </c>
      <c r="AY757" s="25" t="s">
        <v>276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5" t="s">
        <v>92</v>
      </c>
      <c r="BK757" s="193">
        <f>ROUND(I757*H757,2)</f>
        <v>0</v>
      </c>
      <c r="BL757" s="25" t="s">
        <v>92</v>
      </c>
      <c r="BM757" s="25" t="s">
        <v>1205</v>
      </c>
    </row>
    <row r="758" spans="2:65" s="12" customFormat="1">
      <c r="B758" s="194"/>
      <c r="D758" s="195" t="s">
        <v>284</v>
      </c>
      <c r="E758" s="196" t="s">
        <v>5</v>
      </c>
      <c r="F758" s="197" t="s">
        <v>1206</v>
      </c>
      <c r="H758" s="196" t="s">
        <v>5</v>
      </c>
      <c r="I758" s="198"/>
      <c r="L758" s="194"/>
      <c r="M758" s="199"/>
      <c r="N758" s="200"/>
      <c r="O758" s="200"/>
      <c r="P758" s="200"/>
      <c r="Q758" s="200"/>
      <c r="R758" s="200"/>
      <c r="S758" s="200"/>
      <c r="T758" s="201"/>
      <c r="AT758" s="196" t="s">
        <v>284</v>
      </c>
      <c r="AU758" s="196" t="s">
        <v>81</v>
      </c>
      <c r="AV758" s="12" t="s">
        <v>77</v>
      </c>
      <c r="AW758" s="12" t="s">
        <v>36</v>
      </c>
      <c r="AX758" s="12" t="s">
        <v>73</v>
      </c>
      <c r="AY758" s="196" t="s">
        <v>276</v>
      </c>
    </row>
    <row r="759" spans="2:65" s="12" customFormat="1">
      <c r="B759" s="194"/>
      <c r="D759" s="195" t="s">
        <v>284</v>
      </c>
      <c r="E759" s="196" t="s">
        <v>5</v>
      </c>
      <c r="F759" s="197" t="s">
        <v>1145</v>
      </c>
      <c r="H759" s="196" t="s">
        <v>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6" t="s">
        <v>284</v>
      </c>
      <c r="AU759" s="196" t="s">
        <v>81</v>
      </c>
      <c r="AV759" s="12" t="s">
        <v>77</v>
      </c>
      <c r="AW759" s="12" t="s">
        <v>36</v>
      </c>
      <c r="AX759" s="12" t="s">
        <v>73</v>
      </c>
      <c r="AY759" s="196" t="s">
        <v>276</v>
      </c>
    </row>
    <row r="760" spans="2:65" s="12" customFormat="1">
      <c r="B760" s="194"/>
      <c r="D760" s="195" t="s">
        <v>284</v>
      </c>
      <c r="E760" s="196" t="s">
        <v>5</v>
      </c>
      <c r="F760" s="197" t="s">
        <v>426</v>
      </c>
      <c r="H760" s="196" t="s">
        <v>5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AT760" s="196" t="s">
        <v>284</v>
      </c>
      <c r="AU760" s="196" t="s">
        <v>81</v>
      </c>
      <c r="AV760" s="12" t="s">
        <v>77</v>
      </c>
      <c r="AW760" s="12" t="s">
        <v>36</v>
      </c>
      <c r="AX760" s="12" t="s">
        <v>73</v>
      </c>
      <c r="AY760" s="196" t="s">
        <v>276</v>
      </c>
    </row>
    <row r="761" spans="2:65" s="12" customFormat="1">
      <c r="B761" s="194"/>
      <c r="D761" s="195" t="s">
        <v>284</v>
      </c>
      <c r="E761" s="196" t="s">
        <v>5</v>
      </c>
      <c r="F761" s="197" t="s">
        <v>1192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1193</v>
      </c>
      <c r="H762" s="205">
        <v>16.507999999999999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1194</v>
      </c>
      <c r="H763" s="205">
        <v>10.343999999999999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36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1195</v>
      </c>
      <c r="H764" s="205">
        <v>11.092000000000001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36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1196</v>
      </c>
      <c r="H765" s="205">
        <v>2.9569999999999999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36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1197</v>
      </c>
      <c r="H766" s="205">
        <v>0.191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36</v>
      </c>
      <c r="AX766" s="13" t="s">
        <v>73</v>
      </c>
      <c r="AY766" s="203" t="s">
        <v>276</v>
      </c>
    </row>
    <row r="767" spans="2:65" s="14" customFormat="1">
      <c r="B767" s="210"/>
      <c r="D767" s="195" t="s">
        <v>284</v>
      </c>
      <c r="E767" s="211" t="s">
        <v>5</v>
      </c>
      <c r="F767" s="212" t="s">
        <v>290</v>
      </c>
      <c r="H767" s="213">
        <v>41.091999999999999</v>
      </c>
      <c r="I767" s="214"/>
      <c r="L767" s="210"/>
      <c r="M767" s="215"/>
      <c r="N767" s="216"/>
      <c r="O767" s="216"/>
      <c r="P767" s="216"/>
      <c r="Q767" s="216"/>
      <c r="R767" s="216"/>
      <c r="S767" s="216"/>
      <c r="T767" s="217"/>
      <c r="AT767" s="211" t="s">
        <v>284</v>
      </c>
      <c r="AU767" s="211" t="s">
        <v>81</v>
      </c>
      <c r="AV767" s="14" t="s">
        <v>87</v>
      </c>
      <c r="AW767" s="14" t="s">
        <v>36</v>
      </c>
      <c r="AX767" s="14" t="s">
        <v>73</v>
      </c>
      <c r="AY767" s="211" t="s">
        <v>276</v>
      </c>
    </row>
    <row r="768" spans="2:65" s="12" customFormat="1">
      <c r="B768" s="194"/>
      <c r="D768" s="195" t="s">
        <v>284</v>
      </c>
      <c r="E768" s="196" t="s">
        <v>5</v>
      </c>
      <c r="F768" s="197" t="s">
        <v>789</v>
      </c>
      <c r="H768" s="196" t="s">
        <v>5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AT768" s="196" t="s">
        <v>284</v>
      </c>
      <c r="AU768" s="196" t="s">
        <v>81</v>
      </c>
      <c r="AV768" s="12" t="s">
        <v>77</v>
      </c>
      <c r="AW768" s="12" t="s">
        <v>36</v>
      </c>
      <c r="AX768" s="12" t="s">
        <v>73</v>
      </c>
      <c r="AY768" s="196" t="s">
        <v>276</v>
      </c>
    </row>
    <row r="769" spans="2:65" s="13" customFormat="1">
      <c r="B769" s="202"/>
      <c r="D769" s="195" t="s">
        <v>284</v>
      </c>
      <c r="E769" s="203" t="s">
        <v>5</v>
      </c>
      <c r="F769" s="204" t="s">
        <v>1198</v>
      </c>
      <c r="H769" s="205">
        <v>102.774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284</v>
      </c>
      <c r="AU769" s="203" t="s">
        <v>81</v>
      </c>
      <c r="AV769" s="13" t="s">
        <v>81</v>
      </c>
      <c r="AW769" s="13" t="s">
        <v>36</v>
      </c>
      <c r="AX769" s="13" t="s">
        <v>73</v>
      </c>
      <c r="AY769" s="203" t="s">
        <v>276</v>
      </c>
    </row>
    <row r="770" spans="2:65" s="14" customFormat="1">
      <c r="B770" s="210"/>
      <c r="D770" s="195" t="s">
        <v>284</v>
      </c>
      <c r="E770" s="211" t="s">
        <v>5</v>
      </c>
      <c r="F770" s="212" t="s">
        <v>290</v>
      </c>
      <c r="H770" s="213">
        <v>102.774</v>
      </c>
      <c r="I770" s="214"/>
      <c r="L770" s="210"/>
      <c r="M770" s="215"/>
      <c r="N770" s="216"/>
      <c r="O770" s="216"/>
      <c r="P770" s="216"/>
      <c r="Q770" s="216"/>
      <c r="R770" s="216"/>
      <c r="S770" s="216"/>
      <c r="T770" s="217"/>
      <c r="AT770" s="211" t="s">
        <v>284</v>
      </c>
      <c r="AU770" s="211" t="s">
        <v>81</v>
      </c>
      <c r="AV770" s="14" t="s">
        <v>87</v>
      </c>
      <c r="AW770" s="14" t="s">
        <v>36</v>
      </c>
      <c r="AX770" s="14" t="s">
        <v>73</v>
      </c>
      <c r="AY770" s="211" t="s">
        <v>276</v>
      </c>
    </row>
    <row r="771" spans="2:65" s="15" customFormat="1">
      <c r="B771" s="218"/>
      <c r="D771" s="195" t="s">
        <v>284</v>
      </c>
      <c r="E771" s="219" t="s">
        <v>5</v>
      </c>
      <c r="F771" s="220" t="s">
        <v>291</v>
      </c>
      <c r="H771" s="221">
        <v>143.86600000000001</v>
      </c>
      <c r="I771" s="222"/>
      <c r="L771" s="218"/>
      <c r="M771" s="223"/>
      <c r="N771" s="224"/>
      <c r="O771" s="224"/>
      <c r="P771" s="224"/>
      <c r="Q771" s="224"/>
      <c r="R771" s="224"/>
      <c r="S771" s="224"/>
      <c r="T771" s="225"/>
      <c r="AT771" s="219" t="s">
        <v>284</v>
      </c>
      <c r="AU771" s="219" t="s">
        <v>81</v>
      </c>
      <c r="AV771" s="15" t="s">
        <v>92</v>
      </c>
      <c r="AW771" s="15" t="s">
        <v>36</v>
      </c>
      <c r="AX771" s="15" t="s">
        <v>77</v>
      </c>
      <c r="AY771" s="219" t="s">
        <v>276</v>
      </c>
    </row>
    <row r="772" spans="2:65" s="1" customFormat="1" ht="25.5" customHeight="1">
      <c r="B772" s="181"/>
      <c r="C772" s="182" t="s">
        <v>747</v>
      </c>
      <c r="D772" s="182" t="s">
        <v>278</v>
      </c>
      <c r="E772" s="183" t="s">
        <v>1207</v>
      </c>
      <c r="F772" s="184" t="s">
        <v>1208</v>
      </c>
      <c r="G772" s="185" t="s">
        <v>281</v>
      </c>
      <c r="H772" s="186">
        <v>143.86600000000001</v>
      </c>
      <c r="I772" s="187"/>
      <c r="J772" s="188">
        <f>ROUND(I772*H772,2)</f>
        <v>0</v>
      </c>
      <c r="K772" s="184" t="s">
        <v>282</v>
      </c>
      <c r="L772" s="42"/>
      <c r="M772" s="189" t="s">
        <v>5</v>
      </c>
      <c r="N772" s="190" t="s">
        <v>46</v>
      </c>
      <c r="O772" s="43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25" t="s">
        <v>92</v>
      </c>
      <c r="AT772" s="25" t="s">
        <v>278</v>
      </c>
      <c r="AU772" s="25" t="s">
        <v>81</v>
      </c>
      <c r="AY772" s="25" t="s">
        <v>276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25" t="s">
        <v>92</v>
      </c>
      <c r="BK772" s="193">
        <f>ROUND(I772*H772,2)</f>
        <v>0</v>
      </c>
      <c r="BL772" s="25" t="s">
        <v>92</v>
      </c>
      <c r="BM772" s="25" t="s">
        <v>1209</v>
      </c>
    </row>
    <row r="773" spans="2:65" s="11" customFormat="1" ht="29.85" customHeight="1">
      <c r="B773" s="168"/>
      <c r="D773" s="169" t="s">
        <v>72</v>
      </c>
      <c r="E773" s="179" t="s">
        <v>322</v>
      </c>
      <c r="F773" s="179" t="s">
        <v>1210</v>
      </c>
      <c r="I773" s="171"/>
      <c r="J773" s="180">
        <f>BK773</f>
        <v>0</v>
      </c>
      <c r="L773" s="168"/>
      <c r="M773" s="173"/>
      <c r="N773" s="174"/>
      <c r="O773" s="174"/>
      <c r="P773" s="175">
        <f>SUM(P774:P786)</f>
        <v>0</v>
      </c>
      <c r="Q773" s="174"/>
      <c r="R773" s="175">
        <f>SUM(R774:R786)</f>
        <v>29.858403920000001</v>
      </c>
      <c r="S773" s="174"/>
      <c r="T773" s="176">
        <f>SUM(T774:T786)</f>
        <v>0</v>
      </c>
      <c r="AR773" s="169" t="s">
        <v>77</v>
      </c>
      <c r="AT773" s="177" t="s">
        <v>72</v>
      </c>
      <c r="AU773" s="177" t="s">
        <v>77</v>
      </c>
      <c r="AY773" s="169" t="s">
        <v>276</v>
      </c>
      <c r="BK773" s="178">
        <f>SUM(BK774:BK786)</f>
        <v>0</v>
      </c>
    </row>
    <row r="774" spans="2:65" s="1" customFormat="1" ht="25.5" customHeight="1">
      <c r="B774" s="181"/>
      <c r="C774" s="182" t="s">
        <v>753</v>
      </c>
      <c r="D774" s="182" t="s">
        <v>278</v>
      </c>
      <c r="E774" s="183" t="s">
        <v>1211</v>
      </c>
      <c r="F774" s="184" t="s">
        <v>1212</v>
      </c>
      <c r="G774" s="185" t="s">
        <v>281</v>
      </c>
      <c r="H774" s="186">
        <v>20.303000000000001</v>
      </c>
      <c r="I774" s="187"/>
      <c r="J774" s="188">
        <f>ROUND(I774*H774,2)</f>
        <v>0</v>
      </c>
      <c r="K774" s="184" t="s">
        <v>282</v>
      </c>
      <c r="L774" s="42"/>
      <c r="M774" s="189" t="s">
        <v>5</v>
      </c>
      <c r="N774" s="190" t="s">
        <v>46</v>
      </c>
      <c r="O774" s="43"/>
      <c r="P774" s="191">
        <f>O774*H774</f>
        <v>0</v>
      </c>
      <c r="Q774" s="191">
        <v>1.4706399999999999</v>
      </c>
      <c r="R774" s="191">
        <f>Q774*H774</f>
        <v>29.858403920000001</v>
      </c>
      <c r="S774" s="191">
        <v>0</v>
      </c>
      <c r="T774" s="192">
        <f>S774*H774</f>
        <v>0</v>
      </c>
      <c r="AR774" s="25" t="s">
        <v>92</v>
      </c>
      <c r="AT774" s="25" t="s">
        <v>278</v>
      </c>
      <c r="AU774" s="25" t="s">
        <v>81</v>
      </c>
      <c r="AY774" s="25" t="s">
        <v>276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5" t="s">
        <v>92</v>
      </c>
      <c r="BK774" s="193">
        <f>ROUND(I774*H774,2)</f>
        <v>0</v>
      </c>
      <c r="BL774" s="25" t="s">
        <v>92</v>
      </c>
      <c r="BM774" s="25" t="s">
        <v>1213</v>
      </c>
    </row>
    <row r="775" spans="2:65" s="12" customFormat="1">
      <c r="B775" s="194"/>
      <c r="D775" s="195" t="s">
        <v>284</v>
      </c>
      <c r="E775" s="196" t="s">
        <v>5</v>
      </c>
      <c r="F775" s="197" t="s">
        <v>1214</v>
      </c>
      <c r="H775" s="196" t="s">
        <v>5</v>
      </c>
      <c r="I775" s="198"/>
      <c r="L775" s="194"/>
      <c r="M775" s="199"/>
      <c r="N775" s="200"/>
      <c r="O775" s="200"/>
      <c r="P775" s="200"/>
      <c r="Q775" s="200"/>
      <c r="R775" s="200"/>
      <c r="S775" s="200"/>
      <c r="T775" s="201"/>
      <c r="AT775" s="196" t="s">
        <v>284</v>
      </c>
      <c r="AU775" s="196" t="s">
        <v>81</v>
      </c>
      <c r="AV775" s="12" t="s">
        <v>77</v>
      </c>
      <c r="AW775" s="12" t="s">
        <v>36</v>
      </c>
      <c r="AX775" s="12" t="s">
        <v>73</v>
      </c>
      <c r="AY775" s="196" t="s">
        <v>276</v>
      </c>
    </row>
    <row r="776" spans="2:65" s="12" customFormat="1">
      <c r="B776" s="194"/>
      <c r="D776" s="195" t="s">
        <v>284</v>
      </c>
      <c r="E776" s="196" t="s">
        <v>5</v>
      </c>
      <c r="F776" s="197" t="s">
        <v>794</v>
      </c>
      <c r="H776" s="196" t="s">
        <v>5</v>
      </c>
      <c r="I776" s="198"/>
      <c r="L776" s="194"/>
      <c r="M776" s="199"/>
      <c r="N776" s="200"/>
      <c r="O776" s="200"/>
      <c r="P776" s="200"/>
      <c r="Q776" s="200"/>
      <c r="R776" s="200"/>
      <c r="S776" s="200"/>
      <c r="T776" s="201"/>
      <c r="AT776" s="196" t="s">
        <v>284</v>
      </c>
      <c r="AU776" s="196" t="s">
        <v>81</v>
      </c>
      <c r="AV776" s="12" t="s">
        <v>77</v>
      </c>
      <c r="AW776" s="12" t="s">
        <v>36</v>
      </c>
      <c r="AX776" s="12" t="s">
        <v>73</v>
      </c>
      <c r="AY776" s="196" t="s">
        <v>276</v>
      </c>
    </row>
    <row r="777" spans="2:65" s="12" customFormat="1">
      <c r="B777" s="194"/>
      <c r="D777" s="195" t="s">
        <v>284</v>
      </c>
      <c r="E777" s="196" t="s">
        <v>5</v>
      </c>
      <c r="F777" s="197" t="s">
        <v>795</v>
      </c>
      <c r="H777" s="196" t="s">
        <v>5</v>
      </c>
      <c r="I777" s="198"/>
      <c r="L777" s="194"/>
      <c r="M777" s="199"/>
      <c r="N777" s="200"/>
      <c r="O777" s="200"/>
      <c r="P777" s="200"/>
      <c r="Q777" s="200"/>
      <c r="R777" s="200"/>
      <c r="S777" s="200"/>
      <c r="T777" s="201"/>
      <c r="AT777" s="196" t="s">
        <v>284</v>
      </c>
      <c r="AU777" s="196" t="s">
        <v>81</v>
      </c>
      <c r="AV777" s="12" t="s">
        <v>77</v>
      </c>
      <c r="AW777" s="12" t="s">
        <v>36</v>
      </c>
      <c r="AX777" s="12" t="s">
        <v>73</v>
      </c>
      <c r="AY777" s="196" t="s">
        <v>276</v>
      </c>
    </row>
    <row r="778" spans="2:65" s="13" customFormat="1">
      <c r="B778" s="202"/>
      <c r="D778" s="195" t="s">
        <v>284</v>
      </c>
      <c r="E778" s="203" t="s">
        <v>5</v>
      </c>
      <c r="F778" s="204" t="s">
        <v>1215</v>
      </c>
      <c r="H778" s="205">
        <v>10.725</v>
      </c>
      <c r="I778" s="206"/>
      <c r="L778" s="202"/>
      <c r="M778" s="207"/>
      <c r="N778" s="208"/>
      <c r="O778" s="208"/>
      <c r="P778" s="208"/>
      <c r="Q778" s="208"/>
      <c r="R778" s="208"/>
      <c r="S778" s="208"/>
      <c r="T778" s="209"/>
      <c r="AT778" s="203" t="s">
        <v>284</v>
      </c>
      <c r="AU778" s="203" t="s">
        <v>81</v>
      </c>
      <c r="AV778" s="13" t="s">
        <v>81</v>
      </c>
      <c r="AW778" s="13" t="s">
        <v>36</v>
      </c>
      <c r="AX778" s="13" t="s">
        <v>73</v>
      </c>
      <c r="AY778" s="203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1216</v>
      </c>
      <c r="H779" s="205">
        <v>3.5939999999999999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1217</v>
      </c>
      <c r="H780" s="205">
        <v>2.1560000000000001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36</v>
      </c>
      <c r="AX780" s="13" t="s">
        <v>73</v>
      </c>
      <c r="AY780" s="203" t="s">
        <v>276</v>
      </c>
    </row>
    <row r="781" spans="2:65" s="12" customFormat="1">
      <c r="B781" s="194"/>
      <c r="D781" s="195" t="s">
        <v>284</v>
      </c>
      <c r="E781" s="196" t="s">
        <v>5</v>
      </c>
      <c r="F781" s="197" t="s">
        <v>798</v>
      </c>
      <c r="H781" s="196" t="s">
        <v>5</v>
      </c>
      <c r="I781" s="198"/>
      <c r="L781" s="194"/>
      <c r="M781" s="199"/>
      <c r="N781" s="200"/>
      <c r="O781" s="200"/>
      <c r="P781" s="200"/>
      <c r="Q781" s="200"/>
      <c r="R781" s="200"/>
      <c r="S781" s="200"/>
      <c r="T781" s="201"/>
      <c r="AT781" s="196" t="s">
        <v>284</v>
      </c>
      <c r="AU781" s="196" t="s">
        <v>81</v>
      </c>
      <c r="AV781" s="12" t="s">
        <v>77</v>
      </c>
      <c r="AW781" s="12" t="s">
        <v>36</v>
      </c>
      <c r="AX781" s="12" t="s">
        <v>73</v>
      </c>
      <c r="AY781" s="196" t="s">
        <v>276</v>
      </c>
    </row>
    <row r="782" spans="2:65" s="13" customFormat="1">
      <c r="B782" s="202"/>
      <c r="D782" s="195" t="s">
        <v>284</v>
      </c>
      <c r="E782" s="203" t="s">
        <v>5</v>
      </c>
      <c r="F782" s="204" t="s">
        <v>1218</v>
      </c>
      <c r="H782" s="205">
        <v>2.1</v>
      </c>
      <c r="I782" s="206"/>
      <c r="L782" s="202"/>
      <c r="M782" s="207"/>
      <c r="N782" s="208"/>
      <c r="O782" s="208"/>
      <c r="P782" s="208"/>
      <c r="Q782" s="208"/>
      <c r="R782" s="208"/>
      <c r="S782" s="208"/>
      <c r="T782" s="209"/>
      <c r="AT782" s="203" t="s">
        <v>284</v>
      </c>
      <c r="AU782" s="203" t="s">
        <v>81</v>
      </c>
      <c r="AV782" s="13" t="s">
        <v>81</v>
      </c>
      <c r="AW782" s="13" t="s">
        <v>36</v>
      </c>
      <c r="AX782" s="13" t="s">
        <v>73</v>
      </c>
      <c r="AY782" s="203" t="s">
        <v>276</v>
      </c>
    </row>
    <row r="783" spans="2:65" s="13" customFormat="1">
      <c r="B783" s="202"/>
      <c r="D783" s="195" t="s">
        <v>284</v>
      </c>
      <c r="E783" s="203" t="s">
        <v>5</v>
      </c>
      <c r="F783" s="204" t="s">
        <v>1219</v>
      </c>
      <c r="H783" s="205">
        <v>1.08</v>
      </c>
      <c r="I783" s="206"/>
      <c r="L783" s="202"/>
      <c r="M783" s="207"/>
      <c r="N783" s="208"/>
      <c r="O783" s="208"/>
      <c r="P783" s="208"/>
      <c r="Q783" s="208"/>
      <c r="R783" s="208"/>
      <c r="S783" s="208"/>
      <c r="T783" s="209"/>
      <c r="AT783" s="203" t="s">
        <v>284</v>
      </c>
      <c r="AU783" s="203" t="s">
        <v>81</v>
      </c>
      <c r="AV783" s="13" t="s">
        <v>81</v>
      </c>
      <c r="AW783" s="13" t="s">
        <v>36</v>
      </c>
      <c r="AX783" s="13" t="s">
        <v>73</v>
      </c>
      <c r="AY783" s="203" t="s">
        <v>276</v>
      </c>
    </row>
    <row r="784" spans="2:65" s="13" customFormat="1">
      <c r="B784" s="202"/>
      <c r="D784" s="195" t="s">
        <v>284</v>
      </c>
      <c r="E784" s="203" t="s">
        <v>5</v>
      </c>
      <c r="F784" s="204" t="s">
        <v>1220</v>
      </c>
      <c r="H784" s="205">
        <v>0.64800000000000002</v>
      </c>
      <c r="I784" s="206"/>
      <c r="L784" s="202"/>
      <c r="M784" s="207"/>
      <c r="N784" s="208"/>
      <c r="O784" s="208"/>
      <c r="P784" s="208"/>
      <c r="Q784" s="208"/>
      <c r="R784" s="208"/>
      <c r="S784" s="208"/>
      <c r="T784" s="209"/>
      <c r="AT784" s="203" t="s">
        <v>284</v>
      </c>
      <c r="AU784" s="203" t="s">
        <v>81</v>
      </c>
      <c r="AV784" s="13" t="s">
        <v>81</v>
      </c>
      <c r="AW784" s="13" t="s">
        <v>36</v>
      </c>
      <c r="AX784" s="13" t="s">
        <v>73</v>
      </c>
      <c r="AY784" s="203" t="s">
        <v>276</v>
      </c>
    </row>
    <row r="785" spans="2:65" s="14" customFormat="1">
      <c r="B785" s="210"/>
      <c r="D785" s="195" t="s">
        <v>284</v>
      </c>
      <c r="E785" s="211" t="s">
        <v>5</v>
      </c>
      <c r="F785" s="212" t="s">
        <v>290</v>
      </c>
      <c r="H785" s="213">
        <v>20.303000000000001</v>
      </c>
      <c r="I785" s="214"/>
      <c r="L785" s="210"/>
      <c r="M785" s="215"/>
      <c r="N785" s="216"/>
      <c r="O785" s="216"/>
      <c r="P785" s="216"/>
      <c r="Q785" s="216"/>
      <c r="R785" s="216"/>
      <c r="S785" s="216"/>
      <c r="T785" s="217"/>
      <c r="AT785" s="211" t="s">
        <v>284</v>
      </c>
      <c r="AU785" s="211" t="s">
        <v>81</v>
      </c>
      <c r="AV785" s="14" t="s">
        <v>87</v>
      </c>
      <c r="AW785" s="14" t="s">
        <v>36</v>
      </c>
      <c r="AX785" s="14" t="s">
        <v>73</v>
      </c>
      <c r="AY785" s="211" t="s">
        <v>276</v>
      </c>
    </row>
    <row r="786" spans="2:65" s="15" customFormat="1">
      <c r="B786" s="218"/>
      <c r="D786" s="195" t="s">
        <v>284</v>
      </c>
      <c r="E786" s="219" t="s">
        <v>5</v>
      </c>
      <c r="F786" s="220" t="s">
        <v>291</v>
      </c>
      <c r="H786" s="221">
        <v>20.303000000000001</v>
      </c>
      <c r="I786" s="222"/>
      <c r="L786" s="218"/>
      <c r="M786" s="223"/>
      <c r="N786" s="224"/>
      <c r="O786" s="224"/>
      <c r="P786" s="224"/>
      <c r="Q786" s="224"/>
      <c r="R786" s="224"/>
      <c r="S786" s="224"/>
      <c r="T786" s="225"/>
      <c r="AT786" s="219" t="s">
        <v>284</v>
      </c>
      <c r="AU786" s="219" t="s">
        <v>81</v>
      </c>
      <c r="AV786" s="15" t="s">
        <v>92</v>
      </c>
      <c r="AW786" s="15" t="s">
        <v>36</v>
      </c>
      <c r="AX786" s="15" t="s">
        <v>77</v>
      </c>
      <c r="AY786" s="219" t="s">
        <v>276</v>
      </c>
    </row>
    <row r="787" spans="2:65" s="11" customFormat="1" ht="29.85" customHeight="1">
      <c r="B787" s="168"/>
      <c r="D787" s="169" t="s">
        <v>72</v>
      </c>
      <c r="E787" s="179" t="s">
        <v>332</v>
      </c>
      <c r="F787" s="179" t="s">
        <v>483</v>
      </c>
      <c r="I787" s="171"/>
      <c r="J787" s="180">
        <f>BK787</f>
        <v>0</v>
      </c>
      <c r="L787" s="168"/>
      <c r="M787" s="173"/>
      <c r="N787" s="174"/>
      <c r="O787" s="174"/>
      <c r="P787" s="175">
        <f>SUM(P788:P842)</f>
        <v>0</v>
      </c>
      <c r="Q787" s="174"/>
      <c r="R787" s="175">
        <f>SUM(R788:R842)</f>
        <v>6.1865520000000007E-2</v>
      </c>
      <c r="S787" s="174"/>
      <c r="T787" s="176">
        <f>SUM(T788:T842)</f>
        <v>577.54999999999995</v>
      </c>
      <c r="AR787" s="169" t="s">
        <v>77</v>
      </c>
      <c r="AT787" s="177" t="s">
        <v>72</v>
      </c>
      <c r="AU787" s="177" t="s">
        <v>77</v>
      </c>
      <c r="AY787" s="169" t="s">
        <v>276</v>
      </c>
      <c r="BK787" s="178">
        <f>SUM(BK788:BK842)</f>
        <v>0</v>
      </c>
    </row>
    <row r="788" spans="2:65" s="1" customFormat="1" ht="25.5" customHeight="1">
      <c r="B788" s="181"/>
      <c r="C788" s="182" t="s">
        <v>760</v>
      </c>
      <c r="D788" s="182" t="s">
        <v>278</v>
      </c>
      <c r="E788" s="183" t="s">
        <v>1221</v>
      </c>
      <c r="F788" s="184" t="s">
        <v>1222</v>
      </c>
      <c r="G788" s="185" t="s">
        <v>325</v>
      </c>
      <c r="H788" s="186">
        <v>201.52</v>
      </c>
      <c r="I788" s="187"/>
      <c r="J788" s="188">
        <f>ROUND(I788*H788,2)</f>
        <v>0</v>
      </c>
      <c r="K788" s="184" t="s">
        <v>282</v>
      </c>
      <c r="L788" s="42"/>
      <c r="M788" s="189" t="s">
        <v>5</v>
      </c>
      <c r="N788" s="190" t="s">
        <v>46</v>
      </c>
      <c r="O788" s="43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AR788" s="25" t="s">
        <v>92</v>
      </c>
      <c r="AT788" s="25" t="s">
        <v>278</v>
      </c>
      <c r="AU788" s="25" t="s">
        <v>81</v>
      </c>
      <c r="AY788" s="25" t="s">
        <v>276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5" t="s">
        <v>92</v>
      </c>
      <c r="BK788" s="193">
        <f>ROUND(I788*H788,2)</f>
        <v>0</v>
      </c>
      <c r="BL788" s="25" t="s">
        <v>92</v>
      </c>
      <c r="BM788" s="25" t="s">
        <v>1223</v>
      </c>
    </row>
    <row r="789" spans="2:65" s="12" customFormat="1">
      <c r="B789" s="194"/>
      <c r="D789" s="195" t="s">
        <v>284</v>
      </c>
      <c r="E789" s="196" t="s">
        <v>5</v>
      </c>
      <c r="F789" s="197" t="s">
        <v>1224</v>
      </c>
      <c r="H789" s="196" t="s">
        <v>5</v>
      </c>
      <c r="I789" s="198"/>
      <c r="L789" s="194"/>
      <c r="M789" s="199"/>
      <c r="N789" s="200"/>
      <c r="O789" s="200"/>
      <c r="P789" s="200"/>
      <c r="Q789" s="200"/>
      <c r="R789" s="200"/>
      <c r="S789" s="200"/>
      <c r="T789" s="201"/>
      <c r="AT789" s="196" t="s">
        <v>284</v>
      </c>
      <c r="AU789" s="196" t="s">
        <v>81</v>
      </c>
      <c r="AV789" s="12" t="s">
        <v>77</v>
      </c>
      <c r="AW789" s="12" t="s">
        <v>36</v>
      </c>
      <c r="AX789" s="12" t="s">
        <v>73</v>
      </c>
      <c r="AY789" s="196" t="s">
        <v>276</v>
      </c>
    </row>
    <row r="790" spans="2:65" s="12" customFormat="1">
      <c r="B790" s="194"/>
      <c r="D790" s="195" t="s">
        <v>284</v>
      </c>
      <c r="E790" s="196" t="s">
        <v>5</v>
      </c>
      <c r="F790" s="197" t="s">
        <v>1145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2" customFormat="1">
      <c r="B791" s="194"/>
      <c r="D791" s="195" t="s">
        <v>284</v>
      </c>
      <c r="E791" s="196" t="s">
        <v>5</v>
      </c>
      <c r="F791" s="197" t="s">
        <v>805</v>
      </c>
      <c r="H791" s="196" t="s">
        <v>5</v>
      </c>
      <c r="I791" s="198"/>
      <c r="L791" s="194"/>
      <c r="M791" s="199"/>
      <c r="N791" s="200"/>
      <c r="O791" s="200"/>
      <c r="P791" s="200"/>
      <c r="Q791" s="200"/>
      <c r="R791" s="200"/>
      <c r="S791" s="200"/>
      <c r="T791" s="201"/>
      <c r="AT791" s="196" t="s">
        <v>284</v>
      </c>
      <c r="AU791" s="196" t="s">
        <v>81</v>
      </c>
      <c r="AV791" s="12" t="s">
        <v>77</v>
      </c>
      <c r="AW791" s="12" t="s">
        <v>36</v>
      </c>
      <c r="AX791" s="12" t="s">
        <v>73</v>
      </c>
      <c r="AY791" s="196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1225</v>
      </c>
      <c r="H792" s="205">
        <v>201.52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4" customFormat="1">
      <c r="B793" s="210"/>
      <c r="D793" s="195" t="s">
        <v>284</v>
      </c>
      <c r="E793" s="211" t="s">
        <v>5</v>
      </c>
      <c r="F793" s="212" t="s">
        <v>290</v>
      </c>
      <c r="H793" s="213">
        <v>201.52</v>
      </c>
      <c r="I793" s="214"/>
      <c r="L793" s="210"/>
      <c r="M793" s="215"/>
      <c r="N793" s="216"/>
      <c r="O793" s="216"/>
      <c r="P793" s="216"/>
      <c r="Q793" s="216"/>
      <c r="R793" s="216"/>
      <c r="S793" s="216"/>
      <c r="T793" s="217"/>
      <c r="AT793" s="211" t="s">
        <v>284</v>
      </c>
      <c r="AU793" s="211" t="s">
        <v>81</v>
      </c>
      <c r="AV793" s="14" t="s">
        <v>87</v>
      </c>
      <c r="AW793" s="14" t="s">
        <v>36</v>
      </c>
      <c r="AX793" s="14" t="s">
        <v>73</v>
      </c>
      <c r="AY793" s="211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201.52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25.5" customHeight="1">
      <c r="B795" s="181"/>
      <c r="C795" s="182" t="s">
        <v>1226</v>
      </c>
      <c r="D795" s="182" t="s">
        <v>278</v>
      </c>
      <c r="E795" s="183" t="s">
        <v>1227</v>
      </c>
      <c r="F795" s="184" t="s">
        <v>1228</v>
      </c>
      <c r="G795" s="185" t="s">
        <v>325</v>
      </c>
      <c r="H795" s="186">
        <v>6045.6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25" t="s">
        <v>92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92</v>
      </c>
      <c r="BM795" s="25" t="s">
        <v>1229</v>
      </c>
    </row>
    <row r="796" spans="2:65" s="12" customFormat="1">
      <c r="B796" s="194"/>
      <c r="D796" s="195" t="s">
        <v>284</v>
      </c>
      <c r="E796" s="196" t="s">
        <v>5</v>
      </c>
      <c r="F796" s="197" t="s">
        <v>1230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2" customFormat="1">
      <c r="B797" s="194"/>
      <c r="D797" s="195" t="s">
        <v>284</v>
      </c>
      <c r="E797" s="196" t="s">
        <v>5</v>
      </c>
      <c r="F797" s="197" t="s">
        <v>1145</v>
      </c>
      <c r="H797" s="196" t="s">
        <v>5</v>
      </c>
      <c r="I797" s="198"/>
      <c r="L797" s="194"/>
      <c r="M797" s="199"/>
      <c r="N797" s="200"/>
      <c r="O797" s="200"/>
      <c r="P797" s="200"/>
      <c r="Q797" s="200"/>
      <c r="R797" s="200"/>
      <c r="S797" s="200"/>
      <c r="T797" s="201"/>
      <c r="AT797" s="196" t="s">
        <v>284</v>
      </c>
      <c r="AU797" s="196" t="s">
        <v>81</v>
      </c>
      <c r="AV797" s="12" t="s">
        <v>77</v>
      </c>
      <c r="AW797" s="12" t="s">
        <v>36</v>
      </c>
      <c r="AX797" s="12" t="s">
        <v>73</v>
      </c>
      <c r="AY797" s="196" t="s">
        <v>276</v>
      </c>
    </row>
    <row r="798" spans="2:65" s="12" customFormat="1">
      <c r="B798" s="194"/>
      <c r="D798" s="195" t="s">
        <v>284</v>
      </c>
      <c r="E798" s="196" t="s">
        <v>5</v>
      </c>
      <c r="F798" s="197" t="s">
        <v>805</v>
      </c>
      <c r="H798" s="196" t="s">
        <v>5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AT798" s="196" t="s">
        <v>284</v>
      </c>
      <c r="AU798" s="196" t="s">
        <v>81</v>
      </c>
      <c r="AV798" s="12" t="s">
        <v>77</v>
      </c>
      <c r="AW798" s="12" t="s">
        <v>36</v>
      </c>
      <c r="AX798" s="12" t="s">
        <v>73</v>
      </c>
      <c r="AY798" s="196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1231</v>
      </c>
      <c r="H799" s="205">
        <v>6045.6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36</v>
      </c>
      <c r="AX799" s="13" t="s">
        <v>73</v>
      </c>
      <c r="AY799" s="203" t="s">
        <v>276</v>
      </c>
    </row>
    <row r="800" spans="2:65" s="14" customFormat="1">
      <c r="B800" s="210"/>
      <c r="D800" s="195" t="s">
        <v>284</v>
      </c>
      <c r="E800" s="211" t="s">
        <v>5</v>
      </c>
      <c r="F800" s="212" t="s">
        <v>290</v>
      </c>
      <c r="H800" s="213">
        <v>6045.6</v>
      </c>
      <c r="I800" s="214"/>
      <c r="L800" s="210"/>
      <c r="M800" s="215"/>
      <c r="N800" s="216"/>
      <c r="O800" s="216"/>
      <c r="P800" s="216"/>
      <c r="Q800" s="216"/>
      <c r="R800" s="216"/>
      <c r="S800" s="216"/>
      <c r="T800" s="217"/>
      <c r="AT800" s="211" t="s">
        <v>284</v>
      </c>
      <c r="AU800" s="211" t="s">
        <v>81</v>
      </c>
      <c r="AV800" s="14" t="s">
        <v>87</v>
      </c>
      <c r="AW800" s="14" t="s">
        <v>36</v>
      </c>
      <c r="AX800" s="14" t="s">
        <v>73</v>
      </c>
      <c r="AY800" s="211" t="s">
        <v>276</v>
      </c>
    </row>
    <row r="801" spans="2:65" s="15" customFormat="1">
      <c r="B801" s="218"/>
      <c r="D801" s="195" t="s">
        <v>284</v>
      </c>
      <c r="E801" s="219" t="s">
        <v>5</v>
      </c>
      <c r="F801" s="220" t="s">
        <v>291</v>
      </c>
      <c r="H801" s="221">
        <v>6045.6</v>
      </c>
      <c r="I801" s="222"/>
      <c r="L801" s="218"/>
      <c r="M801" s="223"/>
      <c r="N801" s="224"/>
      <c r="O801" s="224"/>
      <c r="P801" s="224"/>
      <c r="Q801" s="224"/>
      <c r="R801" s="224"/>
      <c r="S801" s="224"/>
      <c r="T801" s="225"/>
      <c r="AT801" s="219" t="s">
        <v>284</v>
      </c>
      <c r="AU801" s="219" t="s">
        <v>81</v>
      </c>
      <c r="AV801" s="15" t="s">
        <v>92</v>
      </c>
      <c r="AW801" s="15" t="s">
        <v>36</v>
      </c>
      <c r="AX801" s="15" t="s">
        <v>77</v>
      </c>
      <c r="AY801" s="219" t="s">
        <v>276</v>
      </c>
    </row>
    <row r="802" spans="2:65" s="1" customFormat="1" ht="25.5" customHeight="1">
      <c r="B802" s="181"/>
      <c r="C802" s="182" t="s">
        <v>1232</v>
      </c>
      <c r="D802" s="182" t="s">
        <v>278</v>
      </c>
      <c r="E802" s="183" t="s">
        <v>1233</v>
      </c>
      <c r="F802" s="184" t="s">
        <v>1234</v>
      </c>
      <c r="G802" s="185" t="s">
        <v>325</v>
      </c>
      <c r="H802" s="186">
        <v>201.52</v>
      </c>
      <c r="I802" s="187"/>
      <c r="J802" s="188">
        <f>ROUND(I802*H802,2)</f>
        <v>0</v>
      </c>
      <c r="K802" s="184" t="s">
        <v>282</v>
      </c>
      <c r="L802" s="42"/>
      <c r="M802" s="189" t="s">
        <v>5</v>
      </c>
      <c r="N802" s="190" t="s">
        <v>46</v>
      </c>
      <c r="O802" s="43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25" t="s">
        <v>92</v>
      </c>
      <c r="AT802" s="25" t="s">
        <v>278</v>
      </c>
      <c r="AU802" s="25" t="s">
        <v>81</v>
      </c>
      <c r="AY802" s="25" t="s">
        <v>276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5" t="s">
        <v>92</v>
      </c>
      <c r="BK802" s="193">
        <f>ROUND(I802*H802,2)</f>
        <v>0</v>
      </c>
      <c r="BL802" s="25" t="s">
        <v>92</v>
      </c>
      <c r="BM802" s="25" t="s">
        <v>1235</v>
      </c>
    </row>
    <row r="803" spans="2:65" s="12" customFormat="1">
      <c r="B803" s="194"/>
      <c r="D803" s="195" t="s">
        <v>284</v>
      </c>
      <c r="E803" s="196" t="s">
        <v>5</v>
      </c>
      <c r="F803" s="197" t="s">
        <v>1236</v>
      </c>
      <c r="H803" s="196" t="s">
        <v>5</v>
      </c>
      <c r="I803" s="198"/>
      <c r="L803" s="194"/>
      <c r="M803" s="199"/>
      <c r="N803" s="200"/>
      <c r="O803" s="200"/>
      <c r="P803" s="200"/>
      <c r="Q803" s="200"/>
      <c r="R803" s="200"/>
      <c r="S803" s="200"/>
      <c r="T803" s="201"/>
      <c r="AT803" s="196" t="s">
        <v>284</v>
      </c>
      <c r="AU803" s="196" t="s">
        <v>81</v>
      </c>
      <c r="AV803" s="12" t="s">
        <v>77</v>
      </c>
      <c r="AW803" s="12" t="s">
        <v>36</v>
      </c>
      <c r="AX803" s="12" t="s">
        <v>73</v>
      </c>
      <c r="AY803" s="196" t="s">
        <v>276</v>
      </c>
    </row>
    <row r="804" spans="2:65" s="12" customFormat="1">
      <c r="B804" s="194"/>
      <c r="D804" s="195" t="s">
        <v>284</v>
      </c>
      <c r="E804" s="196" t="s">
        <v>5</v>
      </c>
      <c r="F804" s="197" t="s">
        <v>1145</v>
      </c>
      <c r="H804" s="196" t="s">
        <v>5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6" t="s">
        <v>284</v>
      </c>
      <c r="AU804" s="196" t="s">
        <v>81</v>
      </c>
      <c r="AV804" s="12" t="s">
        <v>77</v>
      </c>
      <c r="AW804" s="12" t="s">
        <v>36</v>
      </c>
      <c r="AX804" s="12" t="s">
        <v>73</v>
      </c>
      <c r="AY804" s="196" t="s">
        <v>276</v>
      </c>
    </row>
    <row r="805" spans="2:65" s="12" customFormat="1">
      <c r="B805" s="194"/>
      <c r="D805" s="195" t="s">
        <v>284</v>
      </c>
      <c r="E805" s="196" t="s">
        <v>5</v>
      </c>
      <c r="F805" s="197" t="s">
        <v>805</v>
      </c>
      <c r="H805" s="196" t="s">
        <v>5</v>
      </c>
      <c r="I805" s="198"/>
      <c r="L805" s="194"/>
      <c r="M805" s="199"/>
      <c r="N805" s="200"/>
      <c r="O805" s="200"/>
      <c r="P805" s="200"/>
      <c r="Q805" s="200"/>
      <c r="R805" s="200"/>
      <c r="S805" s="200"/>
      <c r="T805" s="201"/>
      <c r="AT805" s="196" t="s">
        <v>284</v>
      </c>
      <c r="AU805" s="196" t="s">
        <v>81</v>
      </c>
      <c r="AV805" s="12" t="s">
        <v>77</v>
      </c>
      <c r="AW805" s="12" t="s">
        <v>36</v>
      </c>
      <c r="AX805" s="12" t="s">
        <v>73</v>
      </c>
      <c r="AY805" s="196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1225</v>
      </c>
      <c r="H806" s="205">
        <v>201.52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36</v>
      </c>
      <c r="AX806" s="13" t="s">
        <v>73</v>
      </c>
      <c r="AY806" s="203" t="s">
        <v>276</v>
      </c>
    </row>
    <row r="807" spans="2:65" s="14" customFormat="1">
      <c r="B807" s="210"/>
      <c r="D807" s="195" t="s">
        <v>284</v>
      </c>
      <c r="E807" s="211" t="s">
        <v>5</v>
      </c>
      <c r="F807" s="212" t="s">
        <v>290</v>
      </c>
      <c r="H807" s="213">
        <v>201.52</v>
      </c>
      <c r="I807" s="214"/>
      <c r="L807" s="210"/>
      <c r="M807" s="215"/>
      <c r="N807" s="216"/>
      <c r="O807" s="216"/>
      <c r="P807" s="216"/>
      <c r="Q807" s="216"/>
      <c r="R807" s="216"/>
      <c r="S807" s="216"/>
      <c r="T807" s="217"/>
      <c r="AT807" s="211" t="s">
        <v>284</v>
      </c>
      <c r="AU807" s="211" t="s">
        <v>81</v>
      </c>
      <c r="AV807" s="14" t="s">
        <v>87</v>
      </c>
      <c r="AW807" s="14" t="s">
        <v>36</v>
      </c>
      <c r="AX807" s="14" t="s">
        <v>73</v>
      </c>
      <c r="AY807" s="211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201.52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1237</v>
      </c>
      <c r="D809" s="182" t="s">
        <v>278</v>
      </c>
      <c r="E809" s="183" t="s">
        <v>1238</v>
      </c>
      <c r="F809" s="184" t="s">
        <v>1239</v>
      </c>
      <c r="G809" s="185" t="s">
        <v>325</v>
      </c>
      <c r="H809" s="186">
        <v>201.52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AR809" s="25" t="s">
        <v>92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92</v>
      </c>
      <c r="BM809" s="25" t="s">
        <v>1240</v>
      </c>
    </row>
    <row r="810" spans="2:65" s="1" customFormat="1" ht="16.5" customHeight="1">
      <c r="B810" s="181"/>
      <c r="C810" s="182" t="s">
        <v>1241</v>
      </c>
      <c r="D810" s="182" t="s">
        <v>278</v>
      </c>
      <c r="E810" s="183" t="s">
        <v>1242</v>
      </c>
      <c r="F810" s="184" t="s">
        <v>1243</v>
      </c>
      <c r="G810" s="185" t="s">
        <v>325</v>
      </c>
      <c r="H810" s="186">
        <v>6045.6</v>
      </c>
      <c r="I810" s="187"/>
      <c r="J810" s="188">
        <f>ROUND(I810*H810,2)</f>
        <v>0</v>
      </c>
      <c r="K810" s="184" t="s">
        <v>282</v>
      </c>
      <c r="L810" s="42"/>
      <c r="M810" s="189" t="s">
        <v>5</v>
      </c>
      <c r="N810" s="190" t="s">
        <v>46</v>
      </c>
      <c r="O810" s="43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25" t="s">
        <v>92</v>
      </c>
      <c r="AT810" s="25" t="s">
        <v>278</v>
      </c>
      <c r="AU810" s="25" t="s">
        <v>81</v>
      </c>
      <c r="AY810" s="25" t="s">
        <v>276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25" t="s">
        <v>92</v>
      </c>
      <c r="BK810" s="193">
        <f>ROUND(I810*H810,2)</f>
        <v>0</v>
      </c>
      <c r="BL810" s="25" t="s">
        <v>92</v>
      </c>
      <c r="BM810" s="25" t="s">
        <v>1244</v>
      </c>
    </row>
    <row r="811" spans="2:65" s="1" customFormat="1" ht="16.5" customHeight="1">
      <c r="B811" s="181"/>
      <c r="C811" s="182" t="s">
        <v>1245</v>
      </c>
      <c r="D811" s="182" t="s">
        <v>278</v>
      </c>
      <c r="E811" s="183" t="s">
        <v>1246</v>
      </c>
      <c r="F811" s="184" t="s">
        <v>1247</v>
      </c>
      <c r="G811" s="185" t="s">
        <v>325</v>
      </c>
      <c r="H811" s="186">
        <v>201.52</v>
      </c>
      <c r="I811" s="187"/>
      <c r="J811" s="188">
        <f>ROUND(I811*H811,2)</f>
        <v>0</v>
      </c>
      <c r="K811" s="184" t="s">
        <v>282</v>
      </c>
      <c r="L811" s="42"/>
      <c r="M811" s="189" t="s">
        <v>5</v>
      </c>
      <c r="N811" s="190" t="s">
        <v>46</v>
      </c>
      <c r="O811" s="43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AR811" s="25" t="s">
        <v>92</v>
      </c>
      <c r="AT811" s="25" t="s">
        <v>278</v>
      </c>
      <c r="AU811" s="25" t="s">
        <v>81</v>
      </c>
      <c r="AY811" s="25" t="s">
        <v>276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5" t="s">
        <v>92</v>
      </c>
      <c r="BK811" s="193">
        <f>ROUND(I811*H811,2)</f>
        <v>0</v>
      </c>
      <c r="BL811" s="25" t="s">
        <v>92</v>
      </c>
      <c r="BM811" s="25" t="s">
        <v>1248</v>
      </c>
    </row>
    <row r="812" spans="2:65" s="1" customFormat="1" ht="25.5" customHeight="1">
      <c r="B812" s="181"/>
      <c r="C812" s="182" t="s">
        <v>1249</v>
      </c>
      <c r="D812" s="182" t="s">
        <v>278</v>
      </c>
      <c r="E812" s="183" t="s">
        <v>485</v>
      </c>
      <c r="F812" s="184" t="s">
        <v>486</v>
      </c>
      <c r="G812" s="185" t="s">
        <v>325</v>
      </c>
      <c r="H812" s="186">
        <v>202.7</v>
      </c>
      <c r="I812" s="187"/>
      <c r="J812" s="188">
        <f>ROUND(I812*H812,2)</f>
        <v>0</v>
      </c>
      <c r="K812" s="184" t="s">
        <v>282</v>
      </c>
      <c r="L812" s="42"/>
      <c r="M812" s="189" t="s">
        <v>5</v>
      </c>
      <c r="N812" s="190" t="s">
        <v>46</v>
      </c>
      <c r="O812" s="43"/>
      <c r="P812" s="191">
        <f>O812*H812</f>
        <v>0</v>
      </c>
      <c r="Q812" s="191">
        <v>1.2999999999999999E-4</v>
      </c>
      <c r="R812" s="191">
        <f>Q812*H812</f>
        <v>2.6350999999999996E-2</v>
      </c>
      <c r="S812" s="191">
        <v>0</v>
      </c>
      <c r="T812" s="192">
        <f>S812*H812</f>
        <v>0</v>
      </c>
      <c r="AR812" s="25" t="s">
        <v>92</v>
      </c>
      <c r="AT812" s="25" t="s">
        <v>278</v>
      </c>
      <c r="AU812" s="25" t="s">
        <v>81</v>
      </c>
      <c r="AY812" s="25" t="s">
        <v>276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5" t="s">
        <v>92</v>
      </c>
      <c r="BK812" s="193">
        <f>ROUND(I812*H812,2)</f>
        <v>0</v>
      </c>
      <c r="BL812" s="25" t="s">
        <v>92</v>
      </c>
      <c r="BM812" s="25" t="s">
        <v>1250</v>
      </c>
    </row>
    <row r="813" spans="2:65" s="12" customFormat="1">
      <c r="B813" s="194"/>
      <c r="D813" s="195" t="s">
        <v>284</v>
      </c>
      <c r="E813" s="196" t="s">
        <v>5</v>
      </c>
      <c r="F813" s="197" t="s">
        <v>494</v>
      </c>
      <c r="H813" s="196" t="s">
        <v>5</v>
      </c>
      <c r="I813" s="198"/>
      <c r="L813" s="194"/>
      <c r="M813" s="199"/>
      <c r="N813" s="200"/>
      <c r="O813" s="200"/>
      <c r="P813" s="200"/>
      <c r="Q813" s="200"/>
      <c r="R813" s="200"/>
      <c r="S813" s="200"/>
      <c r="T813" s="201"/>
      <c r="AT813" s="196" t="s">
        <v>284</v>
      </c>
      <c r="AU813" s="196" t="s">
        <v>81</v>
      </c>
      <c r="AV813" s="12" t="s">
        <v>77</v>
      </c>
      <c r="AW813" s="12" t="s">
        <v>36</v>
      </c>
      <c r="AX813" s="12" t="s">
        <v>73</v>
      </c>
      <c r="AY813" s="196" t="s">
        <v>276</v>
      </c>
    </row>
    <row r="814" spans="2:65" s="12" customFormat="1">
      <c r="B814" s="194"/>
      <c r="D814" s="195" t="s">
        <v>284</v>
      </c>
      <c r="E814" s="196" t="s">
        <v>5</v>
      </c>
      <c r="F814" s="197" t="s">
        <v>781</v>
      </c>
      <c r="H814" s="196" t="s">
        <v>5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AT814" s="196" t="s">
        <v>284</v>
      </c>
      <c r="AU814" s="196" t="s">
        <v>81</v>
      </c>
      <c r="AV814" s="12" t="s">
        <v>77</v>
      </c>
      <c r="AW814" s="12" t="s">
        <v>36</v>
      </c>
      <c r="AX814" s="12" t="s">
        <v>73</v>
      </c>
      <c r="AY814" s="196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1251</v>
      </c>
      <c r="H815" s="205">
        <v>202.7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4" customFormat="1">
      <c r="B816" s="210"/>
      <c r="D816" s="195" t="s">
        <v>284</v>
      </c>
      <c r="E816" s="211" t="s">
        <v>5</v>
      </c>
      <c r="F816" s="212" t="s">
        <v>290</v>
      </c>
      <c r="H816" s="213">
        <v>202.7</v>
      </c>
      <c r="I816" s="214"/>
      <c r="L816" s="210"/>
      <c r="M816" s="215"/>
      <c r="N816" s="216"/>
      <c r="O816" s="216"/>
      <c r="P816" s="216"/>
      <c r="Q816" s="216"/>
      <c r="R816" s="216"/>
      <c r="S816" s="216"/>
      <c r="T816" s="217"/>
      <c r="AT816" s="211" t="s">
        <v>284</v>
      </c>
      <c r="AU816" s="211" t="s">
        <v>81</v>
      </c>
      <c r="AV816" s="14" t="s">
        <v>87</v>
      </c>
      <c r="AW816" s="14" t="s">
        <v>36</v>
      </c>
      <c r="AX816" s="14" t="s">
        <v>73</v>
      </c>
      <c r="AY816" s="211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202.7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1252</v>
      </c>
      <c r="D818" s="182" t="s">
        <v>278</v>
      </c>
      <c r="E818" s="183" t="s">
        <v>491</v>
      </c>
      <c r="F818" s="184" t="s">
        <v>492</v>
      </c>
      <c r="G818" s="185" t="s">
        <v>325</v>
      </c>
      <c r="H818" s="186">
        <v>887.86300000000006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4.0000000000000003E-5</v>
      </c>
      <c r="R818" s="191">
        <f>Q818*H818</f>
        <v>3.5514520000000008E-2</v>
      </c>
      <c r="S818" s="191">
        <v>0</v>
      </c>
      <c r="T818" s="192">
        <f>S818*H818</f>
        <v>0</v>
      </c>
      <c r="AR818" s="25" t="s">
        <v>92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92</v>
      </c>
      <c r="BM818" s="25" t="s">
        <v>1253</v>
      </c>
    </row>
    <row r="819" spans="2:65" s="12" customFormat="1">
      <c r="B819" s="194"/>
      <c r="D819" s="195" t="s">
        <v>284</v>
      </c>
      <c r="E819" s="196" t="s">
        <v>5</v>
      </c>
      <c r="F819" s="197" t="s">
        <v>494</v>
      </c>
      <c r="H819" s="196" t="s">
        <v>5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6" t="s">
        <v>284</v>
      </c>
      <c r="AU819" s="196" t="s">
        <v>81</v>
      </c>
      <c r="AV819" s="12" t="s">
        <v>77</v>
      </c>
      <c r="AW819" s="12" t="s">
        <v>36</v>
      </c>
      <c r="AX819" s="12" t="s">
        <v>73</v>
      </c>
      <c r="AY819" s="196" t="s">
        <v>276</v>
      </c>
    </row>
    <row r="820" spans="2:65" s="12" customFormat="1">
      <c r="B820" s="194"/>
      <c r="D820" s="195" t="s">
        <v>284</v>
      </c>
      <c r="E820" s="196" t="s">
        <v>5</v>
      </c>
      <c r="F820" s="197" t="s">
        <v>1254</v>
      </c>
      <c r="H820" s="196" t="s">
        <v>5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6" t="s">
        <v>284</v>
      </c>
      <c r="AU820" s="196" t="s">
        <v>81</v>
      </c>
      <c r="AV820" s="12" t="s">
        <v>77</v>
      </c>
      <c r="AW820" s="12" t="s">
        <v>36</v>
      </c>
      <c r="AX820" s="12" t="s">
        <v>73</v>
      </c>
      <c r="AY820" s="196" t="s">
        <v>276</v>
      </c>
    </row>
    <row r="821" spans="2:65" s="13" customFormat="1">
      <c r="B821" s="202"/>
      <c r="D821" s="195" t="s">
        <v>284</v>
      </c>
      <c r="E821" s="203" t="s">
        <v>5</v>
      </c>
      <c r="F821" s="204" t="s">
        <v>1251</v>
      </c>
      <c r="H821" s="205">
        <v>202.7</v>
      </c>
      <c r="I821" s="206"/>
      <c r="L821" s="202"/>
      <c r="M821" s="207"/>
      <c r="N821" s="208"/>
      <c r="O821" s="208"/>
      <c r="P821" s="208"/>
      <c r="Q821" s="208"/>
      <c r="R821" s="208"/>
      <c r="S821" s="208"/>
      <c r="T821" s="209"/>
      <c r="AT821" s="203" t="s">
        <v>284</v>
      </c>
      <c r="AU821" s="203" t="s">
        <v>81</v>
      </c>
      <c r="AV821" s="13" t="s">
        <v>81</v>
      </c>
      <c r="AW821" s="13" t="s">
        <v>36</v>
      </c>
      <c r="AX821" s="13" t="s">
        <v>73</v>
      </c>
      <c r="AY821" s="203" t="s">
        <v>276</v>
      </c>
    </row>
    <row r="822" spans="2:65" s="13" customFormat="1">
      <c r="B822" s="202"/>
      <c r="D822" s="195" t="s">
        <v>284</v>
      </c>
      <c r="E822" s="203" t="s">
        <v>5</v>
      </c>
      <c r="F822" s="204" t="s">
        <v>847</v>
      </c>
      <c r="H822" s="205">
        <v>685.16300000000001</v>
      </c>
      <c r="I822" s="206"/>
      <c r="L822" s="202"/>
      <c r="M822" s="207"/>
      <c r="N822" s="208"/>
      <c r="O822" s="208"/>
      <c r="P822" s="208"/>
      <c r="Q822" s="208"/>
      <c r="R822" s="208"/>
      <c r="S822" s="208"/>
      <c r="T822" s="209"/>
      <c r="AT822" s="203" t="s">
        <v>284</v>
      </c>
      <c r="AU822" s="203" t="s">
        <v>81</v>
      </c>
      <c r="AV822" s="13" t="s">
        <v>81</v>
      </c>
      <c r="AW822" s="13" t="s">
        <v>36</v>
      </c>
      <c r="AX822" s="13" t="s">
        <v>73</v>
      </c>
      <c r="AY822" s="203" t="s">
        <v>276</v>
      </c>
    </row>
    <row r="823" spans="2:65" s="14" customFormat="1">
      <c r="B823" s="210"/>
      <c r="D823" s="195" t="s">
        <v>284</v>
      </c>
      <c r="E823" s="211" t="s">
        <v>5</v>
      </c>
      <c r="F823" s="212" t="s">
        <v>290</v>
      </c>
      <c r="H823" s="213">
        <v>887.86300000000006</v>
      </c>
      <c r="I823" s="214"/>
      <c r="L823" s="210"/>
      <c r="M823" s="215"/>
      <c r="N823" s="216"/>
      <c r="O823" s="216"/>
      <c r="P823" s="216"/>
      <c r="Q823" s="216"/>
      <c r="R823" s="216"/>
      <c r="S823" s="216"/>
      <c r="T823" s="217"/>
      <c r="AT823" s="211" t="s">
        <v>284</v>
      </c>
      <c r="AU823" s="211" t="s">
        <v>81</v>
      </c>
      <c r="AV823" s="14" t="s">
        <v>87</v>
      </c>
      <c r="AW823" s="14" t="s">
        <v>36</v>
      </c>
      <c r="AX823" s="14" t="s">
        <v>73</v>
      </c>
      <c r="AY823" s="211" t="s">
        <v>276</v>
      </c>
    </row>
    <row r="824" spans="2:65" s="15" customFormat="1">
      <c r="B824" s="218"/>
      <c r="D824" s="195" t="s">
        <v>284</v>
      </c>
      <c r="E824" s="219" t="s">
        <v>5</v>
      </c>
      <c r="F824" s="220" t="s">
        <v>291</v>
      </c>
      <c r="H824" s="221">
        <v>887.86300000000006</v>
      </c>
      <c r="I824" s="222"/>
      <c r="L824" s="218"/>
      <c r="M824" s="223"/>
      <c r="N824" s="224"/>
      <c r="O824" s="224"/>
      <c r="P824" s="224"/>
      <c r="Q824" s="224"/>
      <c r="R824" s="224"/>
      <c r="S824" s="224"/>
      <c r="T824" s="225"/>
      <c r="AT824" s="219" t="s">
        <v>284</v>
      </c>
      <c r="AU824" s="219" t="s">
        <v>81</v>
      </c>
      <c r="AV824" s="15" t="s">
        <v>92</v>
      </c>
      <c r="AW824" s="15" t="s">
        <v>36</v>
      </c>
      <c r="AX824" s="15" t="s">
        <v>77</v>
      </c>
      <c r="AY824" s="219" t="s">
        <v>276</v>
      </c>
    </row>
    <row r="825" spans="2:65" s="1" customFormat="1" ht="16.5" customHeight="1">
      <c r="B825" s="181"/>
      <c r="C825" s="182" t="s">
        <v>1255</v>
      </c>
      <c r="D825" s="182" t="s">
        <v>278</v>
      </c>
      <c r="E825" s="183" t="s">
        <v>496</v>
      </c>
      <c r="F825" s="184" t="s">
        <v>497</v>
      </c>
      <c r="G825" s="185" t="s">
        <v>281</v>
      </c>
      <c r="H825" s="186">
        <v>288.77499999999998</v>
      </c>
      <c r="I825" s="187"/>
      <c r="J825" s="188">
        <f>ROUND(I825*H825,2)</f>
        <v>0</v>
      </c>
      <c r="K825" s="184" t="s">
        <v>282</v>
      </c>
      <c r="L825" s="42"/>
      <c r="M825" s="189" t="s">
        <v>5</v>
      </c>
      <c r="N825" s="190" t="s">
        <v>46</v>
      </c>
      <c r="O825" s="43"/>
      <c r="P825" s="191">
        <f>O825*H825</f>
        <v>0</v>
      </c>
      <c r="Q825" s="191">
        <v>0</v>
      </c>
      <c r="R825" s="191">
        <f>Q825*H825</f>
        <v>0</v>
      </c>
      <c r="S825" s="191">
        <v>2</v>
      </c>
      <c r="T825" s="192">
        <f>S825*H825</f>
        <v>577.54999999999995</v>
      </c>
      <c r="AR825" s="25" t="s">
        <v>92</v>
      </c>
      <c r="AT825" s="25" t="s">
        <v>278</v>
      </c>
      <c r="AU825" s="25" t="s">
        <v>81</v>
      </c>
      <c r="AY825" s="25" t="s">
        <v>276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25" t="s">
        <v>92</v>
      </c>
      <c r="BK825" s="193">
        <f>ROUND(I825*H825,2)</f>
        <v>0</v>
      </c>
      <c r="BL825" s="25" t="s">
        <v>92</v>
      </c>
      <c r="BM825" s="25" t="s">
        <v>1256</v>
      </c>
    </row>
    <row r="826" spans="2:65" s="12" customFormat="1">
      <c r="B826" s="194"/>
      <c r="D826" s="195" t="s">
        <v>284</v>
      </c>
      <c r="E826" s="196" t="s">
        <v>5</v>
      </c>
      <c r="F826" s="197" t="s">
        <v>1257</v>
      </c>
      <c r="H826" s="196" t="s">
        <v>5</v>
      </c>
      <c r="I826" s="198"/>
      <c r="L826" s="194"/>
      <c r="M826" s="199"/>
      <c r="N826" s="200"/>
      <c r="O826" s="200"/>
      <c r="P826" s="200"/>
      <c r="Q826" s="200"/>
      <c r="R826" s="200"/>
      <c r="S826" s="200"/>
      <c r="T826" s="201"/>
      <c r="AT826" s="196" t="s">
        <v>284</v>
      </c>
      <c r="AU826" s="196" t="s">
        <v>81</v>
      </c>
      <c r="AV826" s="12" t="s">
        <v>77</v>
      </c>
      <c r="AW826" s="12" t="s">
        <v>36</v>
      </c>
      <c r="AX826" s="12" t="s">
        <v>73</v>
      </c>
      <c r="AY826" s="196" t="s">
        <v>276</v>
      </c>
    </row>
    <row r="827" spans="2:65" s="12" customFormat="1">
      <c r="B827" s="194"/>
      <c r="D827" s="195" t="s">
        <v>284</v>
      </c>
      <c r="E827" s="196" t="s">
        <v>5</v>
      </c>
      <c r="F827" s="197" t="s">
        <v>328</v>
      </c>
      <c r="H827" s="196" t="s">
        <v>5</v>
      </c>
      <c r="I827" s="198"/>
      <c r="L827" s="194"/>
      <c r="M827" s="199"/>
      <c r="N827" s="200"/>
      <c r="O827" s="200"/>
      <c r="P827" s="200"/>
      <c r="Q827" s="200"/>
      <c r="R827" s="200"/>
      <c r="S827" s="200"/>
      <c r="T827" s="201"/>
      <c r="AT827" s="196" t="s">
        <v>284</v>
      </c>
      <c r="AU827" s="196" t="s">
        <v>81</v>
      </c>
      <c r="AV827" s="12" t="s">
        <v>77</v>
      </c>
      <c r="AW827" s="12" t="s">
        <v>36</v>
      </c>
      <c r="AX827" s="12" t="s">
        <v>73</v>
      </c>
      <c r="AY827" s="196" t="s">
        <v>276</v>
      </c>
    </row>
    <row r="828" spans="2:65" s="12" customFormat="1">
      <c r="B828" s="194"/>
      <c r="D828" s="195" t="s">
        <v>284</v>
      </c>
      <c r="E828" s="196" t="s">
        <v>5</v>
      </c>
      <c r="F828" s="197" t="s">
        <v>1258</v>
      </c>
      <c r="H828" s="196" t="s">
        <v>5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6" t="s">
        <v>284</v>
      </c>
      <c r="AU828" s="196" t="s">
        <v>81</v>
      </c>
      <c r="AV828" s="12" t="s">
        <v>77</v>
      </c>
      <c r="AW828" s="12" t="s">
        <v>36</v>
      </c>
      <c r="AX828" s="12" t="s">
        <v>73</v>
      </c>
      <c r="AY828" s="196" t="s">
        <v>276</v>
      </c>
    </row>
    <row r="829" spans="2:65" s="12" customFormat="1">
      <c r="B829" s="194"/>
      <c r="D829" s="195" t="s">
        <v>284</v>
      </c>
      <c r="E829" s="196" t="s">
        <v>5</v>
      </c>
      <c r="F829" s="197" t="s">
        <v>1182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1259</v>
      </c>
      <c r="H830" s="205">
        <v>10.041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1260</v>
      </c>
      <c r="H831" s="205">
        <v>2.6379999999999999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36</v>
      </c>
      <c r="AX831" s="13" t="s">
        <v>73</v>
      </c>
      <c r="AY831" s="203" t="s">
        <v>276</v>
      </c>
    </row>
    <row r="832" spans="2:65" s="12" customFormat="1">
      <c r="B832" s="194"/>
      <c r="D832" s="195" t="s">
        <v>284</v>
      </c>
      <c r="E832" s="196" t="s">
        <v>5</v>
      </c>
      <c r="F832" s="197" t="s">
        <v>866</v>
      </c>
      <c r="H832" s="196" t="s">
        <v>5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6" t="s">
        <v>284</v>
      </c>
      <c r="AU832" s="196" t="s">
        <v>81</v>
      </c>
      <c r="AV832" s="12" t="s">
        <v>77</v>
      </c>
      <c r="AW832" s="12" t="s">
        <v>36</v>
      </c>
      <c r="AX832" s="12" t="s">
        <v>73</v>
      </c>
      <c r="AY832" s="196" t="s">
        <v>276</v>
      </c>
    </row>
    <row r="833" spans="2:65" s="13" customFormat="1">
      <c r="B833" s="202"/>
      <c r="D833" s="195" t="s">
        <v>284</v>
      </c>
      <c r="E833" s="203" t="s">
        <v>5</v>
      </c>
      <c r="F833" s="204" t="s">
        <v>1261</v>
      </c>
      <c r="H833" s="205">
        <v>22.01</v>
      </c>
      <c r="I833" s="206"/>
      <c r="L833" s="202"/>
      <c r="M833" s="207"/>
      <c r="N833" s="208"/>
      <c r="O833" s="208"/>
      <c r="P833" s="208"/>
      <c r="Q833" s="208"/>
      <c r="R833" s="208"/>
      <c r="S833" s="208"/>
      <c r="T833" s="209"/>
      <c r="AT833" s="203" t="s">
        <v>284</v>
      </c>
      <c r="AU833" s="203" t="s">
        <v>81</v>
      </c>
      <c r="AV833" s="13" t="s">
        <v>81</v>
      </c>
      <c r="AW833" s="13" t="s">
        <v>36</v>
      </c>
      <c r="AX833" s="13" t="s">
        <v>73</v>
      </c>
      <c r="AY833" s="203" t="s">
        <v>276</v>
      </c>
    </row>
    <row r="834" spans="2:65" s="13" customFormat="1">
      <c r="B834" s="202"/>
      <c r="D834" s="195" t="s">
        <v>284</v>
      </c>
      <c r="E834" s="203" t="s">
        <v>5</v>
      </c>
      <c r="F834" s="204" t="s">
        <v>1262</v>
      </c>
      <c r="H834" s="205">
        <v>13.792</v>
      </c>
      <c r="I834" s="206"/>
      <c r="L834" s="202"/>
      <c r="M834" s="207"/>
      <c r="N834" s="208"/>
      <c r="O834" s="208"/>
      <c r="P834" s="208"/>
      <c r="Q834" s="208"/>
      <c r="R834" s="208"/>
      <c r="S834" s="208"/>
      <c r="T834" s="209"/>
      <c r="AT834" s="203" t="s">
        <v>284</v>
      </c>
      <c r="AU834" s="203" t="s">
        <v>81</v>
      </c>
      <c r="AV834" s="13" t="s">
        <v>81</v>
      </c>
      <c r="AW834" s="13" t="s">
        <v>36</v>
      </c>
      <c r="AX834" s="13" t="s">
        <v>73</v>
      </c>
      <c r="AY834" s="203" t="s">
        <v>276</v>
      </c>
    </row>
    <row r="835" spans="2:65" s="13" customFormat="1">
      <c r="B835" s="202"/>
      <c r="D835" s="195" t="s">
        <v>284</v>
      </c>
      <c r="E835" s="203" t="s">
        <v>5</v>
      </c>
      <c r="F835" s="204" t="s">
        <v>1263</v>
      </c>
      <c r="H835" s="205">
        <v>14.789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284</v>
      </c>
      <c r="AU835" s="203" t="s">
        <v>81</v>
      </c>
      <c r="AV835" s="13" t="s">
        <v>81</v>
      </c>
      <c r="AW835" s="13" t="s">
        <v>36</v>
      </c>
      <c r="AX835" s="13" t="s">
        <v>73</v>
      </c>
      <c r="AY835" s="203" t="s">
        <v>276</v>
      </c>
    </row>
    <row r="836" spans="2:65" s="13" customFormat="1">
      <c r="B836" s="202"/>
      <c r="D836" s="195" t="s">
        <v>284</v>
      </c>
      <c r="E836" s="203" t="s">
        <v>5</v>
      </c>
      <c r="F836" s="204" t="s">
        <v>1264</v>
      </c>
      <c r="H836" s="205">
        <v>3.9420000000000002</v>
      </c>
      <c r="I836" s="206"/>
      <c r="L836" s="202"/>
      <c r="M836" s="207"/>
      <c r="N836" s="208"/>
      <c r="O836" s="208"/>
      <c r="P836" s="208"/>
      <c r="Q836" s="208"/>
      <c r="R836" s="208"/>
      <c r="S836" s="208"/>
      <c r="T836" s="209"/>
      <c r="AT836" s="203" t="s">
        <v>284</v>
      </c>
      <c r="AU836" s="203" t="s">
        <v>81</v>
      </c>
      <c r="AV836" s="13" t="s">
        <v>81</v>
      </c>
      <c r="AW836" s="13" t="s">
        <v>36</v>
      </c>
      <c r="AX836" s="13" t="s">
        <v>73</v>
      </c>
      <c r="AY836" s="203" t="s">
        <v>276</v>
      </c>
    </row>
    <row r="837" spans="2:65" s="13" customFormat="1">
      <c r="B837" s="202"/>
      <c r="D837" s="195" t="s">
        <v>284</v>
      </c>
      <c r="E837" s="203" t="s">
        <v>5</v>
      </c>
      <c r="F837" s="204" t="s">
        <v>1265</v>
      </c>
      <c r="H837" s="205">
        <v>0.255</v>
      </c>
      <c r="I837" s="206"/>
      <c r="L837" s="202"/>
      <c r="M837" s="207"/>
      <c r="N837" s="208"/>
      <c r="O837" s="208"/>
      <c r="P837" s="208"/>
      <c r="Q837" s="208"/>
      <c r="R837" s="208"/>
      <c r="S837" s="208"/>
      <c r="T837" s="209"/>
      <c r="AT837" s="203" t="s">
        <v>284</v>
      </c>
      <c r="AU837" s="203" t="s">
        <v>81</v>
      </c>
      <c r="AV837" s="13" t="s">
        <v>81</v>
      </c>
      <c r="AW837" s="13" t="s">
        <v>36</v>
      </c>
      <c r="AX837" s="13" t="s">
        <v>73</v>
      </c>
      <c r="AY837" s="203" t="s">
        <v>276</v>
      </c>
    </row>
    <row r="838" spans="2:65" s="12" customFormat="1">
      <c r="B838" s="194"/>
      <c r="D838" s="195" t="s">
        <v>284</v>
      </c>
      <c r="E838" s="196" t="s">
        <v>5</v>
      </c>
      <c r="F838" s="197" t="s">
        <v>789</v>
      </c>
      <c r="H838" s="196" t="s">
        <v>5</v>
      </c>
      <c r="I838" s="198"/>
      <c r="L838" s="194"/>
      <c r="M838" s="199"/>
      <c r="N838" s="200"/>
      <c r="O838" s="200"/>
      <c r="P838" s="200"/>
      <c r="Q838" s="200"/>
      <c r="R838" s="200"/>
      <c r="S838" s="200"/>
      <c r="T838" s="201"/>
      <c r="AT838" s="196" t="s">
        <v>284</v>
      </c>
      <c r="AU838" s="196" t="s">
        <v>81</v>
      </c>
      <c r="AV838" s="12" t="s">
        <v>77</v>
      </c>
      <c r="AW838" s="12" t="s">
        <v>36</v>
      </c>
      <c r="AX838" s="12" t="s">
        <v>73</v>
      </c>
      <c r="AY838" s="196" t="s">
        <v>276</v>
      </c>
    </row>
    <row r="839" spans="2:65" s="13" customFormat="1">
      <c r="B839" s="202"/>
      <c r="D839" s="195" t="s">
        <v>284</v>
      </c>
      <c r="E839" s="203" t="s">
        <v>5</v>
      </c>
      <c r="F839" s="204" t="s">
        <v>1266</v>
      </c>
      <c r="H839" s="205">
        <v>205.54900000000001</v>
      </c>
      <c r="I839" s="206"/>
      <c r="L839" s="202"/>
      <c r="M839" s="207"/>
      <c r="N839" s="208"/>
      <c r="O839" s="208"/>
      <c r="P839" s="208"/>
      <c r="Q839" s="208"/>
      <c r="R839" s="208"/>
      <c r="S839" s="208"/>
      <c r="T839" s="209"/>
      <c r="AT839" s="203" t="s">
        <v>284</v>
      </c>
      <c r="AU839" s="203" t="s">
        <v>81</v>
      </c>
      <c r="AV839" s="13" t="s">
        <v>81</v>
      </c>
      <c r="AW839" s="13" t="s">
        <v>36</v>
      </c>
      <c r="AX839" s="13" t="s">
        <v>73</v>
      </c>
      <c r="AY839" s="203" t="s">
        <v>276</v>
      </c>
    </row>
    <row r="840" spans="2:65" s="13" customFormat="1">
      <c r="B840" s="202"/>
      <c r="D840" s="195" t="s">
        <v>284</v>
      </c>
      <c r="E840" s="203" t="s">
        <v>5</v>
      </c>
      <c r="F840" s="204" t="s">
        <v>1267</v>
      </c>
      <c r="H840" s="205">
        <v>15.759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284</v>
      </c>
      <c r="AU840" s="203" t="s">
        <v>81</v>
      </c>
      <c r="AV840" s="13" t="s">
        <v>81</v>
      </c>
      <c r="AW840" s="13" t="s">
        <v>36</v>
      </c>
      <c r="AX840" s="13" t="s">
        <v>73</v>
      </c>
      <c r="AY840" s="203" t="s">
        <v>276</v>
      </c>
    </row>
    <row r="841" spans="2:65" s="14" customFormat="1">
      <c r="B841" s="210"/>
      <c r="D841" s="195" t="s">
        <v>284</v>
      </c>
      <c r="E841" s="211" t="s">
        <v>5</v>
      </c>
      <c r="F841" s="212" t="s">
        <v>290</v>
      </c>
      <c r="H841" s="213">
        <v>288.77499999999998</v>
      </c>
      <c r="I841" s="214"/>
      <c r="L841" s="210"/>
      <c r="M841" s="215"/>
      <c r="N841" s="216"/>
      <c r="O841" s="216"/>
      <c r="P841" s="216"/>
      <c r="Q841" s="216"/>
      <c r="R841" s="216"/>
      <c r="S841" s="216"/>
      <c r="T841" s="217"/>
      <c r="AT841" s="211" t="s">
        <v>284</v>
      </c>
      <c r="AU841" s="211" t="s">
        <v>81</v>
      </c>
      <c r="AV841" s="14" t="s">
        <v>87</v>
      </c>
      <c r="AW841" s="14" t="s">
        <v>36</v>
      </c>
      <c r="AX841" s="14" t="s">
        <v>73</v>
      </c>
      <c r="AY841" s="211" t="s">
        <v>276</v>
      </c>
    </row>
    <row r="842" spans="2:65" s="15" customFormat="1">
      <c r="B842" s="218"/>
      <c r="D842" s="195" t="s">
        <v>284</v>
      </c>
      <c r="E842" s="219" t="s">
        <v>5</v>
      </c>
      <c r="F842" s="220" t="s">
        <v>291</v>
      </c>
      <c r="H842" s="221">
        <v>288.77499999999998</v>
      </c>
      <c r="I842" s="222"/>
      <c r="L842" s="218"/>
      <c r="M842" s="223"/>
      <c r="N842" s="224"/>
      <c r="O842" s="224"/>
      <c r="P842" s="224"/>
      <c r="Q842" s="224"/>
      <c r="R842" s="224"/>
      <c r="S842" s="224"/>
      <c r="T842" s="225"/>
      <c r="AT842" s="219" t="s">
        <v>284</v>
      </c>
      <c r="AU842" s="219" t="s">
        <v>81</v>
      </c>
      <c r="AV842" s="15" t="s">
        <v>92</v>
      </c>
      <c r="AW842" s="15" t="s">
        <v>36</v>
      </c>
      <c r="AX842" s="15" t="s">
        <v>77</v>
      </c>
      <c r="AY842" s="219" t="s">
        <v>276</v>
      </c>
    </row>
    <row r="843" spans="2:65" s="11" customFormat="1" ht="29.85" customHeight="1">
      <c r="B843" s="168"/>
      <c r="D843" s="169" t="s">
        <v>72</v>
      </c>
      <c r="E843" s="179" t="s">
        <v>553</v>
      </c>
      <c r="F843" s="179" t="s">
        <v>554</v>
      </c>
      <c r="I843" s="171"/>
      <c r="J843" s="180">
        <f>BK843</f>
        <v>0</v>
      </c>
      <c r="L843" s="168"/>
      <c r="M843" s="173"/>
      <c r="N843" s="174"/>
      <c r="O843" s="174"/>
      <c r="P843" s="175">
        <f>SUM(P844:P848)</f>
        <v>0</v>
      </c>
      <c r="Q843" s="174"/>
      <c r="R843" s="175">
        <f>SUM(R844:R848)</f>
        <v>0</v>
      </c>
      <c r="S843" s="174"/>
      <c r="T843" s="176">
        <f>SUM(T844:T848)</f>
        <v>0</v>
      </c>
      <c r="AR843" s="169" t="s">
        <v>77</v>
      </c>
      <c r="AT843" s="177" t="s">
        <v>72</v>
      </c>
      <c r="AU843" s="177" t="s">
        <v>77</v>
      </c>
      <c r="AY843" s="169" t="s">
        <v>276</v>
      </c>
      <c r="BK843" s="178">
        <f>SUM(BK844:BK848)</f>
        <v>0</v>
      </c>
    </row>
    <row r="844" spans="2:65" s="1" customFormat="1" ht="25.5" customHeight="1">
      <c r="B844" s="181"/>
      <c r="C844" s="182" t="s">
        <v>1268</v>
      </c>
      <c r="D844" s="182" t="s">
        <v>278</v>
      </c>
      <c r="E844" s="183" t="s">
        <v>556</v>
      </c>
      <c r="F844" s="184" t="s">
        <v>557</v>
      </c>
      <c r="G844" s="185" t="s">
        <v>318</v>
      </c>
      <c r="H844" s="186">
        <v>577.54999999999995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AR844" s="25" t="s">
        <v>92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92</v>
      </c>
      <c r="BM844" s="25" t="s">
        <v>1269</v>
      </c>
    </row>
    <row r="845" spans="2:65" s="1" customFormat="1" ht="25.5" customHeight="1">
      <c r="B845" s="181"/>
      <c r="C845" s="182" t="s">
        <v>1270</v>
      </c>
      <c r="D845" s="182" t="s">
        <v>278</v>
      </c>
      <c r="E845" s="183" t="s">
        <v>560</v>
      </c>
      <c r="F845" s="184" t="s">
        <v>561</v>
      </c>
      <c r="G845" s="185" t="s">
        <v>318</v>
      </c>
      <c r="H845" s="186">
        <v>577.54999999999995</v>
      </c>
      <c r="I845" s="187"/>
      <c r="J845" s="188">
        <f>ROUND(I845*H845,2)</f>
        <v>0</v>
      </c>
      <c r="K845" s="184" t="s">
        <v>282</v>
      </c>
      <c r="L845" s="42"/>
      <c r="M845" s="189" t="s">
        <v>5</v>
      </c>
      <c r="N845" s="190" t="s">
        <v>46</v>
      </c>
      <c r="O845" s="43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25" t="s">
        <v>92</v>
      </c>
      <c r="AT845" s="25" t="s">
        <v>278</v>
      </c>
      <c r="AU845" s="25" t="s">
        <v>81</v>
      </c>
      <c r="AY845" s="25" t="s">
        <v>276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25" t="s">
        <v>92</v>
      </c>
      <c r="BK845" s="193">
        <f>ROUND(I845*H845,2)</f>
        <v>0</v>
      </c>
      <c r="BL845" s="25" t="s">
        <v>92</v>
      </c>
      <c r="BM845" s="25" t="s">
        <v>1271</v>
      </c>
    </row>
    <row r="846" spans="2:65" s="1" customFormat="1" ht="25.5" customHeight="1">
      <c r="B846" s="181"/>
      <c r="C846" s="182" t="s">
        <v>1272</v>
      </c>
      <c r="D846" s="182" t="s">
        <v>278</v>
      </c>
      <c r="E846" s="183" t="s">
        <v>564</v>
      </c>
      <c r="F846" s="184" t="s">
        <v>565</v>
      </c>
      <c r="G846" s="185" t="s">
        <v>318</v>
      </c>
      <c r="H846" s="186">
        <v>8663.25</v>
      </c>
      <c r="I846" s="187"/>
      <c r="J846" s="188">
        <f>ROUND(I846*H846,2)</f>
        <v>0</v>
      </c>
      <c r="K846" s="184" t="s">
        <v>282</v>
      </c>
      <c r="L846" s="42"/>
      <c r="M846" s="189" t="s">
        <v>5</v>
      </c>
      <c r="N846" s="190" t="s">
        <v>46</v>
      </c>
      <c r="O846" s="43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25" t="s">
        <v>92</v>
      </c>
      <c r="AT846" s="25" t="s">
        <v>278</v>
      </c>
      <c r="AU846" s="25" t="s">
        <v>81</v>
      </c>
      <c r="AY846" s="25" t="s">
        <v>276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5" t="s">
        <v>92</v>
      </c>
      <c r="BK846" s="193">
        <f>ROUND(I846*H846,2)</f>
        <v>0</v>
      </c>
      <c r="BL846" s="25" t="s">
        <v>92</v>
      </c>
      <c r="BM846" s="25" t="s">
        <v>1273</v>
      </c>
    </row>
    <row r="847" spans="2:65" s="13" customFormat="1">
      <c r="B847" s="202"/>
      <c r="D847" s="195" t="s">
        <v>284</v>
      </c>
      <c r="F847" s="204" t="s">
        <v>1274</v>
      </c>
      <c r="H847" s="205">
        <v>8663.25</v>
      </c>
      <c r="I847" s="206"/>
      <c r="L847" s="202"/>
      <c r="M847" s="207"/>
      <c r="N847" s="208"/>
      <c r="O847" s="208"/>
      <c r="P847" s="208"/>
      <c r="Q847" s="208"/>
      <c r="R847" s="208"/>
      <c r="S847" s="208"/>
      <c r="T847" s="209"/>
      <c r="AT847" s="203" t="s">
        <v>284</v>
      </c>
      <c r="AU847" s="203" t="s">
        <v>81</v>
      </c>
      <c r="AV847" s="13" t="s">
        <v>81</v>
      </c>
      <c r="AW847" s="13" t="s">
        <v>6</v>
      </c>
      <c r="AX847" s="13" t="s">
        <v>77</v>
      </c>
      <c r="AY847" s="203" t="s">
        <v>276</v>
      </c>
    </row>
    <row r="848" spans="2:65" s="1" customFormat="1" ht="25.5" customHeight="1">
      <c r="B848" s="181"/>
      <c r="C848" s="182" t="s">
        <v>1275</v>
      </c>
      <c r="D848" s="182" t="s">
        <v>278</v>
      </c>
      <c r="E848" s="183" t="s">
        <v>569</v>
      </c>
      <c r="F848" s="184" t="s">
        <v>570</v>
      </c>
      <c r="G848" s="185" t="s">
        <v>318</v>
      </c>
      <c r="H848" s="186">
        <v>577.54999999999995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92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92</v>
      </c>
      <c r="BM848" s="25" t="s">
        <v>1276</v>
      </c>
    </row>
    <row r="849" spans="2:65" s="11" customFormat="1" ht="29.85" customHeight="1">
      <c r="B849" s="168"/>
      <c r="D849" s="169" t="s">
        <v>72</v>
      </c>
      <c r="E849" s="179" t="s">
        <v>572</v>
      </c>
      <c r="F849" s="179" t="s">
        <v>573</v>
      </c>
      <c r="I849" s="171"/>
      <c r="J849" s="180">
        <f>BK849</f>
        <v>0</v>
      </c>
      <c r="L849" s="168"/>
      <c r="M849" s="173"/>
      <c r="N849" s="174"/>
      <c r="O849" s="174"/>
      <c r="P849" s="175">
        <f>P850</f>
        <v>0</v>
      </c>
      <c r="Q849" s="174"/>
      <c r="R849" s="175">
        <f>R850</f>
        <v>0</v>
      </c>
      <c r="S849" s="174"/>
      <c r="T849" s="176">
        <f>T850</f>
        <v>0</v>
      </c>
      <c r="AR849" s="169" t="s">
        <v>77</v>
      </c>
      <c r="AT849" s="177" t="s">
        <v>72</v>
      </c>
      <c r="AU849" s="177" t="s">
        <v>77</v>
      </c>
      <c r="AY849" s="169" t="s">
        <v>276</v>
      </c>
      <c r="BK849" s="178">
        <f>BK850</f>
        <v>0</v>
      </c>
    </row>
    <row r="850" spans="2:65" s="1" customFormat="1" ht="16.5" customHeight="1">
      <c r="B850" s="181"/>
      <c r="C850" s="182" t="s">
        <v>1277</v>
      </c>
      <c r="D850" s="182" t="s">
        <v>278</v>
      </c>
      <c r="E850" s="183" t="s">
        <v>575</v>
      </c>
      <c r="F850" s="184" t="s">
        <v>576</v>
      </c>
      <c r="G850" s="185" t="s">
        <v>318</v>
      </c>
      <c r="H850" s="186">
        <v>3218.7930000000001</v>
      </c>
      <c r="I850" s="187"/>
      <c r="J850" s="188">
        <f>ROUND(I850*H850,2)</f>
        <v>0</v>
      </c>
      <c r="K850" s="184" t="s">
        <v>282</v>
      </c>
      <c r="L850" s="42"/>
      <c r="M850" s="189" t="s">
        <v>5</v>
      </c>
      <c r="N850" s="190" t="s">
        <v>46</v>
      </c>
      <c r="O850" s="43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25" t="s">
        <v>92</v>
      </c>
      <c r="AT850" s="25" t="s">
        <v>278</v>
      </c>
      <c r="AU850" s="25" t="s">
        <v>81</v>
      </c>
      <c r="AY850" s="25" t="s">
        <v>276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5" t="s">
        <v>92</v>
      </c>
      <c r="BK850" s="193">
        <f>ROUND(I850*H850,2)</f>
        <v>0</v>
      </c>
      <c r="BL850" s="25" t="s">
        <v>92</v>
      </c>
      <c r="BM850" s="25" t="s">
        <v>1278</v>
      </c>
    </row>
    <row r="851" spans="2:65" s="11" customFormat="1" ht="37.35" customHeight="1">
      <c r="B851" s="168"/>
      <c r="D851" s="169" t="s">
        <v>72</v>
      </c>
      <c r="E851" s="170" t="s">
        <v>578</v>
      </c>
      <c r="F851" s="170" t="s">
        <v>579</v>
      </c>
      <c r="I851" s="171"/>
      <c r="J851" s="172">
        <f>BK851</f>
        <v>0</v>
      </c>
      <c r="L851" s="168"/>
      <c r="M851" s="173"/>
      <c r="N851" s="174"/>
      <c r="O851" s="174"/>
      <c r="P851" s="175">
        <f>P852+P914+P1071+P1130+P1140+P1154+P1167+P1279+P1324+P1414+P1569+P1601+P1700+P1740+P1847</f>
        <v>0</v>
      </c>
      <c r="Q851" s="174"/>
      <c r="R851" s="175">
        <f>R852+R914+R1071+R1130+R1140+R1154+R1167+R1279+R1324+R1414+R1569+R1601+R1700+R1740+R1847</f>
        <v>58.759066289999993</v>
      </c>
      <c r="S851" s="174"/>
      <c r="T851" s="176">
        <f>T852+T914+T1071+T1130+T1140+T1154+T1167+T1279+T1324+T1414+T1569+T1601+T1700+T1740+T1847</f>
        <v>0</v>
      </c>
      <c r="AR851" s="169" t="s">
        <v>81</v>
      </c>
      <c r="AT851" s="177" t="s">
        <v>72</v>
      </c>
      <c r="AU851" s="177" t="s">
        <v>73</v>
      </c>
      <c r="AY851" s="169" t="s">
        <v>276</v>
      </c>
      <c r="BK851" s="178">
        <f>BK852+BK914+BK1071+BK1130+BK1140+BK1154+BK1167+BK1279+BK1324+BK1414+BK1569+BK1601+BK1700+BK1740+BK1847</f>
        <v>0</v>
      </c>
    </row>
    <row r="852" spans="2:65" s="11" customFormat="1" ht="19.95" customHeight="1">
      <c r="B852" s="168"/>
      <c r="D852" s="169" t="s">
        <v>72</v>
      </c>
      <c r="E852" s="179" t="s">
        <v>580</v>
      </c>
      <c r="F852" s="179" t="s">
        <v>581</v>
      </c>
      <c r="I852" s="171"/>
      <c r="J852" s="180">
        <f>BK852</f>
        <v>0</v>
      </c>
      <c r="L852" s="168"/>
      <c r="M852" s="173"/>
      <c r="N852" s="174"/>
      <c r="O852" s="174"/>
      <c r="P852" s="175">
        <f>SUM(P853:P913)</f>
        <v>0</v>
      </c>
      <c r="Q852" s="174"/>
      <c r="R852" s="175">
        <f>SUM(R853:R913)</f>
        <v>10.888768840000001</v>
      </c>
      <c r="S852" s="174"/>
      <c r="T852" s="176">
        <f>SUM(T853:T913)</f>
        <v>0</v>
      </c>
      <c r="AR852" s="169" t="s">
        <v>81</v>
      </c>
      <c r="AT852" s="177" t="s">
        <v>72</v>
      </c>
      <c r="AU852" s="177" t="s">
        <v>77</v>
      </c>
      <c r="AY852" s="169" t="s">
        <v>276</v>
      </c>
      <c r="BK852" s="178">
        <f>SUM(BK853:BK913)</f>
        <v>0</v>
      </c>
    </row>
    <row r="853" spans="2:65" s="1" customFormat="1" ht="25.5" customHeight="1">
      <c r="B853" s="181"/>
      <c r="C853" s="182" t="s">
        <v>1279</v>
      </c>
      <c r="D853" s="182" t="s">
        <v>278</v>
      </c>
      <c r="E853" s="183" t="s">
        <v>583</v>
      </c>
      <c r="F853" s="184" t="s">
        <v>584</v>
      </c>
      <c r="G853" s="185" t="s">
        <v>325</v>
      </c>
      <c r="H853" s="186">
        <v>925.13499999999999</v>
      </c>
      <c r="I853" s="187"/>
      <c r="J853" s="188">
        <f>ROUND(I853*H853,2)</f>
        <v>0</v>
      </c>
      <c r="K853" s="184" t="s">
        <v>282</v>
      </c>
      <c r="L853" s="42"/>
      <c r="M853" s="189" t="s">
        <v>5</v>
      </c>
      <c r="N853" s="190" t="s">
        <v>46</v>
      </c>
      <c r="O853" s="43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25" t="s">
        <v>384</v>
      </c>
      <c r="AT853" s="25" t="s">
        <v>278</v>
      </c>
      <c r="AU853" s="25" t="s">
        <v>81</v>
      </c>
      <c r="AY853" s="25" t="s">
        <v>276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5" t="s">
        <v>92</v>
      </c>
      <c r="BK853" s="193">
        <f>ROUND(I853*H853,2)</f>
        <v>0</v>
      </c>
      <c r="BL853" s="25" t="s">
        <v>384</v>
      </c>
      <c r="BM853" s="25" t="s">
        <v>1280</v>
      </c>
    </row>
    <row r="854" spans="2:65" s="12" customFormat="1">
      <c r="B854" s="194"/>
      <c r="D854" s="195" t="s">
        <v>284</v>
      </c>
      <c r="E854" s="196" t="s">
        <v>5</v>
      </c>
      <c r="F854" s="197" t="s">
        <v>586</v>
      </c>
      <c r="H854" s="196" t="s">
        <v>5</v>
      </c>
      <c r="I854" s="198"/>
      <c r="L854" s="194"/>
      <c r="M854" s="199"/>
      <c r="N854" s="200"/>
      <c r="O854" s="200"/>
      <c r="P854" s="200"/>
      <c r="Q854" s="200"/>
      <c r="R854" s="200"/>
      <c r="S854" s="200"/>
      <c r="T854" s="201"/>
      <c r="AT854" s="196" t="s">
        <v>284</v>
      </c>
      <c r="AU854" s="196" t="s">
        <v>81</v>
      </c>
      <c r="AV854" s="12" t="s">
        <v>77</v>
      </c>
      <c r="AW854" s="12" t="s">
        <v>36</v>
      </c>
      <c r="AX854" s="12" t="s">
        <v>73</v>
      </c>
      <c r="AY854" s="196" t="s">
        <v>276</v>
      </c>
    </row>
    <row r="855" spans="2:65" s="12" customFormat="1">
      <c r="B855" s="194"/>
      <c r="D855" s="195" t="s">
        <v>284</v>
      </c>
      <c r="E855" s="196" t="s">
        <v>5</v>
      </c>
      <c r="F855" s="197" t="s">
        <v>328</v>
      </c>
      <c r="H855" s="196" t="s">
        <v>5</v>
      </c>
      <c r="I855" s="198"/>
      <c r="L855" s="194"/>
      <c r="M855" s="199"/>
      <c r="N855" s="200"/>
      <c r="O855" s="200"/>
      <c r="P855" s="200"/>
      <c r="Q855" s="200"/>
      <c r="R855" s="200"/>
      <c r="S855" s="200"/>
      <c r="T855" s="201"/>
      <c r="AT855" s="196" t="s">
        <v>284</v>
      </c>
      <c r="AU855" s="196" t="s">
        <v>81</v>
      </c>
      <c r="AV855" s="12" t="s">
        <v>77</v>
      </c>
      <c r="AW855" s="12" t="s">
        <v>36</v>
      </c>
      <c r="AX855" s="12" t="s">
        <v>73</v>
      </c>
      <c r="AY855" s="196" t="s">
        <v>276</v>
      </c>
    </row>
    <row r="856" spans="2:65" s="12" customFormat="1">
      <c r="B856" s="194"/>
      <c r="D856" s="195" t="s">
        <v>284</v>
      </c>
      <c r="E856" s="196" t="s">
        <v>5</v>
      </c>
      <c r="F856" s="197" t="s">
        <v>613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2" customFormat="1">
      <c r="B857" s="194"/>
      <c r="D857" s="195" t="s">
        <v>284</v>
      </c>
      <c r="E857" s="196" t="s">
        <v>5</v>
      </c>
      <c r="F857" s="197" t="s">
        <v>805</v>
      </c>
      <c r="H857" s="196" t="s">
        <v>5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6" t="s">
        <v>284</v>
      </c>
      <c r="AU857" s="196" t="s">
        <v>81</v>
      </c>
      <c r="AV857" s="12" t="s">
        <v>77</v>
      </c>
      <c r="AW857" s="12" t="s">
        <v>36</v>
      </c>
      <c r="AX857" s="12" t="s">
        <v>73</v>
      </c>
      <c r="AY857" s="196" t="s">
        <v>276</v>
      </c>
    </row>
    <row r="858" spans="2:65" s="13" customFormat="1">
      <c r="B858" s="202"/>
      <c r="D858" s="195" t="s">
        <v>284</v>
      </c>
      <c r="E858" s="203" t="s">
        <v>5</v>
      </c>
      <c r="F858" s="204" t="s">
        <v>846</v>
      </c>
      <c r="H858" s="205">
        <v>239.97200000000001</v>
      </c>
      <c r="I858" s="206"/>
      <c r="L858" s="202"/>
      <c r="M858" s="207"/>
      <c r="N858" s="208"/>
      <c r="O858" s="208"/>
      <c r="P858" s="208"/>
      <c r="Q858" s="208"/>
      <c r="R858" s="208"/>
      <c r="S858" s="208"/>
      <c r="T858" s="209"/>
      <c r="AT858" s="203" t="s">
        <v>284</v>
      </c>
      <c r="AU858" s="203" t="s">
        <v>81</v>
      </c>
      <c r="AV858" s="13" t="s">
        <v>81</v>
      </c>
      <c r="AW858" s="13" t="s">
        <v>36</v>
      </c>
      <c r="AX858" s="13" t="s">
        <v>73</v>
      </c>
      <c r="AY858" s="203" t="s">
        <v>276</v>
      </c>
    </row>
    <row r="859" spans="2:65" s="12" customFormat="1">
      <c r="B859" s="194"/>
      <c r="D859" s="195" t="s">
        <v>284</v>
      </c>
      <c r="E859" s="196" t="s">
        <v>5</v>
      </c>
      <c r="F859" s="197" t="s">
        <v>287</v>
      </c>
      <c r="H859" s="196" t="s">
        <v>5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6" t="s">
        <v>284</v>
      </c>
      <c r="AU859" s="196" t="s">
        <v>81</v>
      </c>
      <c r="AV859" s="12" t="s">
        <v>77</v>
      </c>
      <c r="AW859" s="12" t="s">
        <v>36</v>
      </c>
      <c r="AX859" s="12" t="s">
        <v>73</v>
      </c>
      <c r="AY859" s="196" t="s">
        <v>276</v>
      </c>
    </row>
    <row r="860" spans="2:65" s="12" customFormat="1">
      <c r="B860" s="194"/>
      <c r="D860" s="195" t="s">
        <v>284</v>
      </c>
      <c r="E860" s="196" t="s">
        <v>5</v>
      </c>
      <c r="F860" s="197" t="s">
        <v>814</v>
      </c>
      <c r="H860" s="196" t="s">
        <v>5</v>
      </c>
      <c r="I860" s="198"/>
      <c r="L860" s="194"/>
      <c r="M860" s="199"/>
      <c r="N860" s="200"/>
      <c r="O860" s="200"/>
      <c r="P860" s="200"/>
      <c r="Q860" s="200"/>
      <c r="R860" s="200"/>
      <c r="S860" s="200"/>
      <c r="T860" s="201"/>
      <c r="AT860" s="196" t="s">
        <v>284</v>
      </c>
      <c r="AU860" s="196" t="s">
        <v>81</v>
      </c>
      <c r="AV860" s="12" t="s">
        <v>77</v>
      </c>
      <c r="AW860" s="12" t="s">
        <v>36</v>
      </c>
      <c r="AX860" s="12" t="s">
        <v>73</v>
      </c>
      <c r="AY860" s="196" t="s">
        <v>276</v>
      </c>
    </row>
    <row r="861" spans="2:65" s="13" customFormat="1">
      <c r="B861" s="202"/>
      <c r="D861" s="195" t="s">
        <v>284</v>
      </c>
      <c r="E861" s="203" t="s">
        <v>5</v>
      </c>
      <c r="F861" s="204" t="s">
        <v>847</v>
      </c>
      <c r="H861" s="205">
        <v>685.16300000000001</v>
      </c>
      <c r="I861" s="206"/>
      <c r="L861" s="202"/>
      <c r="M861" s="207"/>
      <c r="N861" s="208"/>
      <c r="O861" s="208"/>
      <c r="P861" s="208"/>
      <c r="Q861" s="208"/>
      <c r="R861" s="208"/>
      <c r="S861" s="208"/>
      <c r="T861" s="209"/>
      <c r="AT861" s="203" t="s">
        <v>284</v>
      </c>
      <c r="AU861" s="203" t="s">
        <v>81</v>
      </c>
      <c r="AV861" s="13" t="s">
        <v>81</v>
      </c>
      <c r="AW861" s="13" t="s">
        <v>36</v>
      </c>
      <c r="AX861" s="13" t="s">
        <v>73</v>
      </c>
      <c r="AY861" s="203" t="s">
        <v>276</v>
      </c>
    </row>
    <row r="862" spans="2:65" s="14" customFormat="1">
      <c r="B862" s="210"/>
      <c r="D862" s="195" t="s">
        <v>284</v>
      </c>
      <c r="E862" s="211" t="s">
        <v>5</v>
      </c>
      <c r="F862" s="212" t="s">
        <v>290</v>
      </c>
      <c r="H862" s="213">
        <v>925.13499999999999</v>
      </c>
      <c r="I862" s="214"/>
      <c r="L862" s="210"/>
      <c r="M862" s="215"/>
      <c r="N862" s="216"/>
      <c r="O862" s="216"/>
      <c r="P862" s="216"/>
      <c r="Q862" s="216"/>
      <c r="R862" s="216"/>
      <c r="S862" s="216"/>
      <c r="T862" s="217"/>
      <c r="AT862" s="211" t="s">
        <v>284</v>
      </c>
      <c r="AU862" s="211" t="s">
        <v>81</v>
      </c>
      <c r="AV862" s="14" t="s">
        <v>87</v>
      </c>
      <c r="AW862" s="14" t="s">
        <v>36</v>
      </c>
      <c r="AX862" s="14" t="s">
        <v>73</v>
      </c>
      <c r="AY862" s="211" t="s">
        <v>276</v>
      </c>
    </row>
    <row r="863" spans="2:65" s="15" customFormat="1">
      <c r="B863" s="218"/>
      <c r="D863" s="195" t="s">
        <v>284</v>
      </c>
      <c r="E863" s="219" t="s">
        <v>5</v>
      </c>
      <c r="F863" s="220" t="s">
        <v>291</v>
      </c>
      <c r="H863" s="221">
        <v>925.13499999999999</v>
      </c>
      <c r="I863" s="222"/>
      <c r="L863" s="218"/>
      <c r="M863" s="223"/>
      <c r="N863" s="224"/>
      <c r="O863" s="224"/>
      <c r="P863" s="224"/>
      <c r="Q863" s="224"/>
      <c r="R863" s="224"/>
      <c r="S863" s="224"/>
      <c r="T863" s="225"/>
      <c r="AT863" s="219" t="s">
        <v>284</v>
      </c>
      <c r="AU863" s="219" t="s">
        <v>81</v>
      </c>
      <c r="AV863" s="15" t="s">
        <v>92</v>
      </c>
      <c r="AW863" s="15" t="s">
        <v>36</v>
      </c>
      <c r="AX863" s="15" t="s">
        <v>77</v>
      </c>
      <c r="AY863" s="219" t="s">
        <v>276</v>
      </c>
    </row>
    <row r="864" spans="2:65" s="1" customFormat="1" ht="16.5" customHeight="1">
      <c r="B864" s="181"/>
      <c r="C864" s="226" t="s">
        <v>1281</v>
      </c>
      <c r="D864" s="226" t="s">
        <v>447</v>
      </c>
      <c r="E864" s="227" t="s">
        <v>589</v>
      </c>
      <c r="F864" s="228" t="s">
        <v>590</v>
      </c>
      <c r="G864" s="229" t="s">
        <v>591</v>
      </c>
      <c r="H864" s="230">
        <v>425.56200000000001</v>
      </c>
      <c r="I864" s="231"/>
      <c r="J864" s="232">
        <f>ROUND(I864*H864,2)</f>
        <v>0</v>
      </c>
      <c r="K864" s="228" t="s">
        <v>282</v>
      </c>
      <c r="L864" s="233"/>
      <c r="M864" s="234" t="s">
        <v>5</v>
      </c>
      <c r="N864" s="235" t="s">
        <v>46</v>
      </c>
      <c r="O864" s="43"/>
      <c r="P864" s="191">
        <f>O864*H864</f>
        <v>0</v>
      </c>
      <c r="Q864" s="191">
        <v>1E-3</v>
      </c>
      <c r="R864" s="191">
        <f>Q864*H864</f>
        <v>0.425562</v>
      </c>
      <c r="S864" s="191">
        <v>0</v>
      </c>
      <c r="T864" s="192">
        <f>S864*H864</f>
        <v>0</v>
      </c>
      <c r="AR864" s="25" t="s">
        <v>484</v>
      </c>
      <c r="AT864" s="25" t="s">
        <v>447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1282</v>
      </c>
    </row>
    <row r="865" spans="2:65" s="12" customFormat="1">
      <c r="B865" s="194"/>
      <c r="D865" s="195" t="s">
        <v>284</v>
      </c>
      <c r="E865" s="196" t="s">
        <v>5</v>
      </c>
      <c r="F865" s="197" t="s">
        <v>451</v>
      </c>
      <c r="H865" s="196" t="s">
        <v>5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6" t="s">
        <v>284</v>
      </c>
      <c r="AU865" s="196" t="s">
        <v>81</v>
      </c>
      <c r="AV865" s="12" t="s">
        <v>77</v>
      </c>
      <c r="AW865" s="12" t="s">
        <v>36</v>
      </c>
      <c r="AX865" s="12" t="s">
        <v>73</v>
      </c>
      <c r="AY865" s="196" t="s">
        <v>276</v>
      </c>
    </row>
    <row r="866" spans="2:65" s="13" customFormat="1">
      <c r="B866" s="202"/>
      <c r="D866" s="195" t="s">
        <v>284</v>
      </c>
      <c r="E866" s="203" t="s">
        <v>5</v>
      </c>
      <c r="F866" s="204" t="s">
        <v>1283</v>
      </c>
      <c r="H866" s="205">
        <v>425.56200000000001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284</v>
      </c>
      <c r="AU866" s="203" t="s">
        <v>81</v>
      </c>
      <c r="AV866" s="13" t="s">
        <v>81</v>
      </c>
      <c r="AW866" s="13" t="s">
        <v>36</v>
      </c>
      <c r="AX866" s="13" t="s">
        <v>73</v>
      </c>
      <c r="AY866" s="203" t="s">
        <v>276</v>
      </c>
    </row>
    <row r="867" spans="2:65" s="14" customFormat="1">
      <c r="B867" s="210"/>
      <c r="D867" s="195" t="s">
        <v>284</v>
      </c>
      <c r="E867" s="211" t="s">
        <v>5</v>
      </c>
      <c r="F867" s="212" t="s">
        <v>290</v>
      </c>
      <c r="H867" s="213">
        <v>425.56200000000001</v>
      </c>
      <c r="I867" s="214"/>
      <c r="L867" s="210"/>
      <c r="M867" s="215"/>
      <c r="N867" s="216"/>
      <c r="O867" s="216"/>
      <c r="P867" s="216"/>
      <c r="Q867" s="216"/>
      <c r="R867" s="216"/>
      <c r="S867" s="216"/>
      <c r="T867" s="217"/>
      <c r="AT867" s="211" t="s">
        <v>284</v>
      </c>
      <c r="AU867" s="211" t="s">
        <v>81</v>
      </c>
      <c r="AV867" s="14" t="s">
        <v>87</v>
      </c>
      <c r="AW867" s="14" t="s">
        <v>36</v>
      </c>
      <c r="AX867" s="14" t="s">
        <v>73</v>
      </c>
      <c r="AY867" s="211" t="s">
        <v>276</v>
      </c>
    </row>
    <row r="868" spans="2:65" s="15" customFormat="1">
      <c r="B868" s="218"/>
      <c r="D868" s="195" t="s">
        <v>284</v>
      </c>
      <c r="E868" s="219" t="s">
        <v>5</v>
      </c>
      <c r="F868" s="220" t="s">
        <v>291</v>
      </c>
      <c r="H868" s="221">
        <v>425.56200000000001</v>
      </c>
      <c r="I868" s="222"/>
      <c r="L868" s="218"/>
      <c r="M868" s="223"/>
      <c r="N868" s="224"/>
      <c r="O868" s="224"/>
      <c r="P868" s="224"/>
      <c r="Q868" s="224"/>
      <c r="R868" s="224"/>
      <c r="S868" s="224"/>
      <c r="T868" s="225"/>
      <c r="AT868" s="219" t="s">
        <v>284</v>
      </c>
      <c r="AU868" s="219" t="s">
        <v>81</v>
      </c>
      <c r="AV868" s="15" t="s">
        <v>92</v>
      </c>
      <c r="AW868" s="15" t="s">
        <v>36</v>
      </c>
      <c r="AX868" s="15" t="s">
        <v>77</v>
      </c>
      <c r="AY868" s="219" t="s">
        <v>276</v>
      </c>
    </row>
    <row r="869" spans="2:65" s="1" customFormat="1" ht="16.5" customHeight="1">
      <c r="B869" s="181"/>
      <c r="C869" s="182" t="s">
        <v>1284</v>
      </c>
      <c r="D869" s="182" t="s">
        <v>278</v>
      </c>
      <c r="E869" s="183" t="s">
        <v>595</v>
      </c>
      <c r="F869" s="184" t="s">
        <v>596</v>
      </c>
      <c r="G869" s="185" t="s">
        <v>325</v>
      </c>
      <c r="H869" s="186">
        <v>275.68400000000003</v>
      </c>
      <c r="I869" s="187"/>
      <c r="J869" s="188">
        <f>ROUND(I869*H869,2)</f>
        <v>0</v>
      </c>
      <c r="K869" s="184" t="s">
        <v>282</v>
      </c>
      <c r="L869" s="42"/>
      <c r="M869" s="189" t="s">
        <v>5</v>
      </c>
      <c r="N869" s="190" t="s">
        <v>46</v>
      </c>
      <c r="O869" s="43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AR869" s="25" t="s">
        <v>384</v>
      </c>
      <c r="AT869" s="25" t="s">
        <v>278</v>
      </c>
      <c r="AU869" s="25" t="s">
        <v>81</v>
      </c>
      <c r="AY869" s="25" t="s">
        <v>276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25" t="s">
        <v>92</v>
      </c>
      <c r="BK869" s="193">
        <f>ROUND(I869*H869,2)</f>
        <v>0</v>
      </c>
      <c r="BL869" s="25" t="s">
        <v>384</v>
      </c>
      <c r="BM869" s="25" t="s">
        <v>1285</v>
      </c>
    </row>
    <row r="870" spans="2:65" s="12" customFormat="1">
      <c r="B870" s="194"/>
      <c r="D870" s="195" t="s">
        <v>284</v>
      </c>
      <c r="E870" s="196" t="s">
        <v>5</v>
      </c>
      <c r="F870" s="197" t="s">
        <v>598</v>
      </c>
      <c r="H870" s="196" t="s">
        <v>5</v>
      </c>
      <c r="I870" s="198"/>
      <c r="L870" s="194"/>
      <c r="M870" s="199"/>
      <c r="N870" s="200"/>
      <c r="O870" s="200"/>
      <c r="P870" s="200"/>
      <c r="Q870" s="200"/>
      <c r="R870" s="200"/>
      <c r="S870" s="200"/>
      <c r="T870" s="201"/>
      <c r="AT870" s="196" t="s">
        <v>284</v>
      </c>
      <c r="AU870" s="196" t="s">
        <v>81</v>
      </c>
      <c r="AV870" s="12" t="s">
        <v>77</v>
      </c>
      <c r="AW870" s="12" t="s">
        <v>36</v>
      </c>
      <c r="AX870" s="12" t="s">
        <v>73</v>
      </c>
      <c r="AY870" s="196" t="s">
        <v>276</v>
      </c>
    </row>
    <row r="871" spans="2:65" s="12" customFormat="1">
      <c r="B871" s="194"/>
      <c r="D871" s="195" t="s">
        <v>284</v>
      </c>
      <c r="E871" s="196" t="s">
        <v>5</v>
      </c>
      <c r="F871" s="197" t="s">
        <v>1286</v>
      </c>
      <c r="H871" s="196" t="s">
        <v>5</v>
      </c>
      <c r="I871" s="198"/>
      <c r="L871" s="194"/>
      <c r="M871" s="199"/>
      <c r="N871" s="200"/>
      <c r="O871" s="200"/>
      <c r="P871" s="200"/>
      <c r="Q871" s="200"/>
      <c r="R871" s="200"/>
      <c r="S871" s="200"/>
      <c r="T871" s="201"/>
      <c r="AT871" s="196" t="s">
        <v>284</v>
      </c>
      <c r="AU871" s="196" t="s">
        <v>81</v>
      </c>
      <c r="AV871" s="12" t="s">
        <v>77</v>
      </c>
      <c r="AW871" s="12" t="s">
        <v>36</v>
      </c>
      <c r="AX871" s="12" t="s">
        <v>73</v>
      </c>
      <c r="AY871" s="196" t="s">
        <v>276</v>
      </c>
    </row>
    <row r="872" spans="2:65" s="12" customFormat="1">
      <c r="B872" s="194"/>
      <c r="D872" s="195" t="s">
        <v>284</v>
      </c>
      <c r="E872" s="196" t="s">
        <v>5</v>
      </c>
      <c r="F872" s="197" t="s">
        <v>805</v>
      </c>
      <c r="H872" s="196" t="s">
        <v>5</v>
      </c>
      <c r="I872" s="198"/>
      <c r="L872" s="194"/>
      <c r="M872" s="199"/>
      <c r="N872" s="200"/>
      <c r="O872" s="200"/>
      <c r="P872" s="200"/>
      <c r="Q872" s="200"/>
      <c r="R872" s="200"/>
      <c r="S872" s="200"/>
      <c r="T872" s="201"/>
      <c r="AT872" s="196" t="s">
        <v>284</v>
      </c>
      <c r="AU872" s="196" t="s">
        <v>81</v>
      </c>
      <c r="AV872" s="12" t="s">
        <v>77</v>
      </c>
      <c r="AW872" s="12" t="s">
        <v>36</v>
      </c>
      <c r="AX872" s="12" t="s">
        <v>73</v>
      </c>
      <c r="AY872" s="196" t="s">
        <v>276</v>
      </c>
    </row>
    <row r="873" spans="2:65" s="13" customFormat="1">
      <c r="B873" s="202"/>
      <c r="D873" s="195" t="s">
        <v>284</v>
      </c>
      <c r="E873" s="203" t="s">
        <v>5</v>
      </c>
      <c r="F873" s="204" t="s">
        <v>1287</v>
      </c>
      <c r="H873" s="205">
        <v>143.608</v>
      </c>
      <c r="I873" s="206"/>
      <c r="L873" s="202"/>
      <c r="M873" s="207"/>
      <c r="N873" s="208"/>
      <c r="O873" s="208"/>
      <c r="P873" s="208"/>
      <c r="Q873" s="208"/>
      <c r="R873" s="208"/>
      <c r="S873" s="208"/>
      <c r="T873" s="209"/>
      <c r="AT873" s="203" t="s">
        <v>284</v>
      </c>
      <c r="AU873" s="203" t="s">
        <v>81</v>
      </c>
      <c r="AV873" s="13" t="s">
        <v>81</v>
      </c>
      <c r="AW873" s="13" t="s">
        <v>36</v>
      </c>
      <c r="AX873" s="13" t="s">
        <v>73</v>
      </c>
      <c r="AY873" s="203" t="s">
        <v>276</v>
      </c>
    </row>
    <row r="874" spans="2:65" s="12" customFormat="1">
      <c r="B874" s="194"/>
      <c r="D874" s="195" t="s">
        <v>284</v>
      </c>
      <c r="E874" s="196" t="s">
        <v>5</v>
      </c>
      <c r="F874" s="197" t="s">
        <v>814</v>
      </c>
      <c r="H874" s="196" t="s">
        <v>5</v>
      </c>
      <c r="I874" s="198"/>
      <c r="L874" s="194"/>
      <c r="M874" s="199"/>
      <c r="N874" s="200"/>
      <c r="O874" s="200"/>
      <c r="P874" s="200"/>
      <c r="Q874" s="200"/>
      <c r="R874" s="200"/>
      <c r="S874" s="200"/>
      <c r="T874" s="201"/>
      <c r="AT874" s="196" t="s">
        <v>284</v>
      </c>
      <c r="AU874" s="196" t="s">
        <v>81</v>
      </c>
      <c r="AV874" s="12" t="s">
        <v>77</v>
      </c>
      <c r="AW874" s="12" t="s">
        <v>36</v>
      </c>
      <c r="AX874" s="12" t="s">
        <v>73</v>
      </c>
      <c r="AY874" s="196" t="s">
        <v>276</v>
      </c>
    </row>
    <row r="875" spans="2:65" s="13" customFormat="1">
      <c r="B875" s="202"/>
      <c r="D875" s="195" t="s">
        <v>284</v>
      </c>
      <c r="E875" s="203" t="s">
        <v>5</v>
      </c>
      <c r="F875" s="204" t="s">
        <v>1288</v>
      </c>
      <c r="H875" s="205">
        <v>132.07599999999999</v>
      </c>
      <c r="I875" s="206"/>
      <c r="L875" s="202"/>
      <c r="M875" s="207"/>
      <c r="N875" s="208"/>
      <c r="O875" s="208"/>
      <c r="P875" s="208"/>
      <c r="Q875" s="208"/>
      <c r="R875" s="208"/>
      <c r="S875" s="208"/>
      <c r="T875" s="209"/>
      <c r="AT875" s="203" t="s">
        <v>284</v>
      </c>
      <c r="AU875" s="203" t="s">
        <v>81</v>
      </c>
      <c r="AV875" s="13" t="s">
        <v>81</v>
      </c>
      <c r="AW875" s="13" t="s">
        <v>36</v>
      </c>
      <c r="AX875" s="13" t="s">
        <v>73</v>
      </c>
      <c r="AY875" s="203" t="s">
        <v>276</v>
      </c>
    </row>
    <row r="876" spans="2:65" s="14" customFormat="1">
      <c r="B876" s="210"/>
      <c r="D876" s="195" t="s">
        <v>284</v>
      </c>
      <c r="E876" s="211" t="s">
        <v>5</v>
      </c>
      <c r="F876" s="212" t="s">
        <v>290</v>
      </c>
      <c r="H876" s="213">
        <v>275.68400000000003</v>
      </c>
      <c r="I876" s="214"/>
      <c r="L876" s="210"/>
      <c r="M876" s="215"/>
      <c r="N876" s="216"/>
      <c r="O876" s="216"/>
      <c r="P876" s="216"/>
      <c r="Q876" s="216"/>
      <c r="R876" s="216"/>
      <c r="S876" s="216"/>
      <c r="T876" s="217"/>
      <c r="AT876" s="211" t="s">
        <v>284</v>
      </c>
      <c r="AU876" s="211" t="s">
        <v>81</v>
      </c>
      <c r="AV876" s="14" t="s">
        <v>87</v>
      </c>
      <c r="AW876" s="14" t="s">
        <v>36</v>
      </c>
      <c r="AX876" s="14" t="s">
        <v>73</v>
      </c>
      <c r="AY876" s="211" t="s">
        <v>276</v>
      </c>
    </row>
    <row r="877" spans="2:65" s="15" customFormat="1">
      <c r="B877" s="218"/>
      <c r="D877" s="195" t="s">
        <v>284</v>
      </c>
      <c r="E877" s="219" t="s">
        <v>5</v>
      </c>
      <c r="F877" s="220" t="s">
        <v>291</v>
      </c>
      <c r="H877" s="221">
        <v>275.68400000000003</v>
      </c>
      <c r="I877" s="222"/>
      <c r="L877" s="218"/>
      <c r="M877" s="223"/>
      <c r="N877" s="224"/>
      <c r="O877" s="224"/>
      <c r="P877" s="224"/>
      <c r="Q877" s="224"/>
      <c r="R877" s="224"/>
      <c r="S877" s="224"/>
      <c r="T877" s="225"/>
      <c r="AT877" s="219" t="s">
        <v>284</v>
      </c>
      <c r="AU877" s="219" t="s">
        <v>81</v>
      </c>
      <c r="AV877" s="15" t="s">
        <v>92</v>
      </c>
      <c r="AW877" s="15" t="s">
        <v>36</v>
      </c>
      <c r="AX877" s="15" t="s">
        <v>77</v>
      </c>
      <c r="AY877" s="219" t="s">
        <v>276</v>
      </c>
    </row>
    <row r="878" spans="2:65" s="1" customFormat="1" ht="16.5" customHeight="1">
      <c r="B878" s="181"/>
      <c r="C878" s="226" t="s">
        <v>1289</v>
      </c>
      <c r="D878" s="226" t="s">
        <v>447</v>
      </c>
      <c r="E878" s="227" t="s">
        <v>589</v>
      </c>
      <c r="F878" s="228" t="s">
        <v>590</v>
      </c>
      <c r="G878" s="229" t="s">
        <v>591</v>
      </c>
      <c r="H878" s="230">
        <v>126.815</v>
      </c>
      <c r="I878" s="231"/>
      <c r="J878" s="232">
        <f>ROUND(I878*H878,2)</f>
        <v>0</v>
      </c>
      <c r="K878" s="228" t="s">
        <v>282</v>
      </c>
      <c r="L878" s="233"/>
      <c r="M878" s="234" t="s">
        <v>5</v>
      </c>
      <c r="N878" s="235" t="s">
        <v>46</v>
      </c>
      <c r="O878" s="43"/>
      <c r="P878" s="191">
        <f>O878*H878</f>
        <v>0</v>
      </c>
      <c r="Q878" s="191">
        <v>1E-3</v>
      </c>
      <c r="R878" s="191">
        <f>Q878*H878</f>
        <v>0.12681500000000001</v>
      </c>
      <c r="S878" s="191">
        <v>0</v>
      </c>
      <c r="T878" s="192">
        <f>S878*H878</f>
        <v>0</v>
      </c>
      <c r="AR878" s="25" t="s">
        <v>484</v>
      </c>
      <c r="AT878" s="25" t="s">
        <v>447</v>
      </c>
      <c r="AU878" s="25" t="s">
        <v>81</v>
      </c>
      <c r="AY878" s="25" t="s">
        <v>276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25" t="s">
        <v>92</v>
      </c>
      <c r="BK878" s="193">
        <f>ROUND(I878*H878,2)</f>
        <v>0</v>
      </c>
      <c r="BL878" s="25" t="s">
        <v>384</v>
      </c>
      <c r="BM878" s="25" t="s">
        <v>1290</v>
      </c>
    </row>
    <row r="879" spans="2:65" s="12" customFormat="1">
      <c r="B879" s="194"/>
      <c r="D879" s="195" t="s">
        <v>284</v>
      </c>
      <c r="E879" s="196" t="s">
        <v>5</v>
      </c>
      <c r="F879" s="197" t="s">
        <v>451</v>
      </c>
      <c r="H879" s="196" t="s">
        <v>5</v>
      </c>
      <c r="I879" s="198"/>
      <c r="L879" s="194"/>
      <c r="M879" s="199"/>
      <c r="N879" s="200"/>
      <c r="O879" s="200"/>
      <c r="P879" s="200"/>
      <c r="Q879" s="200"/>
      <c r="R879" s="200"/>
      <c r="S879" s="200"/>
      <c r="T879" s="201"/>
      <c r="AT879" s="196" t="s">
        <v>284</v>
      </c>
      <c r="AU879" s="196" t="s">
        <v>81</v>
      </c>
      <c r="AV879" s="12" t="s">
        <v>77</v>
      </c>
      <c r="AW879" s="12" t="s">
        <v>36</v>
      </c>
      <c r="AX879" s="12" t="s">
        <v>73</v>
      </c>
      <c r="AY879" s="196" t="s">
        <v>276</v>
      </c>
    </row>
    <row r="880" spans="2:65" s="13" customFormat="1">
      <c r="B880" s="202"/>
      <c r="D880" s="195" t="s">
        <v>284</v>
      </c>
      <c r="E880" s="203" t="s">
        <v>5</v>
      </c>
      <c r="F880" s="204" t="s">
        <v>1291</v>
      </c>
      <c r="H880" s="205">
        <v>126.815</v>
      </c>
      <c r="I880" s="206"/>
      <c r="L880" s="202"/>
      <c r="M880" s="207"/>
      <c r="N880" s="208"/>
      <c r="O880" s="208"/>
      <c r="P880" s="208"/>
      <c r="Q880" s="208"/>
      <c r="R880" s="208"/>
      <c r="S880" s="208"/>
      <c r="T880" s="209"/>
      <c r="AT880" s="203" t="s">
        <v>284</v>
      </c>
      <c r="AU880" s="203" t="s">
        <v>81</v>
      </c>
      <c r="AV880" s="13" t="s">
        <v>81</v>
      </c>
      <c r="AW880" s="13" t="s">
        <v>36</v>
      </c>
      <c r="AX880" s="13" t="s">
        <v>73</v>
      </c>
      <c r="AY880" s="203" t="s">
        <v>276</v>
      </c>
    </row>
    <row r="881" spans="2:65" s="14" customFormat="1">
      <c r="B881" s="210"/>
      <c r="D881" s="195" t="s">
        <v>284</v>
      </c>
      <c r="E881" s="211" t="s">
        <v>5</v>
      </c>
      <c r="F881" s="212" t="s">
        <v>290</v>
      </c>
      <c r="H881" s="213">
        <v>126.815</v>
      </c>
      <c r="I881" s="214"/>
      <c r="L881" s="210"/>
      <c r="M881" s="215"/>
      <c r="N881" s="216"/>
      <c r="O881" s="216"/>
      <c r="P881" s="216"/>
      <c r="Q881" s="216"/>
      <c r="R881" s="216"/>
      <c r="S881" s="216"/>
      <c r="T881" s="217"/>
      <c r="AT881" s="211" t="s">
        <v>284</v>
      </c>
      <c r="AU881" s="211" t="s">
        <v>81</v>
      </c>
      <c r="AV881" s="14" t="s">
        <v>87</v>
      </c>
      <c r="AW881" s="14" t="s">
        <v>36</v>
      </c>
      <c r="AX881" s="14" t="s">
        <v>73</v>
      </c>
      <c r="AY881" s="211" t="s">
        <v>276</v>
      </c>
    </row>
    <row r="882" spans="2:65" s="15" customFormat="1">
      <c r="B882" s="218"/>
      <c r="D882" s="195" t="s">
        <v>284</v>
      </c>
      <c r="E882" s="219" t="s">
        <v>5</v>
      </c>
      <c r="F882" s="220" t="s">
        <v>291</v>
      </c>
      <c r="H882" s="221">
        <v>126.815</v>
      </c>
      <c r="I882" s="222"/>
      <c r="L882" s="218"/>
      <c r="M882" s="223"/>
      <c r="N882" s="224"/>
      <c r="O882" s="224"/>
      <c r="P882" s="224"/>
      <c r="Q882" s="224"/>
      <c r="R882" s="224"/>
      <c r="S882" s="224"/>
      <c r="T882" s="225"/>
      <c r="AT882" s="219" t="s">
        <v>284</v>
      </c>
      <c r="AU882" s="219" t="s">
        <v>81</v>
      </c>
      <c r="AV882" s="15" t="s">
        <v>92</v>
      </c>
      <c r="AW882" s="15" t="s">
        <v>36</v>
      </c>
      <c r="AX882" s="15" t="s">
        <v>77</v>
      </c>
      <c r="AY882" s="219" t="s">
        <v>276</v>
      </c>
    </row>
    <row r="883" spans="2:65" s="1" customFormat="1" ht="16.5" customHeight="1">
      <c r="B883" s="181"/>
      <c r="C883" s="182" t="s">
        <v>1292</v>
      </c>
      <c r="D883" s="182" t="s">
        <v>278</v>
      </c>
      <c r="E883" s="183" t="s">
        <v>616</v>
      </c>
      <c r="F883" s="184" t="s">
        <v>617</v>
      </c>
      <c r="G883" s="185" t="s">
        <v>325</v>
      </c>
      <c r="H883" s="186">
        <v>1850.27</v>
      </c>
      <c r="I883" s="187"/>
      <c r="J883" s="188">
        <f>ROUND(I883*H883,2)</f>
        <v>0</v>
      </c>
      <c r="K883" s="184" t="s">
        <v>282</v>
      </c>
      <c r="L883" s="42"/>
      <c r="M883" s="189" t="s">
        <v>5</v>
      </c>
      <c r="N883" s="190" t="s">
        <v>46</v>
      </c>
      <c r="O883" s="43"/>
      <c r="P883" s="191">
        <f>O883*H883</f>
        <v>0</v>
      </c>
      <c r="Q883" s="191">
        <v>4.0000000000000002E-4</v>
      </c>
      <c r="R883" s="191">
        <f>Q883*H883</f>
        <v>0.74010799999999999</v>
      </c>
      <c r="S883" s="191">
        <v>0</v>
      </c>
      <c r="T883" s="192">
        <f>S883*H883</f>
        <v>0</v>
      </c>
      <c r="AR883" s="25" t="s">
        <v>384</v>
      </c>
      <c r="AT883" s="25" t="s">
        <v>278</v>
      </c>
      <c r="AU883" s="25" t="s">
        <v>81</v>
      </c>
      <c r="AY883" s="25" t="s">
        <v>276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5" t="s">
        <v>92</v>
      </c>
      <c r="BK883" s="193">
        <f>ROUND(I883*H883,2)</f>
        <v>0</v>
      </c>
      <c r="BL883" s="25" t="s">
        <v>384</v>
      </c>
      <c r="BM883" s="25" t="s">
        <v>1293</v>
      </c>
    </row>
    <row r="884" spans="2:65" s="12" customFormat="1">
      <c r="B884" s="194"/>
      <c r="D884" s="195" t="s">
        <v>284</v>
      </c>
      <c r="E884" s="196" t="s">
        <v>5</v>
      </c>
      <c r="F884" s="197" t="s">
        <v>1294</v>
      </c>
      <c r="H884" s="196" t="s">
        <v>5</v>
      </c>
      <c r="I884" s="198"/>
      <c r="L884" s="194"/>
      <c r="M884" s="199"/>
      <c r="N884" s="200"/>
      <c r="O884" s="200"/>
      <c r="P884" s="200"/>
      <c r="Q884" s="200"/>
      <c r="R884" s="200"/>
      <c r="S884" s="200"/>
      <c r="T884" s="201"/>
      <c r="AT884" s="196" t="s">
        <v>284</v>
      </c>
      <c r="AU884" s="196" t="s">
        <v>81</v>
      </c>
      <c r="AV884" s="12" t="s">
        <v>77</v>
      </c>
      <c r="AW884" s="12" t="s">
        <v>36</v>
      </c>
      <c r="AX884" s="12" t="s">
        <v>73</v>
      </c>
      <c r="AY884" s="196" t="s">
        <v>276</v>
      </c>
    </row>
    <row r="885" spans="2:65" s="12" customFormat="1">
      <c r="B885" s="194"/>
      <c r="D885" s="195" t="s">
        <v>284</v>
      </c>
      <c r="E885" s="196" t="s">
        <v>5</v>
      </c>
      <c r="F885" s="197" t="s">
        <v>328</v>
      </c>
      <c r="H885" s="196" t="s">
        <v>5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AT885" s="196" t="s">
        <v>284</v>
      </c>
      <c r="AU885" s="196" t="s">
        <v>81</v>
      </c>
      <c r="AV885" s="12" t="s">
        <v>77</v>
      </c>
      <c r="AW885" s="12" t="s">
        <v>36</v>
      </c>
      <c r="AX885" s="12" t="s">
        <v>73</v>
      </c>
      <c r="AY885" s="196" t="s">
        <v>276</v>
      </c>
    </row>
    <row r="886" spans="2:65" s="12" customFormat="1">
      <c r="B886" s="194"/>
      <c r="D886" s="195" t="s">
        <v>284</v>
      </c>
      <c r="E886" s="196" t="s">
        <v>5</v>
      </c>
      <c r="F886" s="197" t="s">
        <v>613</v>
      </c>
      <c r="H886" s="196" t="s">
        <v>5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6" t="s">
        <v>284</v>
      </c>
      <c r="AU886" s="196" t="s">
        <v>81</v>
      </c>
      <c r="AV886" s="12" t="s">
        <v>77</v>
      </c>
      <c r="AW886" s="12" t="s">
        <v>36</v>
      </c>
      <c r="AX886" s="12" t="s">
        <v>73</v>
      </c>
      <c r="AY886" s="196" t="s">
        <v>276</v>
      </c>
    </row>
    <row r="887" spans="2:65" s="12" customFormat="1">
      <c r="B887" s="194"/>
      <c r="D887" s="195" t="s">
        <v>284</v>
      </c>
      <c r="E887" s="196" t="s">
        <v>5</v>
      </c>
      <c r="F887" s="197" t="s">
        <v>805</v>
      </c>
      <c r="H887" s="196" t="s">
        <v>5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6" t="s">
        <v>284</v>
      </c>
      <c r="AU887" s="196" t="s">
        <v>81</v>
      </c>
      <c r="AV887" s="12" t="s">
        <v>77</v>
      </c>
      <c r="AW887" s="12" t="s">
        <v>36</v>
      </c>
      <c r="AX887" s="12" t="s">
        <v>73</v>
      </c>
      <c r="AY887" s="196" t="s">
        <v>276</v>
      </c>
    </row>
    <row r="888" spans="2:65" s="13" customFormat="1">
      <c r="B888" s="202"/>
      <c r="D888" s="195" t="s">
        <v>284</v>
      </c>
      <c r="E888" s="203" t="s">
        <v>5</v>
      </c>
      <c r="F888" s="204" t="s">
        <v>1295</v>
      </c>
      <c r="H888" s="205">
        <v>479.94400000000002</v>
      </c>
      <c r="I888" s="206"/>
      <c r="L888" s="202"/>
      <c r="M888" s="207"/>
      <c r="N888" s="208"/>
      <c r="O888" s="208"/>
      <c r="P888" s="208"/>
      <c r="Q888" s="208"/>
      <c r="R888" s="208"/>
      <c r="S888" s="208"/>
      <c r="T888" s="209"/>
      <c r="AT888" s="203" t="s">
        <v>284</v>
      </c>
      <c r="AU888" s="203" t="s">
        <v>81</v>
      </c>
      <c r="AV888" s="13" t="s">
        <v>81</v>
      </c>
      <c r="AW888" s="13" t="s">
        <v>36</v>
      </c>
      <c r="AX888" s="13" t="s">
        <v>73</v>
      </c>
      <c r="AY888" s="203" t="s">
        <v>276</v>
      </c>
    </row>
    <row r="889" spans="2:65" s="12" customFormat="1">
      <c r="B889" s="194"/>
      <c r="D889" s="195" t="s">
        <v>284</v>
      </c>
      <c r="E889" s="196" t="s">
        <v>5</v>
      </c>
      <c r="F889" s="197" t="s">
        <v>287</v>
      </c>
      <c r="H889" s="196" t="s">
        <v>5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6" t="s">
        <v>284</v>
      </c>
      <c r="AU889" s="196" t="s">
        <v>81</v>
      </c>
      <c r="AV889" s="12" t="s">
        <v>77</v>
      </c>
      <c r="AW889" s="12" t="s">
        <v>36</v>
      </c>
      <c r="AX889" s="12" t="s">
        <v>73</v>
      </c>
      <c r="AY889" s="196" t="s">
        <v>276</v>
      </c>
    </row>
    <row r="890" spans="2:65" s="12" customFormat="1">
      <c r="B890" s="194"/>
      <c r="D890" s="195" t="s">
        <v>284</v>
      </c>
      <c r="E890" s="196" t="s">
        <v>5</v>
      </c>
      <c r="F890" s="197" t="s">
        <v>789</v>
      </c>
      <c r="H890" s="196" t="s">
        <v>5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6" t="s">
        <v>284</v>
      </c>
      <c r="AU890" s="196" t="s">
        <v>81</v>
      </c>
      <c r="AV890" s="12" t="s">
        <v>77</v>
      </c>
      <c r="AW890" s="12" t="s">
        <v>36</v>
      </c>
      <c r="AX890" s="12" t="s">
        <v>73</v>
      </c>
      <c r="AY890" s="196" t="s">
        <v>276</v>
      </c>
    </row>
    <row r="891" spans="2:65" s="13" customFormat="1">
      <c r="B891" s="202"/>
      <c r="D891" s="195" t="s">
        <v>284</v>
      </c>
      <c r="E891" s="203" t="s">
        <v>5</v>
      </c>
      <c r="F891" s="204" t="s">
        <v>1296</v>
      </c>
      <c r="H891" s="205">
        <v>1370.326</v>
      </c>
      <c r="I891" s="206"/>
      <c r="L891" s="202"/>
      <c r="M891" s="207"/>
      <c r="N891" s="208"/>
      <c r="O891" s="208"/>
      <c r="P891" s="208"/>
      <c r="Q891" s="208"/>
      <c r="R891" s="208"/>
      <c r="S891" s="208"/>
      <c r="T891" s="209"/>
      <c r="AT891" s="203" t="s">
        <v>284</v>
      </c>
      <c r="AU891" s="203" t="s">
        <v>81</v>
      </c>
      <c r="AV891" s="13" t="s">
        <v>81</v>
      </c>
      <c r="AW891" s="13" t="s">
        <v>36</v>
      </c>
      <c r="AX891" s="13" t="s">
        <v>73</v>
      </c>
      <c r="AY891" s="203" t="s">
        <v>276</v>
      </c>
    </row>
    <row r="892" spans="2:65" s="14" customFormat="1">
      <c r="B892" s="210"/>
      <c r="D892" s="195" t="s">
        <v>284</v>
      </c>
      <c r="E892" s="211" t="s">
        <v>5</v>
      </c>
      <c r="F892" s="212" t="s">
        <v>290</v>
      </c>
      <c r="H892" s="213">
        <v>1850.27</v>
      </c>
      <c r="I892" s="214"/>
      <c r="L892" s="210"/>
      <c r="M892" s="215"/>
      <c r="N892" s="216"/>
      <c r="O892" s="216"/>
      <c r="P892" s="216"/>
      <c r="Q892" s="216"/>
      <c r="R892" s="216"/>
      <c r="S892" s="216"/>
      <c r="T892" s="217"/>
      <c r="AT892" s="211" t="s">
        <v>284</v>
      </c>
      <c r="AU892" s="211" t="s">
        <v>81</v>
      </c>
      <c r="AV892" s="14" t="s">
        <v>87</v>
      </c>
      <c r="AW892" s="14" t="s">
        <v>36</v>
      </c>
      <c r="AX892" s="14" t="s">
        <v>73</v>
      </c>
      <c r="AY892" s="211" t="s">
        <v>276</v>
      </c>
    </row>
    <row r="893" spans="2:65" s="15" customFormat="1">
      <c r="B893" s="218"/>
      <c r="D893" s="195" t="s">
        <v>284</v>
      </c>
      <c r="E893" s="219" t="s">
        <v>5</v>
      </c>
      <c r="F893" s="220" t="s">
        <v>291</v>
      </c>
      <c r="H893" s="221">
        <v>1850.27</v>
      </c>
      <c r="I893" s="222"/>
      <c r="L893" s="218"/>
      <c r="M893" s="223"/>
      <c r="N893" s="224"/>
      <c r="O893" s="224"/>
      <c r="P893" s="224"/>
      <c r="Q893" s="224"/>
      <c r="R893" s="224"/>
      <c r="S893" s="224"/>
      <c r="T893" s="225"/>
      <c r="AT893" s="219" t="s">
        <v>284</v>
      </c>
      <c r="AU893" s="219" t="s">
        <v>81</v>
      </c>
      <c r="AV893" s="15" t="s">
        <v>92</v>
      </c>
      <c r="AW893" s="15" t="s">
        <v>36</v>
      </c>
      <c r="AX893" s="15" t="s">
        <v>77</v>
      </c>
      <c r="AY893" s="219" t="s">
        <v>276</v>
      </c>
    </row>
    <row r="894" spans="2:65" s="1" customFormat="1" ht="16.5" customHeight="1">
      <c r="B894" s="181"/>
      <c r="C894" s="226" t="s">
        <v>1297</v>
      </c>
      <c r="D894" s="226" t="s">
        <v>447</v>
      </c>
      <c r="E894" s="227" t="s">
        <v>621</v>
      </c>
      <c r="F894" s="228" t="s">
        <v>622</v>
      </c>
      <c r="G894" s="229" t="s">
        <v>325</v>
      </c>
      <c r="H894" s="230">
        <v>2127.8110000000001</v>
      </c>
      <c r="I894" s="231"/>
      <c r="J894" s="232">
        <f>ROUND(I894*H894,2)</f>
        <v>0</v>
      </c>
      <c r="K894" s="228" t="s">
        <v>282</v>
      </c>
      <c r="L894" s="233"/>
      <c r="M894" s="234" t="s">
        <v>5</v>
      </c>
      <c r="N894" s="235" t="s">
        <v>46</v>
      </c>
      <c r="O894" s="43"/>
      <c r="P894" s="191">
        <f>O894*H894</f>
        <v>0</v>
      </c>
      <c r="Q894" s="191">
        <v>3.8800000000000002E-3</v>
      </c>
      <c r="R894" s="191">
        <f>Q894*H894</f>
        <v>8.2559066800000007</v>
      </c>
      <c r="S894" s="191">
        <v>0</v>
      </c>
      <c r="T894" s="192">
        <f>S894*H894</f>
        <v>0</v>
      </c>
      <c r="AR894" s="25" t="s">
        <v>484</v>
      </c>
      <c r="AT894" s="25" t="s">
        <v>447</v>
      </c>
      <c r="AU894" s="25" t="s">
        <v>81</v>
      </c>
      <c r="AY894" s="25" t="s">
        <v>276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5" t="s">
        <v>92</v>
      </c>
      <c r="BK894" s="193">
        <f>ROUND(I894*H894,2)</f>
        <v>0</v>
      </c>
      <c r="BL894" s="25" t="s">
        <v>384</v>
      </c>
      <c r="BM894" s="25" t="s">
        <v>1298</v>
      </c>
    </row>
    <row r="895" spans="2:65" s="12" customFormat="1">
      <c r="B895" s="194"/>
      <c r="D895" s="195" t="s">
        <v>284</v>
      </c>
      <c r="E895" s="196" t="s">
        <v>5</v>
      </c>
      <c r="F895" s="197" t="s">
        <v>451</v>
      </c>
      <c r="H895" s="196" t="s">
        <v>5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6" t="s">
        <v>284</v>
      </c>
      <c r="AU895" s="196" t="s">
        <v>81</v>
      </c>
      <c r="AV895" s="12" t="s">
        <v>77</v>
      </c>
      <c r="AW895" s="12" t="s">
        <v>36</v>
      </c>
      <c r="AX895" s="12" t="s">
        <v>73</v>
      </c>
      <c r="AY895" s="196" t="s">
        <v>276</v>
      </c>
    </row>
    <row r="896" spans="2:65" s="13" customFormat="1">
      <c r="B896" s="202"/>
      <c r="D896" s="195" t="s">
        <v>284</v>
      </c>
      <c r="E896" s="203" t="s">
        <v>5</v>
      </c>
      <c r="F896" s="204" t="s">
        <v>1299</v>
      </c>
      <c r="H896" s="205">
        <v>2127.8110000000001</v>
      </c>
      <c r="I896" s="206"/>
      <c r="L896" s="202"/>
      <c r="M896" s="207"/>
      <c r="N896" s="208"/>
      <c r="O896" s="208"/>
      <c r="P896" s="208"/>
      <c r="Q896" s="208"/>
      <c r="R896" s="208"/>
      <c r="S896" s="208"/>
      <c r="T896" s="209"/>
      <c r="AT896" s="203" t="s">
        <v>284</v>
      </c>
      <c r="AU896" s="203" t="s">
        <v>81</v>
      </c>
      <c r="AV896" s="13" t="s">
        <v>81</v>
      </c>
      <c r="AW896" s="13" t="s">
        <v>36</v>
      </c>
      <c r="AX896" s="13" t="s">
        <v>73</v>
      </c>
      <c r="AY896" s="203" t="s">
        <v>276</v>
      </c>
    </row>
    <row r="897" spans="2:65" s="14" customFormat="1">
      <c r="B897" s="210"/>
      <c r="D897" s="195" t="s">
        <v>284</v>
      </c>
      <c r="E897" s="211" t="s">
        <v>5</v>
      </c>
      <c r="F897" s="212" t="s">
        <v>290</v>
      </c>
      <c r="H897" s="213">
        <v>2127.8110000000001</v>
      </c>
      <c r="I897" s="214"/>
      <c r="L897" s="210"/>
      <c r="M897" s="215"/>
      <c r="N897" s="216"/>
      <c r="O897" s="216"/>
      <c r="P897" s="216"/>
      <c r="Q897" s="216"/>
      <c r="R897" s="216"/>
      <c r="S897" s="216"/>
      <c r="T897" s="217"/>
      <c r="AT897" s="211" t="s">
        <v>284</v>
      </c>
      <c r="AU897" s="211" t="s">
        <v>81</v>
      </c>
      <c r="AV897" s="14" t="s">
        <v>87</v>
      </c>
      <c r="AW897" s="14" t="s">
        <v>36</v>
      </c>
      <c r="AX897" s="14" t="s">
        <v>73</v>
      </c>
      <c r="AY897" s="211" t="s">
        <v>276</v>
      </c>
    </row>
    <row r="898" spans="2:65" s="15" customFormat="1">
      <c r="B898" s="218"/>
      <c r="D898" s="195" t="s">
        <v>284</v>
      </c>
      <c r="E898" s="219" t="s">
        <v>5</v>
      </c>
      <c r="F898" s="220" t="s">
        <v>291</v>
      </c>
      <c r="H898" s="221">
        <v>2127.8110000000001</v>
      </c>
      <c r="I898" s="222"/>
      <c r="L898" s="218"/>
      <c r="M898" s="223"/>
      <c r="N898" s="224"/>
      <c r="O898" s="224"/>
      <c r="P898" s="224"/>
      <c r="Q898" s="224"/>
      <c r="R898" s="224"/>
      <c r="S898" s="224"/>
      <c r="T898" s="225"/>
      <c r="AT898" s="219" t="s">
        <v>284</v>
      </c>
      <c r="AU898" s="219" t="s">
        <v>81</v>
      </c>
      <c r="AV898" s="15" t="s">
        <v>92</v>
      </c>
      <c r="AW898" s="15" t="s">
        <v>36</v>
      </c>
      <c r="AX898" s="15" t="s">
        <v>77</v>
      </c>
      <c r="AY898" s="219" t="s">
        <v>276</v>
      </c>
    </row>
    <row r="899" spans="2:65" s="1" customFormat="1" ht="16.5" customHeight="1">
      <c r="B899" s="181"/>
      <c r="C899" s="182" t="s">
        <v>1300</v>
      </c>
      <c r="D899" s="182" t="s">
        <v>278</v>
      </c>
      <c r="E899" s="183" t="s">
        <v>626</v>
      </c>
      <c r="F899" s="184" t="s">
        <v>627</v>
      </c>
      <c r="G899" s="185" t="s">
        <v>325</v>
      </c>
      <c r="H899" s="186">
        <v>275.68400000000003</v>
      </c>
      <c r="I899" s="187"/>
      <c r="J899" s="188">
        <f>ROUND(I899*H899,2)</f>
        <v>0</v>
      </c>
      <c r="K899" s="184" t="s">
        <v>282</v>
      </c>
      <c r="L899" s="42"/>
      <c r="M899" s="189" t="s">
        <v>5</v>
      </c>
      <c r="N899" s="190" t="s">
        <v>46</v>
      </c>
      <c r="O899" s="43"/>
      <c r="P899" s="191">
        <f>O899*H899</f>
        <v>0</v>
      </c>
      <c r="Q899" s="191">
        <v>4.0000000000000002E-4</v>
      </c>
      <c r="R899" s="191">
        <f>Q899*H899</f>
        <v>0.11027360000000001</v>
      </c>
      <c r="S899" s="191">
        <v>0</v>
      </c>
      <c r="T899" s="192">
        <f>S899*H899</f>
        <v>0</v>
      </c>
      <c r="AR899" s="25" t="s">
        <v>384</v>
      </c>
      <c r="AT899" s="25" t="s">
        <v>278</v>
      </c>
      <c r="AU899" s="25" t="s">
        <v>81</v>
      </c>
      <c r="AY899" s="25" t="s">
        <v>276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25" t="s">
        <v>92</v>
      </c>
      <c r="BK899" s="193">
        <f>ROUND(I899*H899,2)</f>
        <v>0</v>
      </c>
      <c r="BL899" s="25" t="s">
        <v>384</v>
      </c>
      <c r="BM899" s="25" t="s">
        <v>1301</v>
      </c>
    </row>
    <row r="900" spans="2:65" s="12" customFormat="1">
      <c r="B900" s="194"/>
      <c r="D900" s="195" t="s">
        <v>284</v>
      </c>
      <c r="E900" s="196" t="s">
        <v>5</v>
      </c>
      <c r="F900" s="197" t="s">
        <v>1294</v>
      </c>
      <c r="H900" s="196" t="s">
        <v>5</v>
      </c>
      <c r="I900" s="198"/>
      <c r="L900" s="194"/>
      <c r="M900" s="199"/>
      <c r="N900" s="200"/>
      <c r="O900" s="200"/>
      <c r="P900" s="200"/>
      <c r="Q900" s="200"/>
      <c r="R900" s="200"/>
      <c r="S900" s="200"/>
      <c r="T900" s="201"/>
      <c r="AT900" s="196" t="s">
        <v>284</v>
      </c>
      <c r="AU900" s="196" t="s">
        <v>81</v>
      </c>
      <c r="AV900" s="12" t="s">
        <v>77</v>
      </c>
      <c r="AW900" s="12" t="s">
        <v>36</v>
      </c>
      <c r="AX900" s="12" t="s">
        <v>73</v>
      </c>
      <c r="AY900" s="196" t="s">
        <v>276</v>
      </c>
    </row>
    <row r="901" spans="2:65" s="12" customFormat="1">
      <c r="B901" s="194"/>
      <c r="D901" s="195" t="s">
        <v>284</v>
      </c>
      <c r="E901" s="196" t="s">
        <v>5</v>
      </c>
      <c r="F901" s="197" t="s">
        <v>328</v>
      </c>
      <c r="H901" s="196" t="s">
        <v>5</v>
      </c>
      <c r="I901" s="198"/>
      <c r="L901" s="194"/>
      <c r="M901" s="199"/>
      <c r="N901" s="200"/>
      <c r="O901" s="200"/>
      <c r="P901" s="200"/>
      <c r="Q901" s="200"/>
      <c r="R901" s="200"/>
      <c r="S901" s="200"/>
      <c r="T901" s="201"/>
      <c r="AT901" s="196" t="s">
        <v>284</v>
      </c>
      <c r="AU901" s="196" t="s">
        <v>81</v>
      </c>
      <c r="AV901" s="12" t="s">
        <v>77</v>
      </c>
      <c r="AW901" s="12" t="s">
        <v>36</v>
      </c>
      <c r="AX901" s="12" t="s">
        <v>73</v>
      </c>
      <c r="AY901" s="196" t="s">
        <v>276</v>
      </c>
    </row>
    <row r="902" spans="2:65" s="12" customFormat="1">
      <c r="B902" s="194"/>
      <c r="D902" s="195" t="s">
        <v>284</v>
      </c>
      <c r="E902" s="196" t="s">
        <v>5</v>
      </c>
      <c r="F902" s="197" t="s">
        <v>805</v>
      </c>
      <c r="H902" s="196" t="s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6" t="s">
        <v>284</v>
      </c>
      <c r="AU902" s="196" t="s">
        <v>81</v>
      </c>
      <c r="AV902" s="12" t="s">
        <v>77</v>
      </c>
      <c r="AW902" s="12" t="s">
        <v>36</v>
      </c>
      <c r="AX902" s="12" t="s">
        <v>73</v>
      </c>
      <c r="AY902" s="196" t="s">
        <v>276</v>
      </c>
    </row>
    <row r="903" spans="2:65" s="13" customFormat="1">
      <c r="B903" s="202"/>
      <c r="D903" s="195" t="s">
        <v>284</v>
      </c>
      <c r="E903" s="203" t="s">
        <v>5</v>
      </c>
      <c r="F903" s="204" t="s">
        <v>1287</v>
      </c>
      <c r="H903" s="205">
        <v>143.608</v>
      </c>
      <c r="I903" s="206"/>
      <c r="L903" s="202"/>
      <c r="M903" s="207"/>
      <c r="N903" s="208"/>
      <c r="O903" s="208"/>
      <c r="P903" s="208"/>
      <c r="Q903" s="208"/>
      <c r="R903" s="208"/>
      <c r="S903" s="208"/>
      <c r="T903" s="209"/>
      <c r="AT903" s="203" t="s">
        <v>284</v>
      </c>
      <c r="AU903" s="203" t="s">
        <v>81</v>
      </c>
      <c r="AV903" s="13" t="s">
        <v>81</v>
      </c>
      <c r="AW903" s="13" t="s">
        <v>36</v>
      </c>
      <c r="AX903" s="13" t="s">
        <v>73</v>
      </c>
      <c r="AY903" s="203" t="s">
        <v>276</v>
      </c>
    </row>
    <row r="904" spans="2:65" s="12" customFormat="1">
      <c r="B904" s="194"/>
      <c r="D904" s="195" t="s">
        <v>284</v>
      </c>
      <c r="E904" s="196" t="s">
        <v>5</v>
      </c>
      <c r="F904" s="197" t="s">
        <v>814</v>
      </c>
      <c r="H904" s="196" t="s">
        <v>5</v>
      </c>
      <c r="I904" s="198"/>
      <c r="L904" s="194"/>
      <c r="M904" s="199"/>
      <c r="N904" s="200"/>
      <c r="O904" s="200"/>
      <c r="P904" s="200"/>
      <c r="Q904" s="200"/>
      <c r="R904" s="200"/>
      <c r="S904" s="200"/>
      <c r="T904" s="201"/>
      <c r="AT904" s="196" t="s">
        <v>284</v>
      </c>
      <c r="AU904" s="196" t="s">
        <v>81</v>
      </c>
      <c r="AV904" s="12" t="s">
        <v>77</v>
      </c>
      <c r="AW904" s="12" t="s">
        <v>36</v>
      </c>
      <c r="AX904" s="12" t="s">
        <v>73</v>
      </c>
      <c r="AY904" s="196" t="s">
        <v>276</v>
      </c>
    </row>
    <row r="905" spans="2:65" s="13" customFormat="1">
      <c r="B905" s="202"/>
      <c r="D905" s="195" t="s">
        <v>284</v>
      </c>
      <c r="E905" s="203" t="s">
        <v>5</v>
      </c>
      <c r="F905" s="204" t="s">
        <v>1288</v>
      </c>
      <c r="H905" s="205">
        <v>132.07599999999999</v>
      </c>
      <c r="I905" s="206"/>
      <c r="L905" s="202"/>
      <c r="M905" s="207"/>
      <c r="N905" s="208"/>
      <c r="O905" s="208"/>
      <c r="P905" s="208"/>
      <c r="Q905" s="208"/>
      <c r="R905" s="208"/>
      <c r="S905" s="208"/>
      <c r="T905" s="209"/>
      <c r="AT905" s="203" t="s">
        <v>284</v>
      </c>
      <c r="AU905" s="203" t="s">
        <v>81</v>
      </c>
      <c r="AV905" s="13" t="s">
        <v>81</v>
      </c>
      <c r="AW905" s="13" t="s">
        <v>36</v>
      </c>
      <c r="AX905" s="13" t="s">
        <v>73</v>
      </c>
      <c r="AY905" s="203" t="s">
        <v>276</v>
      </c>
    </row>
    <row r="906" spans="2:65" s="14" customFormat="1">
      <c r="B906" s="210"/>
      <c r="D906" s="195" t="s">
        <v>284</v>
      </c>
      <c r="E906" s="211" t="s">
        <v>5</v>
      </c>
      <c r="F906" s="212" t="s">
        <v>290</v>
      </c>
      <c r="H906" s="213">
        <v>275.68400000000003</v>
      </c>
      <c r="I906" s="214"/>
      <c r="L906" s="210"/>
      <c r="M906" s="215"/>
      <c r="N906" s="216"/>
      <c r="O906" s="216"/>
      <c r="P906" s="216"/>
      <c r="Q906" s="216"/>
      <c r="R906" s="216"/>
      <c r="S906" s="216"/>
      <c r="T906" s="217"/>
      <c r="AT906" s="211" t="s">
        <v>284</v>
      </c>
      <c r="AU906" s="211" t="s">
        <v>81</v>
      </c>
      <c r="AV906" s="14" t="s">
        <v>87</v>
      </c>
      <c r="AW906" s="14" t="s">
        <v>36</v>
      </c>
      <c r="AX906" s="14" t="s">
        <v>73</v>
      </c>
      <c r="AY906" s="211" t="s">
        <v>276</v>
      </c>
    </row>
    <row r="907" spans="2:65" s="15" customFormat="1">
      <c r="B907" s="218"/>
      <c r="D907" s="195" t="s">
        <v>284</v>
      </c>
      <c r="E907" s="219" t="s">
        <v>5</v>
      </c>
      <c r="F907" s="220" t="s">
        <v>291</v>
      </c>
      <c r="H907" s="221">
        <v>275.68400000000003</v>
      </c>
      <c r="I907" s="222"/>
      <c r="L907" s="218"/>
      <c r="M907" s="223"/>
      <c r="N907" s="224"/>
      <c r="O907" s="224"/>
      <c r="P907" s="224"/>
      <c r="Q907" s="224"/>
      <c r="R907" s="224"/>
      <c r="S907" s="224"/>
      <c r="T907" s="225"/>
      <c r="AT907" s="219" t="s">
        <v>284</v>
      </c>
      <c r="AU907" s="219" t="s">
        <v>81</v>
      </c>
      <c r="AV907" s="15" t="s">
        <v>92</v>
      </c>
      <c r="AW907" s="15" t="s">
        <v>36</v>
      </c>
      <c r="AX907" s="15" t="s">
        <v>77</v>
      </c>
      <c r="AY907" s="219" t="s">
        <v>276</v>
      </c>
    </row>
    <row r="908" spans="2:65" s="1" customFormat="1" ht="16.5" customHeight="1">
      <c r="B908" s="181"/>
      <c r="C908" s="226" t="s">
        <v>1302</v>
      </c>
      <c r="D908" s="226" t="s">
        <v>447</v>
      </c>
      <c r="E908" s="227" t="s">
        <v>621</v>
      </c>
      <c r="F908" s="228" t="s">
        <v>622</v>
      </c>
      <c r="G908" s="229" t="s">
        <v>325</v>
      </c>
      <c r="H908" s="230">
        <v>317.03699999999998</v>
      </c>
      <c r="I908" s="231"/>
      <c r="J908" s="232">
        <f>ROUND(I908*H908,2)</f>
        <v>0</v>
      </c>
      <c r="K908" s="228" t="s">
        <v>282</v>
      </c>
      <c r="L908" s="233"/>
      <c r="M908" s="234" t="s">
        <v>5</v>
      </c>
      <c r="N908" s="235" t="s">
        <v>46</v>
      </c>
      <c r="O908" s="43"/>
      <c r="P908" s="191">
        <f>O908*H908</f>
        <v>0</v>
      </c>
      <c r="Q908" s="191">
        <v>3.8800000000000002E-3</v>
      </c>
      <c r="R908" s="191">
        <f>Q908*H908</f>
        <v>1.2301035599999999</v>
      </c>
      <c r="S908" s="191">
        <v>0</v>
      </c>
      <c r="T908" s="192">
        <f>S908*H908</f>
        <v>0</v>
      </c>
      <c r="AR908" s="25" t="s">
        <v>484</v>
      </c>
      <c r="AT908" s="25" t="s">
        <v>447</v>
      </c>
      <c r="AU908" s="25" t="s">
        <v>81</v>
      </c>
      <c r="AY908" s="25" t="s">
        <v>276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5" t="s">
        <v>92</v>
      </c>
      <c r="BK908" s="193">
        <f>ROUND(I908*H908,2)</f>
        <v>0</v>
      </c>
      <c r="BL908" s="25" t="s">
        <v>384</v>
      </c>
      <c r="BM908" s="25" t="s">
        <v>1303</v>
      </c>
    </row>
    <row r="909" spans="2:65" s="12" customFormat="1">
      <c r="B909" s="194"/>
      <c r="D909" s="195" t="s">
        <v>284</v>
      </c>
      <c r="E909" s="196" t="s">
        <v>5</v>
      </c>
      <c r="F909" s="197" t="s">
        <v>451</v>
      </c>
      <c r="H909" s="196" t="s">
        <v>5</v>
      </c>
      <c r="I909" s="198"/>
      <c r="L909" s="194"/>
      <c r="M909" s="199"/>
      <c r="N909" s="200"/>
      <c r="O909" s="200"/>
      <c r="P909" s="200"/>
      <c r="Q909" s="200"/>
      <c r="R909" s="200"/>
      <c r="S909" s="200"/>
      <c r="T909" s="201"/>
      <c r="AT909" s="196" t="s">
        <v>284</v>
      </c>
      <c r="AU909" s="196" t="s">
        <v>81</v>
      </c>
      <c r="AV909" s="12" t="s">
        <v>77</v>
      </c>
      <c r="AW909" s="12" t="s">
        <v>36</v>
      </c>
      <c r="AX909" s="12" t="s">
        <v>73</v>
      </c>
      <c r="AY909" s="196" t="s">
        <v>276</v>
      </c>
    </row>
    <row r="910" spans="2:65" s="13" customFormat="1">
      <c r="B910" s="202"/>
      <c r="D910" s="195" t="s">
        <v>284</v>
      </c>
      <c r="E910" s="203" t="s">
        <v>5</v>
      </c>
      <c r="F910" s="204" t="s">
        <v>1304</v>
      </c>
      <c r="H910" s="205">
        <v>317.03699999999998</v>
      </c>
      <c r="I910" s="206"/>
      <c r="L910" s="202"/>
      <c r="M910" s="207"/>
      <c r="N910" s="208"/>
      <c r="O910" s="208"/>
      <c r="P910" s="208"/>
      <c r="Q910" s="208"/>
      <c r="R910" s="208"/>
      <c r="S910" s="208"/>
      <c r="T910" s="209"/>
      <c r="AT910" s="203" t="s">
        <v>284</v>
      </c>
      <c r="AU910" s="203" t="s">
        <v>81</v>
      </c>
      <c r="AV910" s="13" t="s">
        <v>81</v>
      </c>
      <c r="AW910" s="13" t="s">
        <v>36</v>
      </c>
      <c r="AX910" s="13" t="s">
        <v>73</v>
      </c>
      <c r="AY910" s="203" t="s">
        <v>276</v>
      </c>
    </row>
    <row r="911" spans="2:65" s="14" customFormat="1">
      <c r="B911" s="210"/>
      <c r="D911" s="195" t="s">
        <v>284</v>
      </c>
      <c r="E911" s="211" t="s">
        <v>5</v>
      </c>
      <c r="F911" s="212" t="s">
        <v>290</v>
      </c>
      <c r="H911" s="213">
        <v>317.03699999999998</v>
      </c>
      <c r="I911" s="214"/>
      <c r="L911" s="210"/>
      <c r="M911" s="215"/>
      <c r="N911" s="216"/>
      <c r="O911" s="216"/>
      <c r="P911" s="216"/>
      <c r="Q911" s="216"/>
      <c r="R911" s="216"/>
      <c r="S911" s="216"/>
      <c r="T911" s="217"/>
      <c r="AT911" s="211" t="s">
        <v>284</v>
      </c>
      <c r="AU911" s="211" t="s">
        <v>81</v>
      </c>
      <c r="AV911" s="14" t="s">
        <v>87</v>
      </c>
      <c r="AW911" s="14" t="s">
        <v>36</v>
      </c>
      <c r="AX911" s="14" t="s">
        <v>73</v>
      </c>
      <c r="AY911" s="211" t="s">
        <v>276</v>
      </c>
    </row>
    <row r="912" spans="2:65" s="15" customFormat="1">
      <c r="B912" s="218"/>
      <c r="D912" s="195" t="s">
        <v>284</v>
      </c>
      <c r="E912" s="219" t="s">
        <v>5</v>
      </c>
      <c r="F912" s="220" t="s">
        <v>291</v>
      </c>
      <c r="H912" s="221">
        <v>317.03699999999998</v>
      </c>
      <c r="I912" s="222"/>
      <c r="L912" s="218"/>
      <c r="M912" s="223"/>
      <c r="N912" s="224"/>
      <c r="O912" s="224"/>
      <c r="P912" s="224"/>
      <c r="Q912" s="224"/>
      <c r="R912" s="224"/>
      <c r="S912" s="224"/>
      <c r="T912" s="225"/>
      <c r="AT912" s="219" t="s">
        <v>284</v>
      </c>
      <c r="AU912" s="219" t="s">
        <v>81</v>
      </c>
      <c r="AV912" s="15" t="s">
        <v>92</v>
      </c>
      <c r="AW912" s="15" t="s">
        <v>36</v>
      </c>
      <c r="AX912" s="15" t="s">
        <v>77</v>
      </c>
      <c r="AY912" s="219" t="s">
        <v>276</v>
      </c>
    </row>
    <row r="913" spans="2:65" s="1" customFormat="1" ht="25.5" customHeight="1">
      <c r="B913" s="181"/>
      <c r="C913" s="182" t="s">
        <v>1305</v>
      </c>
      <c r="D913" s="182" t="s">
        <v>278</v>
      </c>
      <c r="E913" s="183" t="s">
        <v>634</v>
      </c>
      <c r="F913" s="184" t="s">
        <v>635</v>
      </c>
      <c r="G913" s="185" t="s">
        <v>318</v>
      </c>
      <c r="H913" s="186">
        <v>10.888999999999999</v>
      </c>
      <c r="I913" s="187"/>
      <c r="J913" s="188">
        <f>ROUND(I913*H913,2)</f>
        <v>0</v>
      </c>
      <c r="K913" s="184" t="s">
        <v>282</v>
      </c>
      <c r="L913" s="42"/>
      <c r="M913" s="189" t="s">
        <v>5</v>
      </c>
      <c r="N913" s="190" t="s">
        <v>46</v>
      </c>
      <c r="O913" s="43"/>
      <c r="P913" s="191">
        <f>O913*H913</f>
        <v>0</v>
      </c>
      <c r="Q913" s="191">
        <v>0</v>
      </c>
      <c r="R913" s="191">
        <f>Q913*H913</f>
        <v>0</v>
      </c>
      <c r="S913" s="191">
        <v>0</v>
      </c>
      <c r="T913" s="192">
        <f>S913*H913</f>
        <v>0</v>
      </c>
      <c r="AR913" s="25" t="s">
        <v>384</v>
      </c>
      <c r="AT913" s="25" t="s">
        <v>278</v>
      </c>
      <c r="AU913" s="25" t="s">
        <v>81</v>
      </c>
      <c r="AY913" s="25" t="s">
        <v>276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5" t="s">
        <v>92</v>
      </c>
      <c r="BK913" s="193">
        <f>ROUND(I913*H913,2)</f>
        <v>0</v>
      </c>
      <c r="BL913" s="25" t="s">
        <v>384</v>
      </c>
      <c r="BM913" s="25" t="s">
        <v>1306</v>
      </c>
    </row>
    <row r="914" spans="2:65" s="11" customFormat="1" ht="29.85" customHeight="1">
      <c r="B914" s="168"/>
      <c r="D914" s="169" t="s">
        <v>72</v>
      </c>
      <c r="E914" s="179" t="s">
        <v>1307</v>
      </c>
      <c r="F914" s="179" t="s">
        <v>1308</v>
      </c>
      <c r="I914" s="171"/>
      <c r="J914" s="180">
        <f>BK914</f>
        <v>0</v>
      </c>
      <c r="L914" s="168"/>
      <c r="M914" s="173"/>
      <c r="N914" s="174"/>
      <c r="O914" s="174"/>
      <c r="P914" s="175">
        <f>SUM(P915:P1070)</f>
        <v>0</v>
      </c>
      <c r="Q914" s="174"/>
      <c r="R914" s="175">
        <f>SUM(R915:R1070)</f>
        <v>29.300078709999998</v>
      </c>
      <c r="S914" s="174"/>
      <c r="T914" s="176">
        <f>SUM(T915:T1070)</f>
        <v>0</v>
      </c>
      <c r="AR914" s="169" t="s">
        <v>81</v>
      </c>
      <c r="AT914" s="177" t="s">
        <v>72</v>
      </c>
      <c r="AU914" s="177" t="s">
        <v>77</v>
      </c>
      <c r="AY914" s="169" t="s">
        <v>276</v>
      </c>
      <c r="BK914" s="178">
        <f>SUM(BK915:BK1070)</f>
        <v>0</v>
      </c>
    </row>
    <row r="915" spans="2:65" s="1" customFormat="1" ht="25.5" customHeight="1">
      <c r="B915" s="181"/>
      <c r="C915" s="182" t="s">
        <v>1309</v>
      </c>
      <c r="D915" s="182" t="s">
        <v>278</v>
      </c>
      <c r="E915" s="183" t="s">
        <v>1310</v>
      </c>
      <c r="F915" s="184" t="s">
        <v>1311</v>
      </c>
      <c r="G915" s="185" t="s">
        <v>325</v>
      </c>
      <c r="H915" s="186">
        <v>264.62</v>
      </c>
      <c r="I915" s="187"/>
      <c r="J915" s="188">
        <f>ROUND(I915*H915,2)</f>
        <v>0</v>
      </c>
      <c r="K915" s="184" t="s">
        <v>282</v>
      </c>
      <c r="L915" s="42"/>
      <c r="M915" s="189" t="s">
        <v>5</v>
      </c>
      <c r="N915" s="190" t="s">
        <v>46</v>
      </c>
      <c r="O915" s="43"/>
      <c r="P915" s="191">
        <f>O915*H915</f>
        <v>0</v>
      </c>
      <c r="Q915" s="191">
        <v>0</v>
      </c>
      <c r="R915" s="191">
        <f>Q915*H915</f>
        <v>0</v>
      </c>
      <c r="S915" s="191">
        <v>0</v>
      </c>
      <c r="T915" s="192">
        <f>S915*H915</f>
        <v>0</v>
      </c>
      <c r="AR915" s="25" t="s">
        <v>384</v>
      </c>
      <c r="AT915" s="25" t="s">
        <v>278</v>
      </c>
      <c r="AU915" s="25" t="s">
        <v>81</v>
      </c>
      <c r="AY915" s="25" t="s">
        <v>276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5" t="s">
        <v>92</v>
      </c>
      <c r="BK915" s="193">
        <f>ROUND(I915*H915,2)</f>
        <v>0</v>
      </c>
      <c r="BL915" s="25" t="s">
        <v>384</v>
      </c>
      <c r="BM915" s="25" t="s">
        <v>1312</v>
      </c>
    </row>
    <row r="916" spans="2:65" s="12" customFormat="1">
      <c r="B916" s="194"/>
      <c r="D916" s="195" t="s">
        <v>284</v>
      </c>
      <c r="E916" s="196" t="s">
        <v>5</v>
      </c>
      <c r="F916" s="197" t="s">
        <v>1313</v>
      </c>
      <c r="H916" s="196" t="s">
        <v>5</v>
      </c>
      <c r="I916" s="198"/>
      <c r="L916" s="194"/>
      <c r="M916" s="199"/>
      <c r="N916" s="200"/>
      <c r="O916" s="200"/>
      <c r="P916" s="200"/>
      <c r="Q916" s="200"/>
      <c r="R916" s="200"/>
      <c r="S916" s="200"/>
      <c r="T916" s="201"/>
      <c r="AT916" s="196" t="s">
        <v>284</v>
      </c>
      <c r="AU916" s="196" t="s">
        <v>81</v>
      </c>
      <c r="AV916" s="12" t="s">
        <v>77</v>
      </c>
      <c r="AW916" s="12" t="s">
        <v>36</v>
      </c>
      <c r="AX916" s="12" t="s">
        <v>73</v>
      </c>
      <c r="AY916" s="196" t="s">
        <v>276</v>
      </c>
    </row>
    <row r="917" spans="2:65" s="12" customFormat="1">
      <c r="B917" s="194"/>
      <c r="D917" s="195" t="s">
        <v>284</v>
      </c>
      <c r="E917" s="196" t="s">
        <v>5</v>
      </c>
      <c r="F917" s="197" t="s">
        <v>1314</v>
      </c>
      <c r="H917" s="196" t="s">
        <v>5</v>
      </c>
      <c r="I917" s="198"/>
      <c r="L917" s="194"/>
      <c r="M917" s="199"/>
      <c r="N917" s="200"/>
      <c r="O917" s="200"/>
      <c r="P917" s="200"/>
      <c r="Q917" s="200"/>
      <c r="R917" s="200"/>
      <c r="S917" s="200"/>
      <c r="T917" s="201"/>
      <c r="AT917" s="196" t="s">
        <v>284</v>
      </c>
      <c r="AU917" s="196" t="s">
        <v>81</v>
      </c>
      <c r="AV917" s="12" t="s">
        <v>77</v>
      </c>
      <c r="AW917" s="12" t="s">
        <v>36</v>
      </c>
      <c r="AX917" s="12" t="s">
        <v>73</v>
      </c>
      <c r="AY917" s="196" t="s">
        <v>276</v>
      </c>
    </row>
    <row r="918" spans="2:65" s="13" customFormat="1">
      <c r="B918" s="202"/>
      <c r="D918" s="195" t="s">
        <v>284</v>
      </c>
      <c r="E918" s="203" t="s">
        <v>5</v>
      </c>
      <c r="F918" s="204" t="s">
        <v>1315</v>
      </c>
      <c r="H918" s="205">
        <v>64.680000000000007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284</v>
      </c>
      <c r="AU918" s="203" t="s">
        <v>81</v>
      </c>
      <c r="AV918" s="13" t="s">
        <v>81</v>
      </c>
      <c r="AW918" s="13" t="s">
        <v>36</v>
      </c>
      <c r="AX918" s="13" t="s">
        <v>73</v>
      </c>
      <c r="AY918" s="203" t="s">
        <v>276</v>
      </c>
    </row>
    <row r="919" spans="2:65" s="13" customFormat="1">
      <c r="B919" s="202"/>
      <c r="D919" s="195" t="s">
        <v>284</v>
      </c>
      <c r="E919" s="203" t="s">
        <v>5</v>
      </c>
      <c r="F919" s="204" t="s">
        <v>1316</v>
      </c>
      <c r="H919" s="205">
        <v>73.14</v>
      </c>
      <c r="I919" s="206"/>
      <c r="L919" s="202"/>
      <c r="M919" s="207"/>
      <c r="N919" s="208"/>
      <c r="O919" s="208"/>
      <c r="P919" s="208"/>
      <c r="Q919" s="208"/>
      <c r="R919" s="208"/>
      <c r="S919" s="208"/>
      <c r="T919" s="209"/>
      <c r="AT919" s="203" t="s">
        <v>284</v>
      </c>
      <c r="AU919" s="203" t="s">
        <v>81</v>
      </c>
      <c r="AV919" s="13" t="s">
        <v>81</v>
      </c>
      <c r="AW919" s="13" t="s">
        <v>36</v>
      </c>
      <c r="AX919" s="13" t="s">
        <v>73</v>
      </c>
      <c r="AY919" s="203" t="s">
        <v>276</v>
      </c>
    </row>
    <row r="920" spans="2:65" s="13" customFormat="1">
      <c r="B920" s="202"/>
      <c r="D920" s="195" t="s">
        <v>284</v>
      </c>
      <c r="E920" s="203" t="s">
        <v>5</v>
      </c>
      <c r="F920" s="204" t="s">
        <v>1317</v>
      </c>
      <c r="H920" s="205">
        <v>101.46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284</v>
      </c>
      <c r="AU920" s="203" t="s">
        <v>81</v>
      </c>
      <c r="AV920" s="13" t="s">
        <v>81</v>
      </c>
      <c r="AW920" s="13" t="s">
        <v>36</v>
      </c>
      <c r="AX920" s="13" t="s">
        <v>73</v>
      </c>
      <c r="AY920" s="203" t="s">
        <v>276</v>
      </c>
    </row>
    <row r="921" spans="2:65" s="12" customFormat="1">
      <c r="B921" s="194"/>
      <c r="D921" s="195" t="s">
        <v>284</v>
      </c>
      <c r="E921" s="196" t="s">
        <v>5</v>
      </c>
      <c r="F921" s="197" t="s">
        <v>1318</v>
      </c>
      <c r="H921" s="196" t="s">
        <v>5</v>
      </c>
      <c r="I921" s="198"/>
      <c r="L921" s="194"/>
      <c r="M921" s="199"/>
      <c r="N921" s="200"/>
      <c r="O921" s="200"/>
      <c r="P921" s="200"/>
      <c r="Q921" s="200"/>
      <c r="R921" s="200"/>
      <c r="S921" s="200"/>
      <c r="T921" s="201"/>
      <c r="AT921" s="196" t="s">
        <v>284</v>
      </c>
      <c r="AU921" s="196" t="s">
        <v>81</v>
      </c>
      <c r="AV921" s="12" t="s">
        <v>77</v>
      </c>
      <c r="AW921" s="12" t="s">
        <v>36</v>
      </c>
      <c r="AX921" s="12" t="s">
        <v>73</v>
      </c>
      <c r="AY921" s="196" t="s">
        <v>276</v>
      </c>
    </row>
    <row r="922" spans="2:65" s="13" customFormat="1">
      <c r="B922" s="202"/>
      <c r="D922" s="195" t="s">
        <v>284</v>
      </c>
      <c r="E922" s="203" t="s">
        <v>5</v>
      </c>
      <c r="F922" s="204" t="s">
        <v>1319</v>
      </c>
      <c r="H922" s="205">
        <v>25.34</v>
      </c>
      <c r="I922" s="206"/>
      <c r="L922" s="202"/>
      <c r="M922" s="207"/>
      <c r="N922" s="208"/>
      <c r="O922" s="208"/>
      <c r="P922" s="208"/>
      <c r="Q922" s="208"/>
      <c r="R922" s="208"/>
      <c r="S922" s="208"/>
      <c r="T922" s="209"/>
      <c r="AT922" s="203" t="s">
        <v>284</v>
      </c>
      <c r="AU922" s="203" t="s">
        <v>81</v>
      </c>
      <c r="AV922" s="13" t="s">
        <v>81</v>
      </c>
      <c r="AW922" s="13" t="s">
        <v>36</v>
      </c>
      <c r="AX922" s="13" t="s">
        <v>73</v>
      </c>
      <c r="AY922" s="203" t="s">
        <v>276</v>
      </c>
    </row>
    <row r="923" spans="2:65" s="14" customFormat="1">
      <c r="B923" s="210"/>
      <c r="D923" s="195" t="s">
        <v>284</v>
      </c>
      <c r="E923" s="211" t="s">
        <v>5</v>
      </c>
      <c r="F923" s="212" t="s">
        <v>290</v>
      </c>
      <c r="H923" s="213">
        <v>264.62</v>
      </c>
      <c r="I923" s="214"/>
      <c r="L923" s="210"/>
      <c r="M923" s="215"/>
      <c r="N923" s="216"/>
      <c r="O923" s="216"/>
      <c r="P923" s="216"/>
      <c r="Q923" s="216"/>
      <c r="R923" s="216"/>
      <c r="S923" s="216"/>
      <c r="T923" s="217"/>
      <c r="AT923" s="211" t="s">
        <v>284</v>
      </c>
      <c r="AU923" s="211" t="s">
        <v>81</v>
      </c>
      <c r="AV923" s="14" t="s">
        <v>87</v>
      </c>
      <c r="AW923" s="14" t="s">
        <v>36</v>
      </c>
      <c r="AX923" s="14" t="s">
        <v>73</v>
      </c>
      <c r="AY923" s="211" t="s">
        <v>276</v>
      </c>
    </row>
    <row r="924" spans="2:65" s="15" customFormat="1">
      <c r="B924" s="218"/>
      <c r="D924" s="195" t="s">
        <v>284</v>
      </c>
      <c r="E924" s="219" t="s">
        <v>5</v>
      </c>
      <c r="F924" s="220" t="s">
        <v>291</v>
      </c>
      <c r="H924" s="221">
        <v>264.62</v>
      </c>
      <c r="I924" s="222"/>
      <c r="L924" s="218"/>
      <c r="M924" s="223"/>
      <c r="N924" s="224"/>
      <c r="O924" s="224"/>
      <c r="P924" s="224"/>
      <c r="Q924" s="224"/>
      <c r="R924" s="224"/>
      <c r="S924" s="224"/>
      <c r="T924" s="225"/>
      <c r="AT924" s="219" t="s">
        <v>284</v>
      </c>
      <c r="AU924" s="219" t="s">
        <v>81</v>
      </c>
      <c r="AV924" s="15" t="s">
        <v>92</v>
      </c>
      <c r="AW924" s="15" t="s">
        <v>36</v>
      </c>
      <c r="AX924" s="15" t="s">
        <v>77</v>
      </c>
      <c r="AY924" s="219" t="s">
        <v>276</v>
      </c>
    </row>
    <row r="925" spans="2:65" s="1" customFormat="1" ht="16.5" customHeight="1">
      <c r="B925" s="181"/>
      <c r="C925" s="226" t="s">
        <v>1320</v>
      </c>
      <c r="D925" s="226" t="s">
        <v>447</v>
      </c>
      <c r="E925" s="227" t="s">
        <v>589</v>
      </c>
      <c r="F925" s="228" t="s">
        <v>590</v>
      </c>
      <c r="G925" s="229" t="s">
        <v>591</v>
      </c>
      <c r="H925" s="230">
        <v>9.1289999999999996</v>
      </c>
      <c r="I925" s="231"/>
      <c r="J925" s="232">
        <f>ROUND(I925*H925,2)</f>
        <v>0</v>
      </c>
      <c r="K925" s="228" t="s">
        <v>282</v>
      </c>
      <c r="L925" s="233"/>
      <c r="M925" s="234" t="s">
        <v>5</v>
      </c>
      <c r="N925" s="235" t="s">
        <v>46</v>
      </c>
      <c r="O925" s="43"/>
      <c r="P925" s="191">
        <f>O925*H925</f>
        <v>0</v>
      </c>
      <c r="Q925" s="191">
        <v>1E-3</v>
      </c>
      <c r="R925" s="191">
        <f>Q925*H925</f>
        <v>9.129E-3</v>
      </c>
      <c r="S925" s="191">
        <v>0</v>
      </c>
      <c r="T925" s="192">
        <f>S925*H925</f>
        <v>0</v>
      </c>
      <c r="AR925" s="25" t="s">
        <v>484</v>
      </c>
      <c r="AT925" s="25" t="s">
        <v>447</v>
      </c>
      <c r="AU925" s="25" t="s">
        <v>81</v>
      </c>
      <c r="AY925" s="25" t="s">
        <v>276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5" t="s">
        <v>92</v>
      </c>
      <c r="BK925" s="193">
        <f>ROUND(I925*H925,2)</f>
        <v>0</v>
      </c>
      <c r="BL925" s="25" t="s">
        <v>384</v>
      </c>
      <c r="BM925" s="25" t="s">
        <v>1321</v>
      </c>
    </row>
    <row r="926" spans="2:65" s="12" customFormat="1">
      <c r="B926" s="194"/>
      <c r="D926" s="195" t="s">
        <v>284</v>
      </c>
      <c r="E926" s="196" t="s">
        <v>5</v>
      </c>
      <c r="F926" s="197" t="s">
        <v>451</v>
      </c>
      <c r="H926" s="196" t="s">
        <v>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6" t="s">
        <v>284</v>
      </c>
      <c r="AU926" s="196" t="s">
        <v>81</v>
      </c>
      <c r="AV926" s="12" t="s">
        <v>77</v>
      </c>
      <c r="AW926" s="12" t="s">
        <v>36</v>
      </c>
      <c r="AX926" s="12" t="s">
        <v>73</v>
      </c>
      <c r="AY926" s="196" t="s">
        <v>276</v>
      </c>
    </row>
    <row r="927" spans="2:65" s="13" customFormat="1">
      <c r="B927" s="202"/>
      <c r="D927" s="195" t="s">
        <v>284</v>
      </c>
      <c r="E927" s="203" t="s">
        <v>5</v>
      </c>
      <c r="F927" s="204" t="s">
        <v>1322</v>
      </c>
      <c r="H927" s="205">
        <v>9.1289999999999996</v>
      </c>
      <c r="I927" s="206"/>
      <c r="L927" s="202"/>
      <c r="M927" s="207"/>
      <c r="N927" s="208"/>
      <c r="O927" s="208"/>
      <c r="P927" s="208"/>
      <c r="Q927" s="208"/>
      <c r="R927" s="208"/>
      <c r="S927" s="208"/>
      <c r="T927" s="209"/>
      <c r="AT927" s="203" t="s">
        <v>284</v>
      </c>
      <c r="AU927" s="203" t="s">
        <v>81</v>
      </c>
      <c r="AV927" s="13" t="s">
        <v>81</v>
      </c>
      <c r="AW927" s="13" t="s">
        <v>36</v>
      </c>
      <c r="AX927" s="13" t="s">
        <v>73</v>
      </c>
      <c r="AY927" s="203" t="s">
        <v>276</v>
      </c>
    </row>
    <row r="928" spans="2:65" s="14" customFormat="1">
      <c r="B928" s="210"/>
      <c r="D928" s="195" t="s">
        <v>284</v>
      </c>
      <c r="E928" s="211" t="s">
        <v>5</v>
      </c>
      <c r="F928" s="212" t="s">
        <v>290</v>
      </c>
      <c r="H928" s="213">
        <v>9.1289999999999996</v>
      </c>
      <c r="I928" s="214"/>
      <c r="L928" s="210"/>
      <c r="M928" s="215"/>
      <c r="N928" s="216"/>
      <c r="O928" s="216"/>
      <c r="P928" s="216"/>
      <c r="Q928" s="216"/>
      <c r="R928" s="216"/>
      <c r="S928" s="216"/>
      <c r="T928" s="217"/>
      <c r="AT928" s="211" t="s">
        <v>284</v>
      </c>
      <c r="AU928" s="211" t="s">
        <v>81</v>
      </c>
      <c r="AV928" s="14" t="s">
        <v>87</v>
      </c>
      <c r="AW928" s="14" t="s">
        <v>36</v>
      </c>
      <c r="AX928" s="14" t="s">
        <v>73</v>
      </c>
      <c r="AY928" s="211" t="s">
        <v>276</v>
      </c>
    </row>
    <row r="929" spans="2:65" s="15" customFormat="1">
      <c r="B929" s="218"/>
      <c r="D929" s="195" t="s">
        <v>284</v>
      </c>
      <c r="E929" s="219" t="s">
        <v>5</v>
      </c>
      <c r="F929" s="220" t="s">
        <v>291</v>
      </c>
      <c r="H929" s="221">
        <v>9.1289999999999996</v>
      </c>
      <c r="I929" s="222"/>
      <c r="L929" s="218"/>
      <c r="M929" s="223"/>
      <c r="N929" s="224"/>
      <c r="O929" s="224"/>
      <c r="P929" s="224"/>
      <c r="Q929" s="224"/>
      <c r="R929" s="224"/>
      <c r="S929" s="224"/>
      <c r="T929" s="225"/>
      <c r="AT929" s="219" t="s">
        <v>284</v>
      </c>
      <c r="AU929" s="219" t="s">
        <v>81</v>
      </c>
      <c r="AV929" s="15" t="s">
        <v>92</v>
      </c>
      <c r="AW929" s="15" t="s">
        <v>36</v>
      </c>
      <c r="AX929" s="15" t="s">
        <v>77</v>
      </c>
      <c r="AY929" s="219" t="s">
        <v>276</v>
      </c>
    </row>
    <row r="930" spans="2:65" s="1" customFormat="1" ht="25.5" customHeight="1">
      <c r="B930" s="181"/>
      <c r="C930" s="182" t="s">
        <v>1323</v>
      </c>
      <c r="D930" s="182" t="s">
        <v>278</v>
      </c>
      <c r="E930" s="183" t="s">
        <v>1324</v>
      </c>
      <c r="F930" s="184" t="s">
        <v>1325</v>
      </c>
      <c r="G930" s="185" t="s">
        <v>325</v>
      </c>
      <c r="H930" s="186">
        <v>319.52199999999999</v>
      </c>
      <c r="I930" s="187"/>
      <c r="J930" s="188">
        <f>ROUND(I930*H930,2)</f>
        <v>0</v>
      </c>
      <c r="K930" s="184" t="s">
        <v>282</v>
      </c>
      <c r="L930" s="42"/>
      <c r="M930" s="189" t="s">
        <v>5</v>
      </c>
      <c r="N930" s="190" t="s">
        <v>46</v>
      </c>
      <c r="O930" s="43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AR930" s="25" t="s">
        <v>384</v>
      </c>
      <c r="AT930" s="25" t="s">
        <v>278</v>
      </c>
      <c r="AU930" s="25" t="s">
        <v>81</v>
      </c>
      <c r="AY930" s="25" t="s">
        <v>276</v>
      </c>
      <c r="BE930" s="193">
        <f>IF(N930="základní",J930,0)</f>
        <v>0</v>
      </c>
      <c r="BF930" s="193">
        <f>IF(N930="snížená",J930,0)</f>
        <v>0</v>
      </c>
      <c r="BG930" s="193">
        <f>IF(N930="zákl. přenesená",J930,0)</f>
        <v>0</v>
      </c>
      <c r="BH930" s="193">
        <f>IF(N930="sníž. přenesená",J930,0)</f>
        <v>0</v>
      </c>
      <c r="BI930" s="193">
        <f>IF(N930="nulová",J930,0)</f>
        <v>0</v>
      </c>
      <c r="BJ930" s="25" t="s">
        <v>92</v>
      </c>
      <c r="BK930" s="193">
        <f>ROUND(I930*H930,2)</f>
        <v>0</v>
      </c>
      <c r="BL930" s="25" t="s">
        <v>384</v>
      </c>
      <c r="BM930" s="25" t="s">
        <v>1326</v>
      </c>
    </row>
    <row r="931" spans="2:65" s="12" customFormat="1">
      <c r="B931" s="194"/>
      <c r="D931" s="195" t="s">
        <v>284</v>
      </c>
      <c r="E931" s="196" t="s">
        <v>5</v>
      </c>
      <c r="F931" s="197" t="s">
        <v>1327</v>
      </c>
      <c r="H931" s="196" t="s">
        <v>5</v>
      </c>
      <c r="I931" s="198"/>
      <c r="L931" s="194"/>
      <c r="M931" s="199"/>
      <c r="N931" s="200"/>
      <c r="O931" s="200"/>
      <c r="P931" s="200"/>
      <c r="Q931" s="200"/>
      <c r="R931" s="200"/>
      <c r="S931" s="200"/>
      <c r="T931" s="201"/>
      <c r="AT931" s="196" t="s">
        <v>284</v>
      </c>
      <c r="AU931" s="196" t="s">
        <v>81</v>
      </c>
      <c r="AV931" s="12" t="s">
        <v>77</v>
      </c>
      <c r="AW931" s="12" t="s">
        <v>36</v>
      </c>
      <c r="AX931" s="12" t="s">
        <v>73</v>
      </c>
      <c r="AY931" s="196" t="s">
        <v>276</v>
      </c>
    </row>
    <row r="932" spans="2:65" s="12" customFormat="1">
      <c r="B932" s="194"/>
      <c r="D932" s="195" t="s">
        <v>284</v>
      </c>
      <c r="E932" s="196" t="s">
        <v>5</v>
      </c>
      <c r="F932" s="197" t="s">
        <v>1314</v>
      </c>
      <c r="H932" s="196" t="s">
        <v>5</v>
      </c>
      <c r="I932" s="198"/>
      <c r="L932" s="194"/>
      <c r="M932" s="199"/>
      <c r="N932" s="200"/>
      <c r="O932" s="200"/>
      <c r="P932" s="200"/>
      <c r="Q932" s="200"/>
      <c r="R932" s="200"/>
      <c r="S932" s="200"/>
      <c r="T932" s="201"/>
      <c r="AT932" s="196" t="s">
        <v>284</v>
      </c>
      <c r="AU932" s="196" t="s">
        <v>81</v>
      </c>
      <c r="AV932" s="12" t="s">
        <v>77</v>
      </c>
      <c r="AW932" s="12" t="s">
        <v>36</v>
      </c>
      <c r="AX932" s="12" t="s">
        <v>73</v>
      </c>
      <c r="AY932" s="196" t="s">
        <v>276</v>
      </c>
    </row>
    <row r="933" spans="2:65" s="13" customFormat="1">
      <c r="B933" s="202"/>
      <c r="D933" s="195" t="s">
        <v>284</v>
      </c>
      <c r="E933" s="203" t="s">
        <v>5</v>
      </c>
      <c r="F933" s="204" t="s">
        <v>1315</v>
      </c>
      <c r="H933" s="205">
        <v>64.680000000000007</v>
      </c>
      <c r="I933" s="206"/>
      <c r="L933" s="202"/>
      <c r="M933" s="207"/>
      <c r="N933" s="208"/>
      <c r="O933" s="208"/>
      <c r="P933" s="208"/>
      <c r="Q933" s="208"/>
      <c r="R933" s="208"/>
      <c r="S933" s="208"/>
      <c r="T933" s="209"/>
      <c r="AT933" s="203" t="s">
        <v>284</v>
      </c>
      <c r="AU933" s="203" t="s">
        <v>81</v>
      </c>
      <c r="AV933" s="13" t="s">
        <v>81</v>
      </c>
      <c r="AW933" s="13" t="s">
        <v>36</v>
      </c>
      <c r="AX933" s="13" t="s">
        <v>73</v>
      </c>
      <c r="AY933" s="203" t="s">
        <v>276</v>
      </c>
    </row>
    <row r="934" spans="2:65" s="13" customFormat="1">
      <c r="B934" s="202"/>
      <c r="D934" s="195" t="s">
        <v>284</v>
      </c>
      <c r="E934" s="203" t="s">
        <v>5</v>
      </c>
      <c r="F934" s="204" t="s">
        <v>1316</v>
      </c>
      <c r="H934" s="205">
        <v>73.14</v>
      </c>
      <c r="I934" s="206"/>
      <c r="L934" s="202"/>
      <c r="M934" s="207"/>
      <c r="N934" s="208"/>
      <c r="O934" s="208"/>
      <c r="P934" s="208"/>
      <c r="Q934" s="208"/>
      <c r="R934" s="208"/>
      <c r="S934" s="208"/>
      <c r="T934" s="209"/>
      <c r="AT934" s="203" t="s">
        <v>284</v>
      </c>
      <c r="AU934" s="203" t="s">
        <v>81</v>
      </c>
      <c r="AV934" s="13" t="s">
        <v>81</v>
      </c>
      <c r="AW934" s="13" t="s">
        <v>36</v>
      </c>
      <c r="AX934" s="13" t="s">
        <v>73</v>
      </c>
      <c r="AY934" s="203" t="s">
        <v>276</v>
      </c>
    </row>
    <row r="935" spans="2:65" s="13" customFormat="1">
      <c r="B935" s="202"/>
      <c r="D935" s="195" t="s">
        <v>284</v>
      </c>
      <c r="E935" s="203" t="s">
        <v>5</v>
      </c>
      <c r="F935" s="204" t="s">
        <v>1317</v>
      </c>
      <c r="H935" s="205">
        <v>101.46</v>
      </c>
      <c r="I935" s="206"/>
      <c r="L935" s="202"/>
      <c r="M935" s="207"/>
      <c r="N935" s="208"/>
      <c r="O935" s="208"/>
      <c r="P935" s="208"/>
      <c r="Q935" s="208"/>
      <c r="R935" s="208"/>
      <c r="S935" s="208"/>
      <c r="T935" s="209"/>
      <c r="AT935" s="203" t="s">
        <v>284</v>
      </c>
      <c r="AU935" s="203" t="s">
        <v>81</v>
      </c>
      <c r="AV935" s="13" t="s">
        <v>81</v>
      </c>
      <c r="AW935" s="13" t="s">
        <v>36</v>
      </c>
      <c r="AX935" s="13" t="s">
        <v>73</v>
      </c>
      <c r="AY935" s="203" t="s">
        <v>276</v>
      </c>
    </row>
    <row r="936" spans="2:65" s="12" customFormat="1">
      <c r="B936" s="194"/>
      <c r="D936" s="195" t="s">
        <v>284</v>
      </c>
      <c r="E936" s="196" t="s">
        <v>5</v>
      </c>
      <c r="F936" s="197" t="s">
        <v>1318</v>
      </c>
      <c r="H936" s="196" t="s">
        <v>5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6" t="s">
        <v>284</v>
      </c>
      <c r="AU936" s="196" t="s">
        <v>81</v>
      </c>
      <c r="AV936" s="12" t="s">
        <v>77</v>
      </c>
      <c r="AW936" s="12" t="s">
        <v>36</v>
      </c>
      <c r="AX936" s="12" t="s">
        <v>73</v>
      </c>
      <c r="AY936" s="196" t="s">
        <v>276</v>
      </c>
    </row>
    <row r="937" spans="2:65" s="13" customFormat="1">
      <c r="B937" s="202"/>
      <c r="D937" s="195" t="s">
        <v>284</v>
      </c>
      <c r="E937" s="203" t="s">
        <v>5</v>
      </c>
      <c r="F937" s="204" t="s">
        <v>1328</v>
      </c>
      <c r="H937" s="205">
        <v>80.242000000000004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284</v>
      </c>
      <c r="AU937" s="203" t="s">
        <v>81</v>
      </c>
      <c r="AV937" s="13" t="s">
        <v>81</v>
      </c>
      <c r="AW937" s="13" t="s">
        <v>36</v>
      </c>
      <c r="AX937" s="13" t="s">
        <v>73</v>
      </c>
      <c r="AY937" s="203" t="s">
        <v>276</v>
      </c>
    </row>
    <row r="938" spans="2:65" s="14" customFormat="1">
      <c r="B938" s="210"/>
      <c r="D938" s="195" t="s">
        <v>284</v>
      </c>
      <c r="E938" s="211" t="s">
        <v>5</v>
      </c>
      <c r="F938" s="212" t="s">
        <v>290</v>
      </c>
      <c r="H938" s="213">
        <v>319.52199999999999</v>
      </c>
      <c r="I938" s="214"/>
      <c r="L938" s="210"/>
      <c r="M938" s="215"/>
      <c r="N938" s="216"/>
      <c r="O938" s="216"/>
      <c r="P938" s="216"/>
      <c r="Q938" s="216"/>
      <c r="R938" s="216"/>
      <c r="S938" s="216"/>
      <c r="T938" s="217"/>
      <c r="AT938" s="211" t="s">
        <v>284</v>
      </c>
      <c r="AU938" s="211" t="s">
        <v>81</v>
      </c>
      <c r="AV938" s="14" t="s">
        <v>87</v>
      </c>
      <c r="AW938" s="14" t="s">
        <v>36</v>
      </c>
      <c r="AX938" s="14" t="s">
        <v>73</v>
      </c>
      <c r="AY938" s="211" t="s">
        <v>276</v>
      </c>
    </row>
    <row r="939" spans="2:65" s="15" customFormat="1">
      <c r="B939" s="218"/>
      <c r="D939" s="195" t="s">
        <v>284</v>
      </c>
      <c r="E939" s="219" t="s">
        <v>5</v>
      </c>
      <c r="F939" s="220" t="s">
        <v>291</v>
      </c>
      <c r="H939" s="221">
        <v>319.52199999999999</v>
      </c>
      <c r="I939" s="222"/>
      <c r="L939" s="218"/>
      <c r="M939" s="223"/>
      <c r="N939" s="224"/>
      <c r="O939" s="224"/>
      <c r="P939" s="224"/>
      <c r="Q939" s="224"/>
      <c r="R939" s="224"/>
      <c r="S939" s="224"/>
      <c r="T939" s="225"/>
      <c r="AT939" s="219" t="s">
        <v>284</v>
      </c>
      <c r="AU939" s="219" t="s">
        <v>81</v>
      </c>
      <c r="AV939" s="15" t="s">
        <v>92</v>
      </c>
      <c r="AW939" s="15" t="s">
        <v>36</v>
      </c>
      <c r="AX939" s="15" t="s">
        <v>77</v>
      </c>
      <c r="AY939" s="219" t="s">
        <v>276</v>
      </c>
    </row>
    <row r="940" spans="2:65" s="1" customFormat="1" ht="16.5" customHeight="1">
      <c r="B940" s="181"/>
      <c r="C940" s="226" t="s">
        <v>1329</v>
      </c>
      <c r="D940" s="226" t="s">
        <v>447</v>
      </c>
      <c r="E940" s="227" t="s">
        <v>1330</v>
      </c>
      <c r="F940" s="228" t="s">
        <v>1331</v>
      </c>
      <c r="G940" s="229" t="s">
        <v>325</v>
      </c>
      <c r="H940" s="230">
        <v>367.45</v>
      </c>
      <c r="I940" s="231"/>
      <c r="J940" s="232">
        <f>ROUND(I940*H940,2)</f>
        <v>0</v>
      </c>
      <c r="K940" s="228" t="s">
        <v>282</v>
      </c>
      <c r="L940" s="233"/>
      <c r="M940" s="234" t="s">
        <v>5</v>
      </c>
      <c r="N940" s="235" t="s">
        <v>46</v>
      </c>
      <c r="O940" s="43"/>
      <c r="P940" s="191">
        <f>O940*H940</f>
        <v>0</v>
      </c>
      <c r="Q940" s="191">
        <v>3.0000000000000001E-3</v>
      </c>
      <c r="R940" s="191">
        <f>Q940*H940</f>
        <v>1.1023499999999999</v>
      </c>
      <c r="S940" s="191">
        <v>0</v>
      </c>
      <c r="T940" s="192">
        <f>S940*H940</f>
        <v>0</v>
      </c>
      <c r="AR940" s="25" t="s">
        <v>484</v>
      </c>
      <c r="AT940" s="25" t="s">
        <v>447</v>
      </c>
      <c r="AU940" s="25" t="s">
        <v>81</v>
      </c>
      <c r="AY940" s="25" t="s">
        <v>276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25" t="s">
        <v>92</v>
      </c>
      <c r="BK940" s="193">
        <f>ROUND(I940*H940,2)</f>
        <v>0</v>
      </c>
      <c r="BL940" s="25" t="s">
        <v>384</v>
      </c>
      <c r="BM940" s="25" t="s">
        <v>1332</v>
      </c>
    </row>
    <row r="941" spans="2:65" s="12" customFormat="1">
      <c r="B941" s="194"/>
      <c r="D941" s="195" t="s">
        <v>284</v>
      </c>
      <c r="E941" s="196" t="s">
        <v>5</v>
      </c>
      <c r="F941" s="197" t="s">
        <v>451</v>
      </c>
      <c r="H941" s="196" t="s">
        <v>5</v>
      </c>
      <c r="I941" s="198"/>
      <c r="L941" s="194"/>
      <c r="M941" s="199"/>
      <c r="N941" s="200"/>
      <c r="O941" s="200"/>
      <c r="P941" s="200"/>
      <c r="Q941" s="200"/>
      <c r="R941" s="200"/>
      <c r="S941" s="200"/>
      <c r="T941" s="201"/>
      <c r="AT941" s="196" t="s">
        <v>284</v>
      </c>
      <c r="AU941" s="196" t="s">
        <v>81</v>
      </c>
      <c r="AV941" s="12" t="s">
        <v>77</v>
      </c>
      <c r="AW941" s="12" t="s">
        <v>36</v>
      </c>
      <c r="AX941" s="12" t="s">
        <v>73</v>
      </c>
      <c r="AY941" s="196" t="s">
        <v>276</v>
      </c>
    </row>
    <row r="942" spans="2:65" s="13" customFormat="1">
      <c r="B942" s="202"/>
      <c r="D942" s="195" t="s">
        <v>284</v>
      </c>
      <c r="E942" s="203" t="s">
        <v>5</v>
      </c>
      <c r="F942" s="204" t="s">
        <v>1333</v>
      </c>
      <c r="H942" s="205">
        <v>367.45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284</v>
      </c>
      <c r="AU942" s="203" t="s">
        <v>81</v>
      </c>
      <c r="AV942" s="13" t="s">
        <v>81</v>
      </c>
      <c r="AW942" s="13" t="s">
        <v>36</v>
      </c>
      <c r="AX942" s="13" t="s">
        <v>73</v>
      </c>
      <c r="AY942" s="203" t="s">
        <v>276</v>
      </c>
    </row>
    <row r="943" spans="2:65" s="14" customFormat="1">
      <c r="B943" s="210"/>
      <c r="D943" s="195" t="s">
        <v>284</v>
      </c>
      <c r="E943" s="211" t="s">
        <v>5</v>
      </c>
      <c r="F943" s="212" t="s">
        <v>290</v>
      </c>
      <c r="H943" s="213">
        <v>367.45</v>
      </c>
      <c r="I943" s="214"/>
      <c r="L943" s="210"/>
      <c r="M943" s="215"/>
      <c r="N943" s="216"/>
      <c r="O943" s="216"/>
      <c r="P943" s="216"/>
      <c r="Q943" s="216"/>
      <c r="R943" s="216"/>
      <c r="S943" s="216"/>
      <c r="T943" s="217"/>
      <c r="AT943" s="211" t="s">
        <v>284</v>
      </c>
      <c r="AU943" s="211" t="s">
        <v>81</v>
      </c>
      <c r="AV943" s="14" t="s">
        <v>87</v>
      </c>
      <c r="AW943" s="14" t="s">
        <v>36</v>
      </c>
      <c r="AX943" s="14" t="s">
        <v>73</v>
      </c>
      <c r="AY943" s="211" t="s">
        <v>276</v>
      </c>
    </row>
    <row r="944" spans="2:65" s="15" customFormat="1">
      <c r="B944" s="218"/>
      <c r="D944" s="195" t="s">
        <v>284</v>
      </c>
      <c r="E944" s="219" t="s">
        <v>5</v>
      </c>
      <c r="F944" s="220" t="s">
        <v>291</v>
      </c>
      <c r="H944" s="221">
        <v>367.45</v>
      </c>
      <c r="I944" s="222"/>
      <c r="L944" s="218"/>
      <c r="M944" s="223"/>
      <c r="N944" s="224"/>
      <c r="O944" s="224"/>
      <c r="P944" s="224"/>
      <c r="Q944" s="224"/>
      <c r="R944" s="224"/>
      <c r="S944" s="224"/>
      <c r="T944" s="225"/>
      <c r="AT944" s="219" t="s">
        <v>284</v>
      </c>
      <c r="AU944" s="219" t="s">
        <v>81</v>
      </c>
      <c r="AV944" s="15" t="s">
        <v>92</v>
      </c>
      <c r="AW944" s="15" t="s">
        <v>36</v>
      </c>
      <c r="AX944" s="15" t="s">
        <v>77</v>
      </c>
      <c r="AY944" s="219" t="s">
        <v>276</v>
      </c>
    </row>
    <row r="945" spans="2:65" s="1" customFormat="1" ht="25.5" customHeight="1">
      <c r="B945" s="181"/>
      <c r="C945" s="182" t="s">
        <v>1334</v>
      </c>
      <c r="D945" s="182" t="s">
        <v>278</v>
      </c>
      <c r="E945" s="183" t="s">
        <v>1335</v>
      </c>
      <c r="F945" s="184" t="s">
        <v>1336</v>
      </c>
      <c r="G945" s="185" t="s">
        <v>325</v>
      </c>
      <c r="H945" s="186">
        <v>289.959</v>
      </c>
      <c r="I945" s="187"/>
      <c r="J945" s="188">
        <f>ROUND(I945*H945,2)</f>
        <v>0</v>
      </c>
      <c r="K945" s="184" t="s">
        <v>282</v>
      </c>
      <c r="L945" s="42"/>
      <c r="M945" s="189" t="s">
        <v>5</v>
      </c>
      <c r="N945" s="190" t="s">
        <v>46</v>
      </c>
      <c r="O945" s="43"/>
      <c r="P945" s="191">
        <f>O945*H945</f>
        <v>0</v>
      </c>
      <c r="Q945" s="191">
        <v>7.1000000000000002E-4</v>
      </c>
      <c r="R945" s="191">
        <f>Q945*H945</f>
        <v>0.20587089</v>
      </c>
      <c r="S945" s="191">
        <v>0</v>
      </c>
      <c r="T945" s="192">
        <f>S945*H945</f>
        <v>0</v>
      </c>
      <c r="AR945" s="25" t="s">
        <v>384</v>
      </c>
      <c r="AT945" s="25" t="s">
        <v>278</v>
      </c>
      <c r="AU945" s="25" t="s">
        <v>81</v>
      </c>
      <c r="AY945" s="25" t="s">
        <v>276</v>
      </c>
      <c r="BE945" s="193">
        <f>IF(N945="základní",J945,0)</f>
        <v>0</v>
      </c>
      <c r="BF945" s="193">
        <f>IF(N945="snížená",J945,0)</f>
        <v>0</v>
      </c>
      <c r="BG945" s="193">
        <f>IF(N945="zákl. přenesená",J945,0)</f>
        <v>0</v>
      </c>
      <c r="BH945" s="193">
        <f>IF(N945="sníž. přenesená",J945,0)</f>
        <v>0</v>
      </c>
      <c r="BI945" s="193">
        <f>IF(N945="nulová",J945,0)</f>
        <v>0</v>
      </c>
      <c r="BJ945" s="25" t="s">
        <v>92</v>
      </c>
      <c r="BK945" s="193">
        <f>ROUND(I945*H945,2)</f>
        <v>0</v>
      </c>
      <c r="BL945" s="25" t="s">
        <v>384</v>
      </c>
      <c r="BM945" s="25" t="s">
        <v>1337</v>
      </c>
    </row>
    <row r="946" spans="2:65" s="12" customFormat="1">
      <c r="B946" s="194"/>
      <c r="D946" s="195" t="s">
        <v>284</v>
      </c>
      <c r="E946" s="196" t="s">
        <v>5</v>
      </c>
      <c r="F946" s="197" t="s">
        <v>1338</v>
      </c>
      <c r="H946" s="196" t="s">
        <v>5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6" t="s">
        <v>284</v>
      </c>
      <c r="AU946" s="196" t="s">
        <v>81</v>
      </c>
      <c r="AV946" s="12" t="s">
        <v>77</v>
      </c>
      <c r="AW946" s="12" t="s">
        <v>36</v>
      </c>
      <c r="AX946" s="12" t="s">
        <v>73</v>
      </c>
      <c r="AY946" s="196" t="s">
        <v>276</v>
      </c>
    </row>
    <row r="947" spans="2:65" s="12" customFormat="1">
      <c r="B947" s="194"/>
      <c r="D947" s="195" t="s">
        <v>284</v>
      </c>
      <c r="E947" s="196" t="s">
        <v>5</v>
      </c>
      <c r="F947" s="197" t="s">
        <v>1314</v>
      </c>
      <c r="H947" s="196" t="s">
        <v>5</v>
      </c>
      <c r="I947" s="198"/>
      <c r="L947" s="194"/>
      <c r="M947" s="199"/>
      <c r="N947" s="200"/>
      <c r="O947" s="200"/>
      <c r="P947" s="200"/>
      <c r="Q947" s="200"/>
      <c r="R947" s="200"/>
      <c r="S947" s="200"/>
      <c r="T947" s="201"/>
      <c r="AT947" s="196" t="s">
        <v>284</v>
      </c>
      <c r="AU947" s="196" t="s">
        <v>81</v>
      </c>
      <c r="AV947" s="12" t="s">
        <v>77</v>
      </c>
      <c r="AW947" s="12" t="s">
        <v>36</v>
      </c>
      <c r="AX947" s="12" t="s">
        <v>73</v>
      </c>
      <c r="AY947" s="196" t="s">
        <v>276</v>
      </c>
    </row>
    <row r="948" spans="2:65" s="13" customFormat="1">
      <c r="B948" s="202"/>
      <c r="D948" s="195" t="s">
        <v>284</v>
      </c>
      <c r="E948" s="203" t="s">
        <v>5</v>
      </c>
      <c r="F948" s="204" t="s">
        <v>1315</v>
      </c>
      <c r="H948" s="205">
        <v>64.680000000000007</v>
      </c>
      <c r="I948" s="206"/>
      <c r="L948" s="202"/>
      <c r="M948" s="207"/>
      <c r="N948" s="208"/>
      <c r="O948" s="208"/>
      <c r="P948" s="208"/>
      <c r="Q948" s="208"/>
      <c r="R948" s="208"/>
      <c r="S948" s="208"/>
      <c r="T948" s="209"/>
      <c r="AT948" s="203" t="s">
        <v>284</v>
      </c>
      <c r="AU948" s="203" t="s">
        <v>81</v>
      </c>
      <c r="AV948" s="13" t="s">
        <v>81</v>
      </c>
      <c r="AW948" s="13" t="s">
        <v>36</v>
      </c>
      <c r="AX948" s="13" t="s">
        <v>73</v>
      </c>
      <c r="AY948" s="203" t="s">
        <v>276</v>
      </c>
    </row>
    <row r="949" spans="2:65" s="13" customFormat="1">
      <c r="B949" s="202"/>
      <c r="D949" s="195" t="s">
        <v>284</v>
      </c>
      <c r="E949" s="203" t="s">
        <v>5</v>
      </c>
      <c r="F949" s="204" t="s">
        <v>1316</v>
      </c>
      <c r="H949" s="205">
        <v>73.14</v>
      </c>
      <c r="I949" s="206"/>
      <c r="L949" s="202"/>
      <c r="M949" s="207"/>
      <c r="N949" s="208"/>
      <c r="O949" s="208"/>
      <c r="P949" s="208"/>
      <c r="Q949" s="208"/>
      <c r="R949" s="208"/>
      <c r="S949" s="208"/>
      <c r="T949" s="209"/>
      <c r="AT949" s="203" t="s">
        <v>284</v>
      </c>
      <c r="AU949" s="203" t="s">
        <v>81</v>
      </c>
      <c r="AV949" s="13" t="s">
        <v>81</v>
      </c>
      <c r="AW949" s="13" t="s">
        <v>36</v>
      </c>
      <c r="AX949" s="13" t="s">
        <v>73</v>
      </c>
      <c r="AY949" s="203" t="s">
        <v>276</v>
      </c>
    </row>
    <row r="950" spans="2:65" s="13" customFormat="1">
      <c r="B950" s="202"/>
      <c r="D950" s="195" t="s">
        <v>284</v>
      </c>
      <c r="E950" s="203" t="s">
        <v>5</v>
      </c>
      <c r="F950" s="204" t="s">
        <v>1317</v>
      </c>
      <c r="H950" s="205">
        <v>101.46</v>
      </c>
      <c r="I950" s="206"/>
      <c r="L950" s="202"/>
      <c r="M950" s="207"/>
      <c r="N950" s="208"/>
      <c r="O950" s="208"/>
      <c r="P950" s="208"/>
      <c r="Q950" s="208"/>
      <c r="R950" s="208"/>
      <c r="S950" s="208"/>
      <c r="T950" s="209"/>
      <c r="AT950" s="203" t="s">
        <v>284</v>
      </c>
      <c r="AU950" s="203" t="s">
        <v>81</v>
      </c>
      <c r="AV950" s="13" t="s">
        <v>81</v>
      </c>
      <c r="AW950" s="13" t="s">
        <v>36</v>
      </c>
      <c r="AX950" s="13" t="s">
        <v>73</v>
      </c>
      <c r="AY950" s="203" t="s">
        <v>276</v>
      </c>
    </row>
    <row r="951" spans="2:65" s="12" customFormat="1">
      <c r="B951" s="194"/>
      <c r="D951" s="195" t="s">
        <v>284</v>
      </c>
      <c r="E951" s="196" t="s">
        <v>5</v>
      </c>
      <c r="F951" s="197" t="s">
        <v>1318</v>
      </c>
      <c r="H951" s="196" t="s">
        <v>5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6" t="s">
        <v>284</v>
      </c>
      <c r="AU951" s="196" t="s">
        <v>81</v>
      </c>
      <c r="AV951" s="12" t="s">
        <v>77</v>
      </c>
      <c r="AW951" s="12" t="s">
        <v>36</v>
      </c>
      <c r="AX951" s="12" t="s">
        <v>73</v>
      </c>
      <c r="AY951" s="196" t="s">
        <v>276</v>
      </c>
    </row>
    <row r="952" spans="2:65" s="13" customFormat="1">
      <c r="B952" s="202"/>
      <c r="D952" s="195" t="s">
        <v>284</v>
      </c>
      <c r="E952" s="203" t="s">
        <v>5</v>
      </c>
      <c r="F952" s="204" t="s">
        <v>1339</v>
      </c>
      <c r="H952" s="205">
        <v>50.679000000000002</v>
      </c>
      <c r="I952" s="206"/>
      <c r="L952" s="202"/>
      <c r="M952" s="207"/>
      <c r="N952" s="208"/>
      <c r="O952" s="208"/>
      <c r="P952" s="208"/>
      <c r="Q952" s="208"/>
      <c r="R952" s="208"/>
      <c r="S952" s="208"/>
      <c r="T952" s="209"/>
      <c r="AT952" s="203" t="s">
        <v>284</v>
      </c>
      <c r="AU952" s="203" t="s">
        <v>81</v>
      </c>
      <c r="AV952" s="13" t="s">
        <v>81</v>
      </c>
      <c r="AW952" s="13" t="s">
        <v>36</v>
      </c>
      <c r="AX952" s="13" t="s">
        <v>73</v>
      </c>
      <c r="AY952" s="203" t="s">
        <v>276</v>
      </c>
    </row>
    <row r="953" spans="2:65" s="14" customFormat="1">
      <c r="B953" s="210"/>
      <c r="D953" s="195" t="s">
        <v>284</v>
      </c>
      <c r="E953" s="211" t="s">
        <v>5</v>
      </c>
      <c r="F953" s="212" t="s">
        <v>290</v>
      </c>
      <c r="H953" s="213">
        <v>289.959</v>
      </c>
      <c r="I953" s="214"/>
      <c r="L953" s="210"/>
      <c r="M953" s="215"/>
      <c r="N953" s="216"/>
      <c r="O953" s="216"/>
      <c r="P953" s="216"/>
      <c r="Q953" s="216"/>
      <c r="R953" s="216"/>
      <c r="S953" s="216"/>
      <c r="T953" s="217"/>
      <c r="AT953" s="211" t="s">
        <v>284</v>
      </c>
      <c r="AU953" s="211" t="s">
        <v>81</v>
      </c>
      <c r="AV953" s="14" t="s">
        <v>87</v>
      </c>
      <c r="AW953" s="14" t="s">
        <v>36</v>
      </c>
      <c r="AX953" s="14" t="s">
        <v>73</v>
      </c>
      <c r="AY953" s="211" t="s">
        <v>276</v>
      </c>
    </row>
    <row r="954" spans="2:65" s="15" customFormat="1">
      <c r="B954" s="218"/>
      <c r="D954" s="195" t="s">
        <v>284</v>
      </c>
      <c r="E954" s="219" t="s">
        <v>5</v>
      </c>
      <c r="F954" s="220" t="s">
        <v>291</v>
      </c>
      <c r="H954" s="221">
        <v>289.959</v>
      </c>
      <c r="I954" s="222"/>
      <c r="L954" s="218"/>
      <c r="M954" s="223"/>
      <c r="N954" s="224"/>
      <c r="O954" s="224"/>
      <c r="P954" s="224"/>
      <c r="Q954" s="224"/>
      <c r="R954" s="224"/>
      <c r="S954" s="224"/>
      <c r="T954" s="225"/>
      <c r="AT954" s="219" t="s">
        <v>284</v>
      </c>
      <c r="AU954" s="219" t="s">
        <v>81</v>
      </c>
      <c r="AV954" s="15" t="s">
        <v>92</v>
      </c>
      <c r="AW954" s="15" t="s">
        <v>36</v>
      </c>
      <c r="AX954" s="15" t="s">
        <v>77</v>
      </c>
      <c r="AY954" s="219" t="s">
        <v>276</v>
      </c>
    </row>
    <row r="955" spans="2:65" s="1" customFormat="1" ht="25.5" customHeight="1">
      <c r="B955" s="181"/>
      <c r="C955" s="182" t="s">
        <v>1340</v>
      </c>
      <c r="D955" s="182" t="s">
        <v>278</v>
      </c>
      <c r="E955" s="183" t="s">
        <v>1341</v>
      </c>
      <c r="F955" s="184" t="s">
        <v>1342</v>
      </c>
      <c r="G955" s="185" t="s">
        <v>325</v>
      </c>
      <c r="H955" s="186">
        <v>903.66399999999999</v>
      </c>
      <c r="I955" s="187"/>
      <c r="J955" s="188">
        <f>ROUND(I955*H955,2)</f>
        <v>0</v>
      </c>
      <c r="K955" s="184" t="s">
        <v>282</v>
      </c>
      <c r="L955" s="42"/>
      <c r="M955" s="189" t="s">
        <v>5</v>
      </c>
      <c r="N955" s="190" t="s">
        <v>46</v>
      </c>
      <c r="O955" s="43"/>
      <c r="P955" s="191">
        <f>O955*H955</f>
        <v>0</v>
      </c>
      <c r="Q955" s="191">
        <v>8.8000000000000003E-4</v>
      </c>
      <c r="R955" s="191">
        <f>Q955*H955</f>
        <v>0.79522431999999998</v>
      </c>
      <c r="S955" s="191">
        <v>0</v>
      </c>
      <c r="T955" s="192">
        <f>S955*H955</f>
        <v>0</v>
      </c>
      <c r="AR955" s="25" t="s">
        <v>384</v>
      </c>
      <c r="AT955" s="25" t="s">
        <v>278</v>
      </c>
      <c r="AU955" s="25" t="s">
        <v>81</v>
      </c>
      <c r="AY955" s="25" t="s">
        <v>276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25" t="s">
        <v>92</v>
      </c>
      <c r="BK955" s="193">
        <f>ROUND(I955*H955,2)</f>
        <v>0</v>
      </c>
      <c r="BL955" s="25" t="s">
        <v>384</v>
      </c>
      <c r="BM955" s="25" t="s">
        <v>1343</v>
      </c>
    </row>
    <row r="956" spans="2:65" s="12" customFormat="1">
      <c r="B956" s="194"/>
      <c r="D956" s="195" t="s">
        <v>284</v>
      </c>
      <c r="E956" s="196" t="s">
        <v>5</v>
      </c>
      <c r="F956" s="197" t="s">
        <v>1344</v>
      </c>
      <c r="H956" s="196" t="s">
        <v>5</v>
      </c>
      <c r="I956" s="198"/>
      <c r="L956" s="194"/>
      <c r="M956" s="199"/>
      <c r="N956" s="200"/>
      <c r="O956" s="200"/>
      <c r="P956" s="200"/>
      <c r="Q956" s="200"/>
      <c r="R956" s="200"/>
      <c r="S956" s="200"/>
      <c r="T956" s="201"/>
      <c r="AT956" s="196" t="s">
        <v>284</v>
      </c>
      <c r="AU956" s="196" t="s">
        <v>81</v>
      </c>
      <c r="AV956" s="12" t="s">
        <v>77</v>
      </c>
      <c r="AW956" s="12" t="s">
        <v>36</v>
      </c>
      <c r="AX956" s="12" t="s">
        <v>73</v>
      </c>
      <c r="AY956" s="196" t="s">
        <v>276</v>
      </c>
    </row>
    <row r="957" spans="2:65" s="12" customFormat="1">
      <c r="B957" s="194"/>
      <c r="D957" s="195" t="s">
        <v>284</v>
      </c>
      <c r="E957" s="196" t="s">
        <v>5</v>
      </c>
      <c r="F957" s="197" t="s">
        <v>1314</v>
      </c>
      <c r="H957" s="196" t="s">
        <v>5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6" t="s">
        <v>284</v>
      </c>
      <c r="AU957" s="196" t="s">
        <v>81</v>
      </c>
      <c r="AV957" s="12" t="s">
        <v>77</v>
      </c>
      <c r="AW957" s="12" t="s">
        <v>36</v>
      </c>
      <c r="AX957" s="12" t="s">
        <v>73</v>
      </c>
      <c r="AY957" s="196" t="s">
        <v>276</v>
      </c>
    </row>
    <row r="958" spans="2:65" s="13" customFormat="1">
      <c r="B958" s="202"/>
      <c r="D958" s="195" t="s">
        <v>284</v>
      </c>
      <c r="E958" s="203" t="s">
        <v>5</v>
      </c>
      <c r="F958" s="204" t="s">
        <v>1315</v>
      </c>
      <c r="H958" s="205">
        <v>64.680000000000007</v>
      </c>
      <c r="I958" s="206"/>
      <c r="L958" s="202"/>
      <c r="M958" s="207"/>
      <c r="N958" s="208"/>
      <c r="O958" s="208"/>
      <c r="P958" s="208"/>
      <c r="Q958" s="208"/>
      <c r="R958" s="208"/>
      <c r="S958" s="208"/>
      <c r="T958" s="209"/>
      <c r="AT958" s="203" t="s">
        <v>284</v>
      </c>
      <c r="AU958" s="203" t="s">
        <v>81</v>
      </c>
      <c r="AV958" s="13" t="s">
        <v>81</v>
      </c>
      <c r="AW958" s="13" t="s">
        <v>36</v>
      </c>
      <c r="AX958" s="13" t="s">
        <v>73</v>
      </c>
      <c r="AY958" s="203" t="s">
        <v>276</v>
      </c>
    </row>
    <row r="959" spans="2:65" s="13" customFormat="1">
      <c r="B959" s="202"/>
      <c r="D959" s="195" t="s">
        <v>284</v>
      </c>
      <c r="E959" s="203" t="s">
        <v>5</v>
      </c>
      <c r="F959" s="204" t="s">
        <v>1316</v>
      </c>
      <c r="H959" s="205">
        <v>73.14</v>
      </c>
      <c r="I959" s="206"/>
      <c r="L959" s="202"/>
      <c r="M959" s="207"/>
      <c r="N959" s="208"/>
      <c r="O959" s="208"/>
      <c r="P959" s="208"/>
      <c r="Q959" s="208"/>
      <c r="R959" s="208"/>
      <c r="S959" s="208"/>
      <c r="T959" s="209"/>
      <c r="AT959" s="203" t="s">
        <v>284</v>
      </c>
      <c r="AU959" s="203" t="s">
        <v>81</v>
      </c>
      <c r="AV959" s="13" t="s">
        <v>81</v>
      </c>
      <c r="AW959" s="13" t="s">
        <v>36</v>
      </c>
      <c r="AX959" s="13" t="s">
        <v>73</v>
      </c>
      <c r="AY959" s="203" t="s">
        <v>276</v>
      </c>
    </row>
    <row r="960" spans="2:65" s="13" customFormat="1">
      <c r="B960" s="202"/>
      <c r="D960" s="195" t="s">
        <v>284</v>
      </c>
      <c r="E960" s="203" t="s">
        <v>5</v>
      </c>
      <c r="F960" s="204" t="s">
        <v>1317</v>
      </c>
      <c r="H960" s="205">
        <v>101.46</v>
      </c>
      <c r="I960" s="206"/>
      <c r="L960" s="202"/>
      <c r="M960" s="207"/>
      <c r="N960" s="208"/>
      <c r="O960" s="208"/>
      <c r="P960" s="208"/>
      <c r="Q960" s="208"/>
      <c r="R960" s="208"/>
      <c r="S960" s="208"/>
      <c r="T960" s="209"/>
      <c r="AT960" s="203" t="s">
        <v>284</v>
      </c>
      <c r="AU960" s="203" t="s">
        <v>81</v>
      </c>
      <c r="AV960" s="13" t="s">
        <v>81</v>
      </c>
      <c r="AW960" s="13" t="s">
        <v>36</v>
      </c>
      <c r="AX960" s="13" t="s">
        <v>73</v>
      </c>
      <c r="AY960" s="203" t="s">
        <v>276</v>
      </c>
    </row>
    <row r="961" spans="2:51" s="12" customFormat="1">
      <c r="B961" s="194"/>
      <c r="D961" s="195" t="s">
        <v>284</v>
      </c>
      <c r="E961" s="196" t="s">
        <v>5</v>
      </c>
      <c r="F961" s="197" t="s">
        <v>1318</v>
      </c>
      <c r="H961" s="196" t="s">
        <v>5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6" t="s">
        <v>284</v>
      </c>
      <c r="AU961" s="196" t="s">
        <v>81</v>
      </c>
      <c r="AV961" s="12" t="s">
        <v>77</v>
      </c>
      <c r="AW961" s="12" t="s">
        <v>36</v>
      </c>
      <c r="AX961" s="12" t="s">
        <v>73</v>
      </c>
      <c r="AY961" s="196" t="s">
        <v>276</v>
      </c>
    </row>
    <row r="962" spans="2:51" s="13" customFormat="1">
      <c r="B962" s="202"/>
      <c r="D962" s="195" t="s">
        <v>284</v>
      </c>
      <c r="E962" s="203" t="s">
        <v>5</v>
      </c>
      <c r="F962" s="204" t="s">
        <v>1319</v>
      </c>
      <c r="H962" s="205">
        <v>25.34</v>
      </c>
      <c r="I962" s="206"/>
      <c r="L962" s="202"/>
      <c r="M962" s="207"/>
      <c r="N962" s="208"/>
      <c r="O962" s="208"/>
      <c r="P962" s="208"/>
      <c r="Q962" s="208"/>
      <c r="R962" s="208"/>
      <c r="S962" s="208"/>
      <c r="T962" s="209"/>
      <c r="AT962" s="203" t="s">
        <v>284</v>
      </c>
      <c r="AU962" s="203" t="s">
        <v>81</v>
      </c>
      <c r="AV962" s="13" t="s">
        <v>81</v>
      </c>
      <c r="AW962" s="13" t="s">
        <v>36</v>
      </c>
      <c r="AX962" s="13" t="s">
        <v>73</v>
      </c>
      <c r="AY962" s="203" t="s">
        <v>276</v>
      </c>
    </row>
    <row r="963" spans="2:51" s="14" customFormat="1">
      <c r="B963" s="210"/>
      <c r="D963" s="195" t="s">
        <v>284</v>
      </c>
      <c r="E963" s="211" t="s">
        <v>5</v>
      </c>
      <c r="F963" s="212" t="s">
        <v>290</v>
      </c>
      <c r="H963" s="213">
        <v>264.62</v>
      </c>
      <c r="I963" s="214"/>
      <c r="L963" s="210"/>
      <c r="M963" s="215"/>
      <c r="N963" s="216"/>
      <c r="O963" s="216"/>
      <c r="P963" s="216"/>
      <c r="Q963" s="216"/>
      <c r="R963" s="216"/>
      <c r="S963" s="216"/>
      <c r="T963" s="217"/>
      <c r="AT963" s="211" t="s">
        <v>284</v>
      </c>
      <c r="AU963" s="211" t="s">
        <v>81</v>
      </c>
      <c r="AV963" s="14" t="s">
        <v>87</v>
      </c>
      <c r="AW963" s="14" t="s">
        <v>36</v>
      </c>
      <c r="AX963" s="14" t="s">
        <v>73</v>
      </c>
      <c r="AY963" s="211" t="s">
        <v>276</v>
      </c>
    </row>
    <row r="964" spans="2:51" s="12" customFormat="1">
      <c r="B964" s="194"/>
      <c r="D964" s="195" t="s">
        <v>284</v>
      </c>
      <c r="E964" s="196" t="s">
        <v>5</v>
      </c>
      <c r="F964" s="197" t="s">
        <v>1345</v>
      </c>
      <c r="H964" s="196" t="s">
        <v>5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6" t="s">
        <v>284</v>
      </c>
      <c r="AU964" s="196" t="s">
        <v>81</v>
      </c>
      <c r="AV964" s="12" t="s">
        <v>77</v>
      </c>
      <c r="AW964" s="12" t="s">
        <v>36</v>
      </c>
      <c r="AX964" s="12" t="s">
        <v>73</v>
      </c>
      <c r="AY964" s="196" t="s">
        <v>276</v>
      </c>
    </row>
    <row r="965" spans="2:51" s="12" customFormat="1">
      <c r="B965" s="194"/>
      <c r="D965" s="195" t="s">
        <v>284</v>
      </c>
      <c r="E965" s="196" t="s">
        <v>5</v>
      </c>
      <c r="F965" s="197" t="s">
        <v>1314</v>
      </c>
      <c r="H965" s="196" t="s">
        <v>5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6" t="s">
        <v>284</v>
      </c>
      <c r="AU965" s="196" t="s">
        <v>81</v>
      </c>
      <c r="AV965" s="12" t="s">
        <v>77</v>
      </c>
      <c r="AW965" s="12" t="s">
        <v>36</v>
      </c>
      <c r="AX965" s="12" t="s">
        <v>73</v>
      </c>
      <c r="AY965" s="196" t="s">
        <v>276</v>
      </c>
    </row>
    <row r="966" spans="2:51" s="13" customFormat="1">
      <c r="B966" s="202"/>
      <c r="D966" s="195" t="s">
        <v>284</v>
      </c>
      <c r="E966" s="203" t="s">
        <v>5</v>
      </c>
      <c r="F966" s="204" t="s">
        <v>1315</v>
      </c>
      <c r="H966" s="205">
        <v>64.680000000000007</v>
      </c>
      <c r="I966" s="206"/>
      <c r="L966" s="202"/>
      <c r="M966" s="207"/>
      <c r="N966" s="208"/>
      <c r="O966" s="208"/>
      <c r="P966" s="208"/>
      <c r="Q966" s="208"/>
      <c r="R966" s="208"/>
      <c r="S966" s="208"/>
      <c r="T966" s="209"/>
      <c r="AT966" s="203" t="s">
        <v>284</v>
      </c>
      <c r="AU966" s="203" t="s">
        <v>81</v>
      </c>
      <c r="AV966" s="13" t="s">
        <v>81</v>
      </c>
      <c r="AW966" s="13" t="s">
        <v>36</v>
      </c>
      <c r="AX966" s="13" t="s">
        <v>73</v>
      </c>
      <c r="AY966" s="203" t="s">
        <v>276</v>
      </c>
    </row>
    <row r="967" spans="2:51" s="13" customFormat="1">
      <c r="B967" s="202"/>
      <c r="D967" s="195" t="s">
        <v>284</v>
      </c>
      <c r="E967" s="203" t="s">
        <v>5</v>
      </c>
      <c r="F967" s="204" t="s">
        <v>1316</v>
      </c>
      <c r="H967" s="205">
        <v>73.14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284</v>
      </c>
      <c r="AU967" s="203" t="s">
        <v>81</v>
      </c>
      <c r="AV967" s="13" t="s">
        <v>81</v>
      </c>
      <c r="AW967" s="13" t="s">
        <v>36</v>
      </c>
      <c r="AX967" s="13" t="s">
        <v>73</v>
      </c>
      <c r="AY967" s="203" t="s">
        <v>276</v>
      </c>
    </row>
    <row r="968" spans="2:51" s="13" customFormat="1">
      <c r="B968" s="202"/>
      <c r="D968" s="195" t="s">
        <v>284</v>
      </c>
      <c r="E968" s="203" t="s">
        <v>5</v>
      </c>
      <c r="F968" s="204" t="s">
        <v>1317</v>
      </c>
      <c r="H968" s="205">
        <v>101.46</v>
      </c>
      <c r="I968" s="206"/>
      <c r="L968" s="202"/>
      <c r="M968" s="207"/>
      <c r="N968" s="208"/>
      <c r="O968" s="208"/>
      <c r="P968" s="208"/>
      <c r="Q968" s="208"/>
      <c r="R968" s="208"/>
      <c r="S968" s="208"/>
      <c r="T968" s="209"/>
      <c r="AT968" s="203" t="s">
        <v>284</v>
      </c>
      <c r="AU968" s="203" t="s">
        <v>81</v>
      </c>
      <c r="AV968" s="13" t="s">
        <v>81</v>
      </c>
      <c r="AW968" s="13" t="s">
        <v>36</v>
      </c>
      <c r="AX968" s="13" t="s">
        <v>73</v>
      </c>
      <c r="AY968" s="203" t="s">
        <v>276</v>
      </c>
    </row>
    <row r="969" spans="2:51" s="12" customFormat="1">
      <c r="B969" s="194"/>
      <c r="D969" s="195" t="s">
        <v>284</v>
      </c>
      <c r="E969" s="196" t="s">
        <v>5</v>
      </c>
      <c r="F969" s="197" t="s">
        <v>1318</v>
      </c>
      <c r="H969" s="196" t="s">
        <v>5</v>
      </c>
      <c r="I969" s="198"/>
      <c r="L969" s="194"/>
      <c r="M969" s="199"/>
      <c r="N969" s="200"/>
      <c r="O969" s="200"/>
      <c r="P969" s="200"/>
      <c r="Q969" s="200"/>
      <c r="R969" s="200"/>
      <c r="S969" s="200"/>
      <c r="T969" s="201"/>
      <c r="AT969" s="196" t="s">
        <v>284</v>
      </c>
      <c r="AU969" s="196" t="s">
        <v>81</v>
      </c>
      <c r="AV969" s="12" t="s">
        <v>77</v>
      </c>
      <c r="AW969" s="12" t="s">
        <v>36</v>
      </c>
      <c r="AX969" s="12" t="s">
        <v>73</v>
      </c>
      <c r="AY969" s="196" t="s">
        <v>276</v>
      </c>
    </row>
    <row r="970" spans="2:51" s="13" customFormat="1">
      <c r="B970" s="202"/>
      <c r="D970" s="195" t="s">
        <v>284</v>
      </c>
      <c r="E970" s="203" t="s">
        <v>5</v>
      </c>
      <c r="F970" s="204" t="s">
        <v>1328</v>
      </c>
      <c r="H970" s="205">
        <v>80.242000000000004</v>
      </c>
      <c r="I970" s="206"/>
      <c r="L970" s="202"/>
      <c r="M970" s="207"/>
      <c r="N970" s="208"/>
      <c r="O970" s="208"/>
      <c r="P970" s="208"/>
      <c r="Q970" s="208"/>
      <c r="R970" s="208"/>
      <c r="S970" s="208"/>
      <c r="T970" s="209"/>
      <c r="AT970" s="203" t="s">
        <v>284</v>
      </c>
      <c r="AU970" s="203" t="s">
        <v>81</v>
      </c>
      <c r="AV970" s="13" t="s">
        <v>81</v>
      </c>
      <c r="AW970" s="13" t="s">
        <v>36</v>
      </c>
      <c r="AX970" s="13" t="s">
        <v>73</v>
      </c>
      <c r="AY970" s="203" t="s">
        <v>276</v>
      </c>
    </row>
    <row r="971" spans="2:51" s="14" customFormat="1">
      <c r="B971" s="210"/>
      <c r="D971" s="195" t="s">
        <v>284</v>
      </c>
      <c r="E971" s="211" t="s">
        <v>5</v>
      </c>
      <c r="F971" s="212" t="s">
        <v>290</v>
      </c>
      <c r="H971" s="213">
        <v>319.52199999999999</v>
      </c>
      <c r="I971" s="214"/>
      <c r="L971" s="210"/>
      <c r="M971" s="215"/>
      <c r="N971" s="216"/>
      <c r="O971" s="216"/>
      <c r="P971" s="216"/>
      <c r="Q971" s="216"/>
      <c r="R971" s="216"/>
      <c r="S971" s="216"/>
      <c r="T971" s="217"/>
      <c r="AT971" s="211" t="s">
        <v>284</v>
      </c>
      <c r="AU971" s="211" t="s">
        <v>81</v>
      </c>
      <c r="AV971" s="14" t="s">
        <v>87</v>
      </c>
      <c r="AW971" s="14" t="s">
        <v>36</v>
      </c>
      <c r="AX971" s="14" t="s">
        <v>73</v>
      </c>
      <c r="AY971" s="211" t="s">
        <v>276</v>
      </c>
    </row>
    <row r="972" spans="2:51" s="12" customFormat="1">
      <c r="B972" s="194"/>
      <c r="D972" s="195" t="s">
        <v>284</v>
      </c>
      <c r="E972" s="196" t="s">
        <v>5</v>
      </c>
      <c r="F972" s="197" t="s">
        <v>1346</v>
      </c>
      <c r="H972" s="196" t="s">
        <v>5</v>
      </c>
      <c r="I972" s="198"/>
      <c r="L972" s="194"/>
      <c r="M972" s="199"/>
      <c r="N972" s="200"/>
      <c r="O972" s="200"/>
      <c r="P972" s="200"/>
      <c r="Q972" s="200"/>
      <c r="R972" s="200"/>
      <c r="S972" s="200"/>
      <c r="T972" s="201"/>
      <c r="AT972" s="196" t="s">
        <v>284</v>
      </c>
      <c r="AU972" s="196" t="s">
        <v>81</v>
      </c>
      <c r="AV972" s="12" t="s">
        <v>77</v>
      </c>
      <c r="AW972" s="12" t="s">
        <v>36</v>
      </c>
      <c r="AX972" s="12" t="s">
        <v>73</v>
      </c>
      <c r="AY972" s="196" t="s">
        <v>276</v>
      </c>
    </row>
    <row r="973" spans="2:51" s="12" customFormat="1">
      <c r="B973" s="194"/>
      <c r="D973" s="195" t="s">
        <v>284</v>
      </c>
      <c r="E973" s="196" t="s">
        <v>5</v>
      </c>
      <c r="F973" s="197" t="s">
        <v>1314</v>
      </c>
      <c r="H973" s="196" t="s">
        <v>5</v>
      </c>
      <c r="I973" s="198"/>
      <c r="L973" s="194"/>
      <c r="M973" s="199"/>
      <c r="N973" s="200"/>
      <c r="O973" s="200"/>
      <c r="P973" s="200"/>
      <c r="Q973" s="200"/>
      <c r="R973" s="200"/>
      <c r="S973" s="200"/>
      <c r="T973" s="201"/>
      <c r="AT973" s="196" t="s">
        <v>284</v>
      </c>
      <c r="AU973" s="196" t="s">
        <v>81</v>
      </c>
      <c r="AV973" s="12" t="s">
        <v>77</v>
      </c>
      <c r="AW973" s="12" t="s">
        <v>36</v>
      </c>
      <c r="AX973" s="12" t="s">
        <v>73</v>
      </c>
      <c r="AY973" s="196" t="s">
        <v>276</v>
      </c>
    </row>
    <row r="974" spans="2:51" s="13" customFormat="1">
      <c r="B974" s="202"/>
      <c r="D974" s="195" t="s">
        <v>284</v>
      </c>
      <c r="E974" s="203" t="s">
        <v>5</v>
      </c>
      <c r="F974" s="204" t="s">
        <v>1315</v>
      </c>
      <c r="H974" s="205">
        <v>64.680000000000007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284</v>
      </c>
      <c r="AU974" s="203" t="s">
        <v>81</v>
      </c>
      <c r="AV974" s="13" t="s">
        <v>81</v>
      </c>
      <c r="AW974" s="13" t="s">
        <v>36</v>
      </c>
      <c r="AX974" s="13" t="s">
        <v>73</v>
      </c>
      <c r="AY974" s="203" t="s">
        <v>276</v>
      </c>
    </row>
    <row r="975" spans="2:51" s="13" customFormat="1">
      <c r="B975" s="202"/>
      <c r="D975" s="195" t="s">
        <v>284</v>
      </c>
      <c r="E975" s="203" t="s">
        <v>5</v>
      </c>
      <c r="F975" s="204" t="s">
        <v>1316</v>
      </c>
      <c r="H975" s="205">
        <v>73.14</v>
      </c>
      <c r="I975" s="206"/>
      <c r="L975" s="202"/>
      <c r="M975" s="207"/>
      <c r="N975" s="208"/>
      <c r="O975" s="208"/>
      <c r="P975" s="208"/>
      <c r="Q975" s="208"/>
      <c r="R975" s="208"/>
      <c r="S975" s="208"/>
      <c r="T975" s="209"/>
      <c r="AT975" s="203" t="s">
        <v>284</v>
      </c>
      <c r="AU975" s="203" t="s">
        <v>81</v>
      </c>
      <c r="AV975" s="13" t="s">
        <v>81</v>
      </c>
      <c r="AW975" s="13" t="s">
        <v>36</v>
      </c>
      <c r="AX975" s="13" t="s">
        <v>73</v>
      </c>
      <c r="AY975" s="203" t="s">
        <v>276</v>
      </c>
    </row>
    <row r="976" spans="2:51" s="13" customFormat="1">
      <c r="B976" s="202"/>
      <c r="D976" s="195" t="s">
        <v>284</v>
      </c>
      <c r="E976" s="203" t="s">
        <v>5</v>
      </c>
      <c r="F976" s="204" t="s">
        <v>1317</v>
      </c>
      <c r="H976" s="205">
        <v>101.46</v>
      </c>
      <c r="I976" s="206"/>
      <c r="L976" s="202"/>
      <c r="M976" s="207"/>
      <c r="N976" s="208"/>
      <c r="O976" s="208"/>
      <c r="P976" s="208"/>
      <c r="Q976" s="208"/>
      <c r="R976" s="208"/>
      <c r="S976" s="208"/>
      <c r="T976" s="209"/>
      <c r="AT976" s="203" t="s">
        <v>284</v>
      </c>
      <c r="AU976" s="203" t="s">
        <v>81</v>
      </c>
      <c r="AV976" s="13" t="s">
        <v>81</v>
      </c>
      <c r="AW976" s="13" t="s">
        <v>36</v>
      </c>
      <c r="AX976" s="13" t="s">
        <v>73</v>
      </c>
      <c r="AY976" s="203" t="s">
        <v>276</v>
      </c>
    </row>
    <row r="977" spans="2:65" s="12" customFormat="1">
      <c r="B977" s="194"/>
      <c r="D977" s="195" t="s">
        <v>284</v>
      </c>
      <c r="E977" s="196" t="s">
        <v>5</v>
      </c>
      <c r="F977" s="197" t="s">
        <v>1318</v>
      </c>
      <c r="H977" s="196" t="s">
        <v>5</v>
      </c>
      <c r="I977" s="198"/>
      <c r="L977" s="194"/>
      <c r="M977" s="199"/>
      <c r="N977" s="200"/>
      <c r="O977" s="200"/>
      <c r="P977" s="200"/>
      <c r="Q977" s="200"/>
      <c r="R977" s="200"/>
      <c r="S977" s="200"/>
      <c r="T977" s="201"/>
      <c r="AT977" s="196" t="s">
        <v>284</v>
      </c>
      <c r="AU977" s="196" t="s">
        <v>81</v>
      </c>
      <c r="AV977" s="12" t="s">
        <v>77</v>
      </c>
      <c r="AW977" s="12" t="s">
        <v>36</v>
      </c>
      <c r="AX977" s="12" t="s">
        <v>73</v>
      </c>
      <c r="AY977" s="196" t="s">
        <v>276</v>
      </c>
    </row>
    <row r="978" spans="2:65" s="13" customFormat="1">
      <c r="B978" s="202"/>
      <c r="D978" s="195" t="s">
        <v>284</v>
      </c>
      <c r="E978" s="203" t="s">
        <v>5</v>
      </c>
      <c r="F978" s="204" t="s">
        <v>1328</v>
      </c>
      <c r="H978" s="205">
        <v>80.242000000000004</v>
      </c>
      <c r="I978" s="206"/>
      <c r="L978" s="202"/>
      <c r="M978" s="207"/>
      <c r="N978" s="208"/>
      <c r="O978" s="208"/>
      <c r="P978" s="208"/>
      <c r="Q978" s="208"/>
      <c r="R978" s="208"/>
      <c r="S978" s="208"/>
      <c r="T978" s="209"/>
      <c r="AT978" s="203" t="s">
        <v>284</v>
      </c>
      <c r="AU978" s="203" t="s">
        <v>81</v>
      </c>
      <c r="AV978" s="13" t="s">
        <v>81</v>
      </c>
      <c r="AW978" s="13" t="s">
        <v>36</v>
      </c>
      <c r="AX978" s="13" t="s">
        <v>73</v>
      </c>
      <c r="AY978" s="203" t="s">
        <v>276</v>
      </c>
    </row>
    <row r="979" spans="2:65" s="14" customFormat="1">
      <c r="B979" s="210"/>
      <c r="D979" s="195" t="s">
        <v>284</v>
      </c>
      <c r="E979" s="211" t="s">
        <v>5</v>
      </c>
      <c r="F979" s="212" t="s">
        <v>290</v>
      </c>
      <c r="H979" s="213">
        <v>319.52199999999999</v>
      </c>
      <c r="I979" s="214"/>
      <c r="L979" s="210"/>
      <c r="M979" s="215"/>
      <c r="N979" s="216"/>
      <c r="O979" s="216"/>
      <c r="P979" s="216"/>
      <c r="Q979" s="216"/>
      <c r="R979" s="216"/>
      <c r="S979" s="216"/>
      <c r="T979" s="217"/>
      <c r="AT979" s="211" t="s">
        <v>284</v>
      </c>
      <c r="AU979" s="211" t="s">
        <v>81</v>
      </c>
      <c r="AV979" s="14" t="s">
        <v>87</v>
      </c>
      <c r="AW979" s="14" t="s">
        <v>36</v>
      </c>
      <c r="AX979" s="14" t="s">
        <v>73</v>
      </c>
      <c r="AY979" s="211" t="s">
        <v>276</v>
      </c>
    </row>
    <row r="980" spans="2:65" s="15" customFormat="1">
      <c r="B980" s="218"/>
      <c r="D980" s="195" t="s">
        <v>284</v>
      </c>
      <c r="E980" s="219" t="s">
        <v>5</v>
      </c>
      <c r="F980" s="220" t="s">
        <v>291</v>
      </c>
      <c r="H980" s="221">
        <v>903.66399999999999</v>
      </c>
      <c r="I980" s="222"/>
      <c r="L980" s="218"/>
      <c r="M980" s="223"/>
      <c r="N980" s="224"/>
      <c r="O980" s="224"/>
      <c r="P980" s="224"/>
      <c r="Q980" s="224"/>
      <c r="R980" s="224"/>
      <c r="S980" s="224"/>
      <c r="T980" s="225"/>
      <c r="AT980" s="219" t="s">
        <v>284</v>
      </c>
      <c r="AU980" s="219" t="s">
        <v>81</v>
      </c>
      <c r="AV980" s="15" t="s">
        <v>92</v>
      </c>
      <c r="AW980" s="15" t="s">
        <v>36</v>
      </c>
      <c r="AX980" s="15" t="s">
        <v>77</v>
      </c>
      <c r="AY980" s="219" t="s">
        <v>276</v>
      </c>
    </row>
    <row r="981" spans="2:65" s="1" customFormat="1" ht="16.5" customHeight="1">
      <c r="B981" s="181"/>
      <c r="C981" s="226" t="s">
        <v>1347</v>
      </c>
      <c r="D981" s="226" t="s">
        <v>447</v>
      </c>
      <c r="E981" s="227" t="s">
        <v>1348</v>
      </c>
      <c r="F981" s="228" t="s">
        <v>1349</v>
      </c>
      <c r="G981" s="229" t="s">
        <v>325</v>
      </c>
      <c r="H981" s="230">
        <v>304.31299999999999</v>
      </c>
      <c r="I981" s="231"/>
      <c r="J981" s="232">
        <f>ROUND(I981*H981,2)</f>
        <v>0</v>
      </c>
      <c r="K981" s="228" t="s">
        <v>282</v>
      </c>
      <c r="L981" s="233"/>
      <c r="M981" s="234" t="s">
        <v>5</v>
      </c>
      <c r="N981" s="235" t="s">
        <v>46</v>
      </c>
      <c r="O981" s="43"/>
      <c r="P981" s="191">
        <f>O981*H981</f>
        <v>0</v>
      </c>
      <c r="Q981" s="191">
        <v>4.1000000000000003E-3</v>
      </c>
      <c r="R981" s="191">
        <f>Q981*H981</f>
        <v>1.2476833000000001</v>
      </c>
      <c r="S981" s="191">
        <v>0</v>
      </c>
      <c r="T981" s="192">
        <f>S981*H981</f>
        <v>0</v>
      </c>
      <c r="AR981" s="25" t="s">
        <v>484</v>
      </c>
      <c r="AT981" s="25" t="s">
        <v>447</v>
      </c>
      <c r="AU981" s="25" t="s">
        <v>81</v>
      </c>
      <c r="AY981" s="25" t="s">
        <v>276</v>
      </c>
      <c r="BE981" s="193">
        <f>IF(N981="základní",J981,0)</f>
        <v>0</v>
      </c>
      <c r="BF981" s="193">
        <f>IF(N981="snížená",J981,0)</f>
        <v>0</v>
      </c>
      <c r="BG981" s="193">
        <f>IF(N981="zákl. přenesená",J981,0)</f>
        <v>0</v>
      </c>
      <c r="BH981" s="193">
        <f>IF(N981="sníž. přenesená",J981,0)</f>
        <v>0</v>
      </c>
      <c r="BI981" s="193">
        <f>IF(N981="nulová",J981,0)</f>
        <v>0</v>
      </c>
      <c r="BJ981" s="25" t="s">
        <v>92</v>
      </c>
      <c r="BK981" s="193">
        <f>ROUND(I981*H981,2)</f>
        <v>0</v>
      </c>
      <c r="BL981" s="25" t="s">
        <v>384</v>
      </c>
      <c r="BM981" s="25" t="s">
        <v>1350</v>
      </c>
    </row>
    <row r="982" spans="2:65" s="12" customFormat="1">
      <c r="B982" s="194"/>
      <c r="D982" s="195" t="s">
        <v>284</v>
      </c>
      <c r="E982" s="196" t="s">
        <v>5</v>
      </c>
      <c r="F982" s="197" t="s">
        <v>451</v>
      </c>
      <c r="H982" s="196" t="s">
        <v>5</v>
      </c>
      <c r="I982" s="198"/>
      <c r="L982" s="194"/>
      <c r="M982" s="199"/>
      <c r="N982" s="200"/>
      <c r="O982" s="200"/>
      <c r="P982" s="200"/>
      <c r="Q982" s="200"/>
      <c r="R982" s="200"/>
      <c r="S982" s="200"/>
      <c r="T982" s="201"/>
      <c r="AT982" s="196" t="s">
        <v>284</v>
      </c>
      <c r="AU982" s="196" t="s">
        <v>81</v>
      </c>
      <c r="AV982" s="12" t="s">
        <v>77</v>
      </c>
      <c r="AW982" s="12" t="s">
        <v>36</v>
      </c>
      <c r="AX982" s="12" t="s">
        <v>73</v>
      </c>
      <c r="AY982" s="196" t="s">
        <v>276</v>
      </c>
    </row>
    <row r="983" spans="2:65" s="13" customFormat="1">
      <c r="B983" s="202"/>
      <c r="D983" s="195" t="s">
        <v>284</v>
      </c>
      <c r="E983" s="203" t="s">
        <v>5</v>
      </c>
      <c r="F983" s="204" t="s">
        <v>1351</v>
      </c>
      <c r="H983" s="205">
        <v>304.31299999999999</v>
      </c>
      <c r="I983" s="206"/>
      <c r="L983" s="202"/>
      <c r="M983" s="207"/>
      <c r="N983" s="208"/>
      <c r="O983" s="208"/>
      <c r="P983" s="208"/>
      <c r="Q983" s="208"/>
      <c r="R983" s="208"/>
      <c r="S983" s="208"/>
      <c r="T983" s="209"/>
      <c r="AT983" s="203" t="s">
        <v>284</v>
      </c>
      <c r="AU983" s="203" t="s">
        <v>81</v>
      </c>
      <c r="AV983" s="13" t="s">
        <v>81</v>
      </c>
      <c r="AW983" s="13" t="s">
        <v>36</v>
      </c>
      <c r="AX983" s="13" t="s">
        <v>73</v>
      </c>
      <c r="AY983" s="203" t="s">
        <v>276</v>
      </c>
    </row>
    <row r="984" spans="2:65" s="14" customFormat="1">
      <c r="B984" s="210"/>
      <c r="D984" s="195" t="s">
        <v>284</v>
      </c>
      <c r="E984" s="211" t="s">
        <v>5</v>
      </c>
      <c r="F984" s="212" t="s">
        <v>290</v>
      </c>
      <c r="H984" s="213">
        <v>304.31299999999999</v>
      </c>
      <c r="I984" s="214"/>
      <c r="L984" s="210"/>
      <c r="M984" s="215"/>
      <c r="N984" s="216"/>
      <c r="O984" s="216"/>
      <c r="P984" s="216"/>
      <c r="Q984" s="216"/>
      <c r="R984" s="216"/>
      <c r="S984" s="216"/>
      <c r="T984" s="217"/>
      <c r="AT984" s="211" t="s">
        <v>284</v>
      </c>
      <c r="AU984" s="211" t="s">
        <v>81</v>
      </c>
      <c r="AV984" s="14" t="s">
        <v>87</v>
      </c>
      <c r="AW984" s="14" t="s">
        <v>36</v>
      </c>
      <c r="AX984" s="14" t="s">
        <v>73</v>
      </c>
      <c r="AY984" s="211" t="s">
        <v>276</v>
      </c>
    </row>
    <row r="985" spans="2:65" s="15" customFormat="1">
      <c r="B985" s="218"/>
      <c r="D985" s="195" t="s">
        <v>284</v>
      </c>
      <c r="E985" s="219" t="s">
        <v>5</v>
      </c>
      <c r="F985" s="220" t="s">
        <v>291</v>
      </c>
      <c r="H985" s="221">
        <v>304.31299999999999</v>
      </c>
      <c r="I985" s="222"/>
      <c r="L985" s="218"/>
      <c r="M985" s="223"/>
      <c r="N985" s="224"/>
      <c r="O985" s="224"/>
      <c r="P985" s="224"/>
      <c r="Q985" s="224"/>
      <c r="R985" s="224"/>
      <c r="S985" s="224"/>
      <c r="T985" s="225"/>
      <c r="AT985" s="219" t="s">
        <v>284</v>
      </c>
      <c r="AU985" s="219" t="s">
        <v>81</v>
      </c>
      <c r="AV985" s="15" t="s">
        <v>92</v>
      </c>
      <c r="AW985" s="15" t="s">
        <v>36</v>
      </c>
      <c r="AX985" s="15" t="s">
        <v>77</v>
      </c>
      <c r="AY985" s="219" t="s">
        <v>276</v>
      </c>
    </row>
    <row r="986" spans="2:65" s="1" customFormat="1" ht="25.5" customHeight="1">
      <c r="B986" s="181"/>
      <c r="C986" s="226" t="s">
        <v>1352</v>
      </c>
      <c r="D986" s="226" t="s">
        <v>447</v>
      </c>
      <c r="E986" s="227" t="s">
        <v>1353</v>
      </c>
      <c r="F986" s="228" t="s">
        <v>1354</v>
      </c>
      <c r="G986" s="229" t="s">
        <v>325</v>
      </c>
      <c r="H986" s="230">
        <v>367.45</v>
      </c>
      <c r="I986" s="231"/>
      <c r="J986" s="232">
        <f>ROUND(I986*H986,2)</f>
        <v>0</v>
      </c>
      <c r="K986" s="228" t="s">
        <v>282</v>
      </c>
      <c r="L986" s="233"/>
      <c r="M986" s="234" t="s">
        <v>5</v>
      </c>
      <c r="N986" s="235" t="s">
        <v>46</v>
      </c>
      <c r="O986" s="43"/>
      <c r="P986" s="191">
        <f>O986*H986</f>
        <v>0</v>
      </c>
      <c r="Q986" s="191">
        <v>4.8999999999999998E-3</v>
      </c>
      <c r="R986" s="191">
        <f>Q986*H986</f>
        <v>1.8005049999999998</v>
      </c>
      <c r="S986" s="191">
        <v>0</v>
      </c>
      <c r="T986" s="192">
        <f>S986*H986</f>
        <v>0</v>
      </c>
      <c r="AR986" s="25" t="s">
        <v>484</v>
      </c>
      <c r="AT986" s="25" t="s">
        <v>447</v>
      </c>
      <c r="AU986" s="25" t="s">
        <v>81</v>
      </c>
      <c r="AY986" s="25" t="s">
        <v>276</v>
      </c>
      <c r="BE986" s="193">
        <f>IF(N986="základní",J986,0)</f>
        <v>0</v>
      </c>
      <c r="BF986" s="193">
        <f>IF(N986="snížená",J986,0)</f>
        <v>0</v>
      </c>
      <c r="BG986" s="193">
        <f>IF(N986="zákl. přenesená",J986,0)</f>
        <v>0</v>
      </c>
      <c r="BH986" s="193">
        <f>IF(N986="sníž. přenesená",J986,0)</f>
        <v>0</v>
      </c>
      <c r="BI986" s="193">
        <f>IF(N986="nulová",J986,0)</f>
        <v>0</v>
      </c>
      <c r="BJ986" s="25" t="s">
        <v>92</v>
      </c>
      <c r="BK986" s="193">
        <f>ROUND(I986*H986,2)</f>
        <v>0</v>
      </c>
      <c r="BL986" s="25" t="s">
        <v>384</v>
      </c>
      <c r="BM986" s="25" t="s">
        <v>1355</v>
      </c>
    </row>
    <row r="987" spans="2:65" s="12" customFormat="1">
      <c r="B987" s="194"/>
      <c r="D987" s="195" t="s">
        <v>284</v>
      </c>
      <c r="E987" s="196" t="s">
        <v>5</v>
      </c>
      <c r="F987" s="197" t="s">
        <v>451</v>
      </c>
      <c r="H987" s="196" t="s">
        <v>5</v>
      </c>
      <c r="I987" s="198"/>
      <c r="L987" s="194"/>
      <c r="M987" s="199"/>
      <c r="N987" s="200"/>
      <c r="O987" s="200"/>
      <c r="P987" s="200"/>
      <c r="Q987" s="200"/>
      <c r="R987" s="200"/>
      <c r="S987" s="200"/>
      <c r="T987" s="201"/>
      <c r="AT987" s="196" t="s">
        <v>284</v>
      </c>
      <c r="AU987" s="196" t="s">
        <v>81</v>
      </c>
      <c r="AV987" s="12" t="s">
        <v>77</v>
      </c>
      <c r="AW987" s="12" t="s">
        <v>36</v>
      </c>
      <c r="AX987" s="12" t="s">
        <v>73</v>
      </c>
      <c r="AY987" s="196" t="s">
        <v>276</v>
      </c>
    </row>
    <row r="988" spans="2:65" s="13" customFormat="1">
      <c r="B988" s="202"/>
      <c r="D988" s="195" t="s">
        <v>284</v>
      </c>
      <c r="E988" s="203" t="s">
        <v>5</v>
      </c>
      <c r="F988" s="204" t="s">
        <v>1333</v>
      </c>
      <c r="H988" s="205">
        <v>367.45</v>
      </c>
      <c r="I988" s="206"/>
      <c r="L988" s="202"/>
      <c r="M988" s="207"/>
      <c r="N988" s="208"/>
      <c r="O988" s="208"/>
      <c r="P988" s="208"/>
      <c r="Q988" s="208"/>
      <c r="R988" s="208"/>
      <c r="S988" s="208"/>
      <c r="T988" s="209"/>
      <c r="AT988" s="203" t="s">
        <v>284</v>
      </c>
      <c r="AU988" s="203" t="s">
        <v>81</v>
      </c>
      <c r="AV988" s="13" t="s">
        <v>81</v>
      </c>
      <c r="AW988" s="13" t="s">
        <v>36</v>
      </c>
      <c r="AX988" s="13" t="s">
        <v>73</v>
      </c>
      <c r="AY988" s="203" t="s">
        <v>276</v>
      </c>
    </row>
    <row r="989" spans="2:65" s="14" customFormat="1">
      <c r="B989" s="210"/>
      <c r="D989" s="195" t="s">
        <v>284</v>
      </c>
      <c r="E989" s="211" t="s">
        <v>5</v>
      </c>
      <c r="F989" s="212" t="s">
        <v>290</v>
      </c>
      <c r="H989" s="213">
        <v>367.45</v>
      </c>
      <c r="I989" s="214"/>
      <c r="L989" s="210"/>
      <c r="M989" s="215"/>
      <c r="N989" s="216"/>
      <c r="O989" s="216"/>
      <c r="P989" s="216"/>
      <c r="Q989" s="216"/>
      <c r="R989" s="216"/>
      <c r="S989" s="216"/>
      <c r="T989" s="217"/>
      <c r="AT989" s="211" t="s">
        <v>284</v>
      </c>
      <c r="AU989" s="211" t="s">
        <v>81</v>
      </c>
      <c r="AV989" s="14" t="s">
        <v>87</v>
      </c>
      <c r="AW989" s="14" t="s">
        <v>36</v>
      </c>
      <c r="AX989" s="14" t="s">
        <v>73</v>
      </c>
      <c r="AY989" s="211" t="s">
        <v>276</v>
      </c>
    </row>
    <row r="990" spans="2:65" s="15" customFormat="1">
      <c r="B990" s="218"/>
      <c r="D990" s="195" t="s">
        <v>284</v>
      </c>
      <c r="E990" s="219" t="s">
        <v>5</v>
      </c>
      <c r="F990" s="220" t="s">
        <v>291</v>
      </c>
      <c r="H990" s="221">
        <v>367.45</v>
      </c>
      <c r="I990" s="222"/>
      <c r="L990" s="218"/>
      <c r="M990" s="223"/>
      <c r="N990" s="224"/>
      <c r="O990" s="224"/>
      <c r="P990" s="224"/>
      <c r="Q990" s="224"/>
      <c r="R990" s="224"/>
      <c r="S990" s="224"/>
      <c r="T990" s="225"/>
      <c r="AT990" s="219" t="s">
        <v>284</v>
      </c>
      <c r="AU990" s="219" t="s">
        <v>81</v>
      </c>
      <c r="AV990" s="15" t="s">
        <v>92</v>
      </c>
      <c r="AW990" s="15" t="s">
        <v>36</v>
      </c>
      <c r="AX990" s="15" t="s">
        <v>77</v>
      </c>
      <c r="AY990" s="219" t="s">
        <v>276</v>
      </c>
    </row>
    <row r="991" spans="2:65" s="1" customFormat="1" ht="16.5" customHeight="1">
      <c r="B991" s="181"/>
      <c r="C991" s="226" t="s">
        <v>1356</v>
      </c>
      <c r="D991" s="226" t="s">
        <v>447</v>
      </c>
      <c r="E991" s="227" t="s">
        <v>1357</v>
      </c>
      <c r="F991" s="228" t="s">
        <v>1358</v>
      </c>
      <c r="G991" s="229" t="s">
        <v>325</v>
      </c>
      <c r="H991" s="230">
        <v>367.45</v>
      </c>
      <c r="I991" s="231"/>
      <c r="J991" s="232">
        <f>ROUND(I991*H991,2)</f>
        <v>0</v>
      </c>
      <c r="K991" s="228" t="s">
        <v>282</v>
      </c>
      <c r="L991" s="233"/>
      <c r="M991" s="234" t="s">
        <v>5</v>
      </c>
      <c r="N991" s="235" t="s">
        <v>46</v>
      </c>
      <c r="O991" s="43"/>
      <c r="P991" s="191">
        <f>O991*H991</f>
        <v>0</v>
      </c>
      <c r="Q991" s="191">
        <v>5.3E-3</v>
      </c>
      <c r="R991" s="191">
        <f>Q991*H991</f>
        <v>1.9474849999999999</v>
      </c>
      <c r="S991" s="191">
        <v>0</v>
      </c>
      <c r="T991" s="192">
        <f>S991*H991</f>
        <v>0</v>
      </c>
      <c r="AR991" s="25" t="s">
        <v>484</v>
      </c>
      <c r="AT991" s="25" t="s">
        <v>447</v>
      </c>
      <c r="AU991" s="25" t="s">
        <v>81</v>
      </c>
      <c r="AY991" s="25" t="s">
        <v>276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25" t="s">
        <v>92</v>
      </c>
      <c r="BK991" s="193">
        <f>ROUND(I991*H991,2)</f>
        <v>0</v>
      </c>
      <c r="BL991" s="25" t="s">
        <v>384</v>
      </c>
      <c r="BM991" s="25" t="s">
        <v>1359</v>
      </c>
    </row>
    <row r="992" spans="2:65" s="12" customFormat="1">
      <c r="B992" s="194"/>
      <c r="D992" s="195" t="s">
        <v>284</v>
      </c>
      <c r="E992" s="196" t="s">
        <v>5</v>
      </c>
      <c r="F992" s="197" t="s">
        <v>451</v>
      </c>
      <c r="H992" s="196" t="s">
        <v>5</v>
      </c>
      <c r="I992" s="198"/>
      <c r="L992" s="194"/>
      <c r="M992" s="199"/>
      <c r="N992" s="200"/>
      <c r="O992" s="200"/>
      <c r="P992" s="200"/>
      <c r="Q992" s="200"/>
      <c r="R992" s="200"/>
      <c r="S992" s="200"/>
      <c r="T992" s="201"/>
      <c r="AT992" s="196" t="s">
        <v>284</v>
      </c>
      <c r="AU992" s="196" t="s">
        <v>81</v>
      </c>
      <c r="AV992" s="12" t="s">
        <v>77</v>
      </c>
      <c r="AW992" s="12" t="s">
        <v>36</v>
      </c>
      <c r="AX992" s="12" t="s">
        <v>73</v>
      </c>
      <c r="AY992" s="196" t="s">
        <v>276</v>
      </c>
    </row>
    <row r="993" spans="2:65" s="13" customFormat="1">
      <c r="B993" s="202"/>
      <c r="D993" s="195" t="s">
        <v>284</v>
      </c>
      <c r="E993" s="203" t="s">
        <v>5</v>
      </c>
      <c r="F993" s="204" t="s">
        <v>1333</v>
      </c>
      <c r="H993" s="205">
        <v>367.45</v>
      </c>
      <c r="I993" s="206"/>
      <c r="L993" s="202"/>
      <c r="M993" s="207"/>
      <c r="N993" s="208"/>
      <c r="O993" s="208"/>
      <c r="P993" s="208"/>
      <c r="Q993" s="208"/>
      <c r="R993" s="208"/>
      <c r="S993" s="208"/>
      <c r="T993" s="209"/>
      <c r="AT993" s="203" t="s">
        <v>284</v>
      </c>
      <c r="AU993" s="203" t="s">
        <v>81</v>
      </c>
      <c r="AV993" s="13" t="s">
        <v>81</v>
      </c>
      <c r="AW993" s="13" t="s">
        <v>36</v>
      </c>
      <c r="AX993" s="13" t="s">
        <v>73</v>
      </c>
      <c r="AY993" s="203" t="s">
        <v>276</v>
      </c>
    </row>
    <row r="994" spans="2:65" s="14" customFormat="1">
      <c r="B994" s="210"/>
      <c r="D994" s="195" t="s">
        <v>284</v>
      </c>
      <c r="E994" s="211" t="s">
        <v>5</v>
      </c>
      <c r="F994" s="212" t="s">
        <v>290</v>
      </c>
      <c r="H994" s="213">
        <v>367.45</v>
      </c>
      <c r="I994" s="214"/>
      <c r="L994" s="210"/>
      <c r="M994" s="215"/>
      <c r="N994" s="216"/>
      <c r="O994" s="216"/>
      <c r="P994" s="216"/>
      <c r="Q994" s="216"/>
      <c r="R994" s="216"/>
      <c r="S994" s="216"/>
      <c r="T994" s="217"/>
      <c r="AT994" s="211" t="s">
        <v>284</v>
      </c>
      <c r="AU994" s="211" t="s">
        <v>81</v>
      </c>
      <c r="AV994" s="14" t="s">
        <v>87</v>
      </c>
      <c r="AW994" s="14" t="s">
        <v>36</v>
      </c>
      <c r="AX994" s="14" t="s">
        <v>73</v>
      </c>
      <c r="AY994" s="211" t="s">
        <v>276</v>
      </c>
    </row>
    <row r="995" spans="2:65" s="15" customFormat="1">
      <c r="B995" s="218"/>
      <c r="D995" s="195" t="s">
        <v>284</v>
      </c>
      <c r="E995" s="219" t="s">
        <v>5</v>
      </c>
      <c r="F995" s="220" t="s">
        <v>291</v>
      </c>
      <c r="H995" s="221">
        <v>367.45</v>
      </c>
      <c r="I995" s="222"/>
      <c r="L995" s="218"/>
      <c r="M995" s="223"/>
      <c r="N995" s="224"/>
      <c r="O995" s="224"/>
      <c r="P995" s="224"/>
      <c r="Q995" s="224"/>
      <c r="R995" s="224"/>
      <c r="S995" s="224"/>
      <c r="T995" s="225"/>
      <c r="AT995" s="219" t="s">
        <v>284</v>
      </c>
      <c r="AU995" s="219" t="s">
        <v>81</v>
      </c>
      <c r="AV995" s="15" t="s">
        <v>92</v>
      </c>
      <c r="AW995" s="15" t="s">
        <v>36</v>
      </c>
      <c r="AX995" s="15" t="s">
        <v>77</v>
      </c>
      <c r="AY995" s="219" t="s">
        <v>276</v>
      </c>
    </row>
    <row r="996" spans="2:65" s="1" customFormat="1" ht="25.5" customHeight="1">
      <c r="B996" s="181"/>
      <c r="C996" s="182" t="s">
        <v>1360</v>
      </c>
      <c r="D996" s="182" t="s">
        <v>278</v>
      </c>
      <c r="E996" s="183" t="s">
        <v>1361</v>
      </c>
      <c r="F996" s="184" t="s">
        <v>1362</v>
      </c>
      <c r="G996" s="185" t="s">
        <v>325</v>
      </c>
      <c r="H996" s="186">
        <v>289.959</v>
      </c>
      <c r="I996" s="187"/>
      <c r="J996" s="188">
        <f>ROUND(I996*H996,2)</f>
        <v>0</v>
      </c>
      <c r="K996" s="184" t="s">
        <v>282</v>
      </c>
      <c r="L996" s="42"/>
      <c r="M996" s="189" t="s">
        <v>5</v>
      </c>
      <c r="N996" s="190" t="s">
        <v>46</v>
      </c>
      <c r="O996" s="43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AR996" s="25" t="s">
        <v>384</v>
      </c>
      <c r="AT996" s="25" t="s">
        <v>278</v>
      </c>
      <c r="AU996" s="25" t="s">
        <v>81</v>
      </c>
      <c r="AY996" s="25" t="s">
        <v>276</v>
      </c>
      <c r="BE996" s="193">
        <f>IF(N996="základní",J996,0)</f>
        <v>0</v>
      </c>
      <c r="BF996" s="193">
        <f>IF(N996="snížená",J996,0)</f>
        <v>0</v>
      </c>
      <c r="BG996" s="193">
        <f>IF(N996="zákl. přenesená",J996,0)</f>
        <v>0</v>
      </c>
      <c r="BH996" s="193">
        <f>IF(N996="sníž. přenesená",J996,0)</f>
        <v>0</v>
      </c>
      <c r="BI996" s="193">
        <f>IF(N996="nulová",J996,0)</f>
        <v>0</v>
      </c>
      <c r="BJ996" s="25" t="s">
        <v>92</v>
      </c>
      <c r="BK996" s="193">
        <f>ROUND(I996*H996,2)</f>
        <v>0</v>
      </c>
      <c r="BL996" s="25" t="s">
        <v>384</v>
      </c>
      <c r="BM996" s="25" t="s">
        <v>1363</v>
      </c>
    </row>
    <row r="997" spans="2:65" s="12" customFormat="1">
      <c r="B997" s="194"/>
      <c r="D997" s="195" t="s">
        <v>284</v>
      </c>
      <c r="E997" s="196" t="s">
        <v>5</v>
      </c>
      <c r="F997" s="197" t="s">
        <v>1364</v>
      </c>
      <c r="H997" s="196" t="s">
        <v>5</v>
      </c>
      <c r="I997" s="198"/>
      <c r="L997" s="194"/>
      <c r="M997" s="199"/>
      <c r="N997" s="200"/>
      <c r="O997" s="200"/>
      <c r="P997" s="200"/>
      <c r="Q997" s="200"/>
      <c r="R997" s="200"/>
      <c r="S997" s="200"/>
      <c r="T997" s="201"/>
      <c r="AT997" s="196" t="s">
        <v>284</v>
      </c>
      <c r="AU997" s="196" t="s">
        <v>81</v>
      </c>
      <c r="AV997" s="12" t="s">
        <v>77</v>
      </c>
      <c r="AW997" s="12" t="s">
        <v>36</v>
      </c>
      <c r="AX997" s="12" t="s">
        <v>73</v>
      </c>
      <c r="AY997" s="196" t="s">
        <v>276</v>
      </c>
    </row>
    <row r="998" spans="2:65" s="12" customFormat="1">
      <c r="B998" s="194"/>
      <c r="D998" s="195" t="s">
        <v>284</v>
      </c>
      <c r="E998" s="196" t="s">
        <v>5</v>
      </c>
      <c r="F998" s="197" t="s">
        <v>1314</v>
      </c>
      <c r="H998" s="196" t="s">
        <v>5</v>
      </c>
      <c r="I998" s="198"/>
      <c r="L998" s="194"/>
      <c r="M998" s="199"/>
      <c r="N998" s="200"/>
      <c r="O998" s="200"/>
      <c r="P998" s="200"/>
      <c r="Q998" s="200"/>
      <c r="R998" s="200"/>
      <c r="S998" s="200"/>
      <c r="T998" s="201"/>
      <c r="AT998" s="196" t="s">
        <v>284</v>
      </c>
      <c r="AU998" s="196" t="s">
        <v>81</v>
      </c>
      <c r="AV998" s="12" t="s">
        <v>77</v>
      </c>
      <c r="AW998" s="12" t="s">
        <v>36</v>
      </c>
      <c r="AX998" s="12" t="s">
        <v>73</v>
      </c>
      <c r="AY998" s="196" t="s">
        <v>276</v>
      </c>
    </row>
    <row r="999" spans="2:65" s="13" customFormat="1">
      <c r="B999" s="202"/>
      <c r="D999" s="195" t="s">
        <v>284</v>
      </c>
      <c r="E999" s="203" t="s">
        <v>5</v>
      </c>
      <c r="F999" s="204" t="s">
        <v>1315</v>
      </c>
      <c r="H999" s="205">
        <v>64.680000000000007</v>
      </c>
      <c r="I999" s="206"/>
      <c r="L999" s="202"/>
      <c r="M999" s="207"/>
      <c r="N999" s="208"/>
      <c r="O999" s="208"/>
      <c r="P999" s="208"/>
      <c r="Q999" s="208"/>
      <c r="R999" s="208"/>
      <c r="S999" s="208"/>
      <c r="T999" s="209"/>
      <c r="AT999" s="203" t="s">
        <v>284</v>
      </c>
      <c r="AU999" s="203" t="s">
        <v>81</v>
      </c>
      <c r="AV999" s="13" t="s">
        <v>81</v>
      </c>
      <c r="AW999" s="13" t="s">
        <v>36</v>
      </c>
      <c r="AX999" s="13" t="s">
        <v>73</v>
      </c>
      <c r="AY999" s="203" t="s">
        <v>276</v>
      </c>
    </row>
    <row r="1000" spans="2:65" s="13" customFormat="1">
      <c r="B1000" s="202"/>
      <c r="D1000" s="195" t="s">
        <v>284</v>
      </c>
      <c r="E1000" s="203" t="s">
        <v>5</v>
      </c>
      <c r="F1000" s="204" t="s">
        <v>1316</v>
      </c>
      <c r="H1000" s="205">
        <v>73.14</v>
      </c>
      <c r="I1000" s="206"/>
      <c r="L1000" s="202"/>
      <c r="M1000" s="207"/>
      <c r="N1000" s="208"/>
      <c r="O1000" s="208"/>
      <c r="P1000" s="208"/>
      <c r="Q1000" s="208"/>
      <c r="R1000" s="208"/>
      <c r="S1000" s="208"/>
      <c r="T1000" s="209"/>
      <c r="AT1000" s="203" t="s">
        <v>284</v>
      </c>
      <c r="AU1000" s="203" t="s">
        <v>81</v>
      </c>
      <c r="AV1000" s="13" t="s">
        <v>81</v>
      </c>
      <c r="AW1000" s="13" t="s">
        <v>36</v>
      </c>
      <c r="AX1000" s="13" t="s">
        <v>73</v>
      </c>
      <c r="AY1000" s="203" t="s">
        <v>276</v>
      </c>
    </row>
    <row r="1001" spans="2:65" s="13" customFormat="1">
      <c r="B1001" s="202"/>
      <c r="D1001" s="195" t="s">
        <v>284</v>
      </c>
      <c r="E1001" s="203" t="s">
        <v>5</v>
      </c>
      <c r="F1001" s="204" t="s">
        <v>1317</v>
      </c>
      <c r="H1001" s="205">
        <v>101.46</v>
      </c>
      <c r="I1001" s="206"/>
      <c r="L1001" s="202"/>
      <c r="M1001" s="207"/>
      <c r="N1001" s="208"/>
      <c r="O1001" s="208"/>
      <c r="P1001" s="208"/>
      <c r="Q1001" s="208"/>
      <c r="R1001" s="208"/>
      <c r="S1001" s="208"/>
      <c r="T1001" s="209"/>
      <c r="AT1001" s="203" t="s">
        <v>284</v>
      </c>
      <c r="AU1001" s="203" t="s">
        <v>81</v>
      </c>
      <c r="AV1001" s="13" t="s">
        <v>81</v>
      </c>
      <c r="AW1001" s="13" t="s">
        <v>36</v>
      </c>
      <c r="AX1001" s="13" t="s">
        <v>73</v>
      </c>
      <c r="AY1001" s="203" t="s">
        <v>276</v>
      </c>
    </row>
    <row r="1002" spans="2:65" s="12" customFormat="1">
      <c r="B1002" s="194"/>
      <c r="D1002" s="195" t="s">
        <v>284</v>
      </c>
      <c r="E1002" s="196" t="s">
        <v>5</v>
      </c>
      <c r="F1002" s="197" t="s">
        <v>1318</v>
      </c>
      <c r="H1002" s="196" t="s">
        <v>5</v>
      </c>
      <c r="I1002" s="198"/>
      <c r="L1002" s="194"/>
      <c r="M1002" s="199"/>
      <c r="N1002" s="200"/>
      <c r="O1002" s="200"/>
      <c r="P1002" s="200"/>
      <c r="Q1002" s="200"/>
      <c r="R1002" s="200"/>
      <c r="S1002" s="200"/>
      <c r="T1002" s="201"/>
      <c r="AT1002" s="196" t="s">
        <v>284</v>
      </c>
      <c r="AU1002" s="196" t="s">
        <v>81</v>
      </c>
      <c r="AV1002" s="12" t="s">
        <v>77</v>
      </c>
      <c r="AW1002" s="12" t="s">
        <v>36</v>
      </c>
      <c r="AX1002" s="12" t="s">
        <v>73</v>
      </c>
      <c r="AY1002" s="196" t="s">
        <v>276</v>
      </c>
    </row>
    <row r="1003" spans="2:65" s="13" customFormat="1">
      <c r="B1003" s="202"/>
      <c r="D1003" s="195" t="s">
        <v>284</v>
      </c>
      <c r="E1003" s="203" t="s">
        <v>5</v>
      </c>
      <c r="F1003" s="204" t="s">
        <v>1339</v>
      </c>
      <c r="H1003" s="205">
        <v>50.679000000000002</v>
      </c>
      <c r="I1003" s="206"/>
      <c r="L1003" s="202"/>
      <c r="M1003" s="207"/>
      <c r="N1003" s="208"/>
      <c r="O1003" s="208"/>
      <c r="P1003" s="208"/>
      <c r="Q1003" s="208"/>
      <c r="R1003" s="208"/>
      <c r="S1003" s="208"/>
      <c r="T1003" s="209"/>
      <c r="AT1003" s="203" t="s">
        <v>284</v>
      </c>
      <c r="AU1003" s="203" t="s">
        <v>81</v>
      </c>
      <c r="AV1003" s="13" t="s">
        <v>81</v>
      </c>
      <c r="AW1003" s="13" t="s">
        <v>36</v>
      </c>
      <c r="AX1003" s="13" t="s">
        <v>73</v>
      </c>
      <c r="AY1003" s="203" t="s">
        <v>276</v>
      </c>
    </row>
    <row r="1004" spans="2:65" s="14" customFormat="1">
      <c r="B1004" s="210"/>
      <c r="D1004" s="195" t="s">
        <v>284</v>
      </c>
      <c r="E1004" s="211" t="s">
        <v>5</v>
      </c>
      <c r="F1004" s="212" t="s">
        <v>290</v>
      </c>
      <c r="H1004" s="213">
        <v>289.959</v>
      </c>
      <c r="I1004" s="214"/>
      <c r="L1004" s="210"/>
      <c r="M1004" s="215"/>
      <c r="N1004" s="216"/>
      <c r="O1004" s="216"/>
      <c r="P1004" s="216"/>
      <c r="Q1004" s="216"/>
      <c r="R1004" s="216"/>
      <c r="S1004" s="216"/>
      <c r="T1004" s="217"/>
      <c r="AT1004" s="211" t="s">
        <v>284</v>
      </c>
      <c r="AU1004" s="211" t="s">
        <v>81</v>
      </c>
      <c r="AV1004" s="14" t="s">
        <v>87</v>
      </c>
      <c r="AW1004" s="14" t="s">
        <v>36</v>
      </c>
      <c r="AX1004" s="14" t="s">
        <v>73</v>
      </c>
      <c r="AY1004" s="211" t="s">
        <v>276</v>
      </c>
    </row>
    <row r="1005" spans="2:65" s="15" customFormat="1">
      <c r="B1005" s="218"/>
      <c r="D1005" s="195" t="s">
        <v>284</v>
      </c>
      <c r="E1005" s="219" t="s">
        <v>5</v>
      </c>
      <c r="F1005" s="220" t="s">
        <v>291</v>
      </c>
      <c r="H1005" s="221">
        <v>289.959</v>
      </c>
      <c r="I1005" s="222"/>
      <c r="L1005" s="218"/>
      <c r="M1005" s="223"/>
      <c r="N1005" s="224"/>
      <c r="O1005" s="224"/>
      <c r="P1005" s="224"/>
      <c r="Q1005" s="224"/>
      <c r="R1005" s="224"/>
      <c r="S1005" s="224"/>
      <c r="T1005" s="225"/>
      <c r="AT1005" s="219" t="s">
        <v>284</v>
      </c>
      <c r="AU1005" s="219" t="s">
        <v>81</v>
      </c>
      <c r="AV1005" s="15" t="s">
        <v>92</v>
      </c>
      <c r="AW1005" s="15" t="s">
        <v>36</v>
      </c>
      <c r="AX1005" s="15" t="s">
        <v>77</v>
      </c>
      <c r="AY1005" s="219" t="s">
        <v>276</v>
      </c>
    </row>
    <row r="1006" spans="2:65" s="1" customFormat="1" ht="16.5" customHeight="1">
      <c r="B1006" s="181"/>
      <c r="C1006" s="226" t="s">
        <v>1365</v>
      </c>
      <c r="D1006" s="226" t="s">
        <v>447</v>
      </c>
      <c r="E1006" s="227" t="s">
        <v>1366</v>
      </c>
      <c r="F1006" s="228" t="s">
        <v>1367</v>
      </c>
      <c r="G1006" s="229" t="s">
        <v>325</v>
      </c>
      <c r="H1006" s="230">
        <v>333.45299999999997</v>
      </c>
      <c r="I1006" s="231"/>
      <c r="J1006" s="232">
        <f>ROUND(I1006*H1006,2)</f>
        <v>0</v>
      </c>
      <c r="K1006" s="228" t="s">
        <v>282</v>
      </c>
      <c r="L1006" s="233"/>
      <c r="M1006" s="234" t="s">
        <v>5</v>
      </c>
      <c r="N1006" s="235" t="s">
        <v>46</v>
      </c>
      <c r="O1006" s="43"/>
      <c r="P1006" s="191">
        <f>O1006*H1006</f>
        <v>0</v>
      </c>
      <c r="Q1006" s="191">
        <v>2.9999999999999997E-4</v>
      </c>
      <c r="R1006" s="191">
        <f>Q1006*H1006</f>
        <v>0.10003589999999998</v>
      </c>
      <c r="S1006" s="191">
        <v>0</v>
      </c>
      <c r="T1006" s="192">
        <f>S1006*H1006</f>
        <v>0</v>
      </c>
      <c r="AR1006" s="25" t="s">
        <v>484</v>
      </c>
      <c r="AT1006" s="25" t="s">
        <v>447</v>
      </c>
      <c r="AU1006" s="25" t="s">
        <v>81</v>
      </c>
      <c r="AY1006" s="25" t="s">
        <v>276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25" t="s">
        <v>92</v>
      </c>
      <c r="BK1006" s="193">
        <f>ROUND(I1006*H1006,2)</f>
        <v>0</v>
      </c>
      <c r="BL1006" s="25" t="s">
        <v>384</v>
      </c>
      <c r="BM1006" s="25" t="s">
        <v>1368</v>
      </c>
    </row>
    <row r="1007" spans="2:65" s="12" customFormat="1">
      <c r="B1007" s="194"/>
      <c r="D1007" s="195" t="s">
        <v>284</v>
      </c>
      <c r="E1007" s="196" t="s">
        <v>5</v>
      </c>
      <c r="F1007" s="197" t="s">
        <v>875</v>
      </c>
      <c r="H1007" s="196" t="s">
        <v>5</v>
      </c>
      <c r="I1007" s="198"/>
      <c r="L1007" s="194"/>
      <c r="M1007" s="199"/>
      <c r="N1007" s="200"/>
      <c r="O1007" s="200"/>
      <c r="P1007" s="200"/>
      <c r="Q1007" s="200"/>
      <c r="R1007" s="200"/>
      <c r="S1007" s="200"/>
      <c r="T1007" s="201"/>
      <c r="AT1007" s="196" t="s">
        <v>284</v>
      </c>
      <c r="AU1007" s="196" t="s">
        <v>81</v>
      </c>
      <c r="AV1007" s="12" t="s">
        <v>77</v>
      </c>
      <c r="AW1007" s="12" t="s">
        <v>36</v>
      </c>
      <c r="AX1007" s="12" t="s">
        <v>73</v>
      </c>
      <c r="AY1007" s="196" t="s">
        <v>276</v>
      </c>
    </row>
    <row r="1008" spans="2:65" s="13" customFormat="1">
      <c r="B1008" s="202"/>
      <c r="D1008" s="195" t="s">
        <v>284</v>
      </c>
      <c r="E1008" s="203" t="s">
        <v>5</v>
      </c>
      <c r="F1008" s="204" t="s">
        <v>1369</v>
      </c>
      <c r="H1008" s="205">
        <v>333.45299999999997</v>
      </c>
      <c r="I1008" s="206"/>
      <c r="L1008" s="202"/>
      <c r="M1008" s="207"/>
      <c r="N1008" s="208"/>
      <c r="O1008" s="208"/>
      <c r="P1008" s="208"/>
      <c r="Q1008" s="208"/>
      <c r="R1008" s="208"/>
      <c r="S1008" s="208"/>
      <c r="T1008" s="209"/>
      <c r="AT1008" s="203" t="s">
        <v>284</v>
      </c>
      <c r="AU1008" s="203" t="s">
        <v>81</v>
      </c>
      <c r="AV1008" s="13" t="s">
        <v>81</v>
      </c>
      <c r="AW1008" s="13" t="s">
        <v>36</v>
      </c>
      <c r="AX1008" s="13" t="s">
        <v>73</v>
      </c>
      <c r="AY1008" s="203" t="s">
        <v>276</v>
      </c>
    </row>
    <row r="1009" spans="2:65" s="14" customFormat="1">
      <c r="B1009" s="210"/>
      <c r="D1009" s="195" t="s">
        <v>284</v>
      </c>
      <c r="E1009" s="211" t="s">
        <v>5</v>
      </c>
      <c r="F1009" s="212" t="s">
        <v>290</v>
      </c>
      <c r="H1009" s="213">
        <v>333.45299999999997</v>
      </c>
      <c r="I1009" s="214"/>
      <c r="L1009" s="210"/>
      <c r="M1009" s="215"/>
      <c r="N1009" s="216"/>
      <c r="O1009" s="216"/>
      <c r="P1009" s="216"/>
      <c r="Q1009" s="216"/>
      <c r="R1009" s="216"/>
      <c r="S1009" s="216"/>
      <c r="T1009" s="217"/>
      <c r="AT1009" s="211" t="s">
        <v>284</v>
      </c>
      <c r="AU1009" s="211" t="s">
        <v>81</v>
      </c>
      <c r="AV1009" s="14" t="s">
        <v>87</v>
      </c>
      <c r="AW1009" s="14" t="s">
        <v>36</v>
      </c>
      <c r="AX1009" s="14" t="s">
        <v>73</v>
      </c>
      <c r="AY1009" s="211" t="s">
        <v>276</v>
      </c>
    </row>
    <row r="1010" spans="2:65" s="15" customFormat="1">
      <c r="B1010" s="218"/>
      <c r="D1010" s="195" t="s">
        <v>284</v>
      </c>
      <c r="E1010" s="219" t="s">
        <v>5</v>
      </c>
      <c r="F1010" s="220" t="s">
        <v>291</v>
      </c>
      <c r="H1010" s="221">
        <v>333.45299999999997</v>
      </c>
      <c r="I1010" s="222"/>
      <c r="L1010" s="218"/>
      <c r="M1010" s="223"/>
      <c r="N1010" s="224"/>
      <c r="O1010" s="224"/>
      <c r="P1010" s="224"/>
      <c r="Q1010" s="224"/>
      <c r="R1010" s="224"/>
      <c r="S1010" s="224"/>
      <c r="T1010" s="225"/>
      <c r="AT1010" s="219" t="s">
        <v>284</v>
      </c>
      <c r="AU1010" s="219" t="s">
        <v>81</v>
      </c>
      <c r="AV1010" s="15" t="s">
        <v>92</v>
      </c>
      <c r="AW1010" s="15" t="s">
        <v>36</v>
      </c>
      <c r="AX1010" s="15" t="s">
        <v>77</v>
      </c>
      <c r="AY1010" s="219" t="s">
        <v>276</v>
      </c>
    </row>
    <row r="1011" spans="2:65" s="1" customFormat="1" ht="16.5" customHeight="1">
      <c r="B1011" s="181"/>
      <c r="C1011" s="182" t="s">
        <v>1370</v>
      </c>
      <c r="D1011" s="182" t="s">
        <v>278</v>
      </c>
      <c r="E1011" s="183" t="s">
        <v>1371</v>
      </c>
      <c r="F1011" s="184" t="s">
        <v>1372</v>
      </c>
      <c r="G1011" s="185" t="s">
        <v>325</v>
      </c>
      <c r="H1011" s="186">
        <v>289.959</v>
      </c>
      <c r="I1011" s="187"/>
      <c r="J1011" s="188">
        <f>ROUND(I1011*H1011,2)</f>
        <v>0</v>
      </c>
      <c r="K1011" s="184" t="s">
        <v>282</v>
      </c>
      <c r="L1011" s="42"/>
      <c r="M1011" s="189" t="s">
        <v>5</v>
      </c>
      <c r="N1011" s="190" t="s">
        <v>46</v>
      </c>
      <c r="O1011" s="43"/>
      <c r="P1011" s="191">
        <f>O1011*H1011</f>
        <v>0</v>
      </c>
      <c r="Q1011" s="191">
        <v>0</v>
      </c>
      <c r="R1011" s="191">
        <f>Q1011*H1011</f>
        <v>0</v>
      </c>
      <c r="S1011" s="191">
        <v>0</v>
      </c>
      <c r="T1011" s="192">
        <f>S1011*H1011</f>
        <v>0</v>
      </c>
      <c r="AR1011" s="25" t="s">
        <v>384</v>
      </c>
      <c r="AT1011" s="25" t="s">
        <v>278</v>
      </c>
      <c r="AU1011" s="25" t="s">
        <v>81</v>
      </c>
      <c r="AY1011" s="25" t="s">
        <v>276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25" t="s">
        <v>92</v>
      </c>
      <c r="BK1011" s="193">
        <f>ROUND(I1011*H1011,2)</f>
        <v>0</v>
      </c>
      <c r="BL1011" s="25" t="s">
        <v>384</v>
      </c>
      <c r="BM1011" s="25" t="s">
        <v>1373</v>
      </c>
    </row>
    <row r="1012" spans="2:65" s="12" customFormat="1">
      <c r="B1012" s="194"/>
      <c r="D1012" s="195" t="s">
        <v>284</v>
      </c>
      <c r="E1012" s="196" t="s">
        <v>5</v>
      </c>
      <c r="F1012" s="197" t="s">
        <v>1364</v>
      </c>
      <c r="H1012" s="196" t="s">
        <v>5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6" t="s">
        <v>284</v>
      </c>
      <c r="AU1012" s="196" t="s">
        <v>81</v>
      </c>
      <c r="AV1012" s="12" t="s">
        <v>77</v>
      </c>
      <c r="AW1012" s="12" t="s">
        <v>36</v>
      </c>
      <c r="AX1012" s="12" t="s">
        <v>73</v>
      </c>
      <c r="AY1012" s="196" t="s">
        <v>276</v>
      </c>
    </row>
    <row r="1013" spans="2:65" s="12" customFormat="1">
      <c r="B1013" s="194"/>
      <c r="D1013" s="195" t="s">
        <v>284</v>
      </c>
      <c r="E1013" s="196" t="s">
        <v>5</v>
      </c>
      <c r="F1013" s="197" t="s">
        <v>1314</v>
      </c>
      <c r="H1013" s="196" t="s">
        <v>5</v>
      </c>
      <c r="I1013" s="198"/>
      <c r="L1013" s="194"/>
      <c r="M1013" s="199"/>
      <c r="N1013" s="200"/>
      <c r="O1013" s="200"/>
      <c r="P1013" s="200"/>
      <c r="Q1013" s="200"/>
      <c r="R1013" s="200"/>
      <c r="S1013" s="200"/>
      <c r="T1013" s="201"/>
      <c r="AT1013" s="196" t="s">
        <v>284</v>
      </c>
      <c r="AU1013" s="196" t="s">
        <v>81</v>
      </c>
      <c r="AV1013" s="12" t="s">
        <v>77</v>
      </c>
      <c r="AW1013" s="12" t="s">
        <v>36</v>
      </c>
      <c r="AX1013" s="12" t="s">
        <v>73</v>
      </c>
      <c r="AY1013" s="196" t="s">
        <v>276</v>
      </c>
    </row>
    <row r="1014" spans="2:65" s="13" customFormat="1">
      <c r="B1014" s="202"/>
      <c r="D1014" s="195" t="s">
        <v>284</v>
      </c>
      <c r="E1014" s="203" t="s">
        <v>5</v>
      </c>
      <c r="F1014" s="204" t="s">
        <v>1315</v>
      </c>
      <c r="H1014" s="205">
        <v>64.680000000000007</v>
      </c>
      <c r="I1014" s="206"/>
      <c r="L1014" s="202"/>
      <c r="M1014" s="207"/>
      <c r="N1014" s="208"/>
      <c r="O1014" s="208"/>
      <c r="P1014" s="208"/>
      <c r="Q1014" s="208"/>
      <c r="R1014" s="208"/>
      <c r="S1014" s="208"/>
      <c r="T1014" s="209"/>
      <c r="AT1014" s="203" t="s">
        <v>284</v>
      </c>
      <c r="AU1014" s="203" t="s">
        <v>81</v>
      </c>
      <c r="AV1014" s="13" t="s">
        <v>81</v>
      </c>
      <c r="AW1014" s="13" t="s">
        <v>36</v>
      </c>
      <c r="AX1014" s="13" t="s">
        <v>73</v>
      </c>
      <c r="AY1014" s="203" t="s">
        <v>276</v>
      </c>
    </row>
    <row r="1015" spans="2:65" s="13" customFormat="1">
      <c r="B1015" s="202"/>
      <c r="D1015" s="195" t="s">
        <v>284</v>
      </c>
      <c r="E1015" s="203" t="s">
        <v>5</v>
      </c>
      <c r="F1015" s="204" t="s">
        <v>1316</v>
      </c>
      <c r="H1015" s="205">
        <v>73.14</v>
      </c>
      <c r="I1015" s="206"/>
      <c r="L1015" s="202"/>
      <c r="M1015" s="207"/>
      <c r="N1015" s="208"/>
      <c r="O1015" s="208"/>
      <c r="P1015" s="208"/>
      <c r="Q1015" s="208"/>
      <c r="R1015" s="208"/>
      <c r="S1015" s="208"/>
      <c r="T1015" s="209"/>
      <c r="AT1015" s="203" t="s">
        <v>284</v>
      </c>
      <c r="AU1015" s="203" t="s">
        <v>81</v>
      </c>
      <c r="AV1015" s="13" t="s">
        <v>81</v>
      </c>
      <c r="AW1015" s="13" t="s">
        <v>36</v>
      </c>
      <c r="AX1015" s="13" t="s">
        <v>73</v>
      </c>
      <c r="AY1015" s="203" t="s">
        <v>276</v>
      </c>
    </row>
    <row r="1016" spans="2:65" s="13" customFormat="1">
      <c r="B1016" s="202"/>
      <c r="D1016" s="195" t="s">
        <v>284</v>
      </c>
      <c r="E1016" s="203" t="s">
        <v>5</v>
      </c>
      <c r="F1016" s="204" t="s">
        <v>1317</v>
      </c>
      <c r="H1016" s="205">
        <v>101.46</v>
      </c>
      <c r="I1016" s="206"/>
      <c r="L1016" s="202"/>
      <c r="M1016" s="207"/>
      <c r="N1016" s="208"/>
      <c r="O1016" s="208"/>
      <c r="P1016" s="208"/>
      <c r="Q1016" s="208"/>
      <c r="R1016" s="208"/>
      <c r="S1016" s="208"/>
      <c r="T1016" s="209"/>
      <c r="AT1016" s="203" t="s">
        <v>284</v>
      </c>
      <c r="AU1016" s="203" t="s">
        <v>81</v>
      </c>
      <c r="AV1016" s="13" t="s">
        <v>81</v>
      </c>
      <c r="AW1016" s="13" t="s">
        <v>36</v>
      </c>
      <c r="AX1016" s="13" t="s">
        <v>73</v>
      </c>
      <c r="AY1016" s="203" t="s">
        <v>276</v>
      </c>
    </row>
    <row r="1017" spans="2:65" s="12" customFormat="1">
      <c r="B1017" s="194"/>
      <c r="D1017" s="195" t="s">
        <v>284</v>
      </c>
      <c r="E1017" s="196" t="s">
        <v>5</v>
      </c>
      <c r="F1017" s="197" t="s">
        <v>1318</v>
      </c>
      <c r="H1017" s="196" t="s">
        <v>5</v>
      </c>
      <c r="I1017" s="198"/>
      <c r="L1017" s="194"/>
      <c r="M1017" s="199"/>
      <c r="N1017" s="200"/>
      <c r="O1017" s="200"/>
      <c r="P1017" s="200"/>
      <c r="Q1017" s="200"/>
      <c r="R1017" s="200"/>
      <c r="S1017" s="200"/>
      <c r="T1017" s="201"/>
      <c r="AT1017" s="196" t="s">
        <v>284</v>
      </c>
      <c r="AU1017" s="196" t="s">
        <v>81</v>
      </c>
      <c r="AV1017" s="12" t="s">
        <v>77</v>
      </c>
      <c r="AW1017" s="12" t="s">
        <v>36</v>
      </c>
      <c r="AX1017" s="12" t="s">
        <v>73</v>
      </c>
      <c r="AY1017" s="196" t="s">
        <v>276</v>
      </c>
    </row>
    <row r="1018" spans="2:65" s="13" customFormat="1">
      <c r="B1018" s="202"/>
      <c r="D1018" s="195" t="s">
        <v>284</v>
      </c>
      <c r="E1018" s="203" t="s">
        <v>5</v>
      </c>
      <c r="F1018" s="204" t="s">
        <v>1339</v>
      </c>
      <c r="H1018" s="205">
        <v>50.679000000000002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284</v>
      </c>
      <c r="AU1018" s="203" t="s">
        <v>81</v>
      </c>
      <c r="AV1018" s="13" t="s">
        <v>81</v>
      </c>
      <c r="AW1018" s="13" t="s">
        <v>36</v>
      </c>
      <c r="AX1018" s="13" t="s">
        <v>73</v>
      </c>
      <c r="AY1018" s="203" t="s">
        <v>276</v>
      </c>
    </row>
    <row r="1019" spans="2:65" s="14" customFormat="1">
      <c r="B1019" s="210"/>
      <c r="D1019" s="195" t="s">
        <v>284</v>
      </c>
      <c r="E1019" s="211" t="s">
        <v>5</v>
      </c>
      <c r="F1019" s="212" t="s">
        <v>290</v>
      </c>
      <c r="H1019" s="213">
        <v>289.959</v>
      </c>
      <c r="I1019" s="214"/>
      <c r="L1019" s="210"/>
      <c r="M1019" s="215"/>
      <c r="N1019" s="216"/>
      <c r="O1019" s="216"/>
      <c r="P1019" s="216"/>
      <c r="Q1019" s="216"/>
      <c r="R1019" s="216"/>
      <c r="S1019" s="216"/>
      <c r="T1019" s="217"/>
      <c r="AT1019" s="211" t="s">
        <v>284</v>
      </c>
      <c r="AU1019" s="211" t="s">
        <v>81</v>
      </c>
      <c r="AV1019" s="14" t="s">
        <v>87</v>
      </c>
      <c r="AW1019" s="14" t="s">
        <v>36</v>
      </c>
      <c r="AX1019" s="14" t="s">
        <v>73</v>
      </c>
      <c r="AY1019" s="211" t="s">
        <v>276</v>
      </c>
    </row>
    <row r="1020" spans="2:65" s="15" customFormat="1">
      <c r="B1020" s="218"/>
      <c r="D1020" s="195" t="s">
        <v>284</v>
      </c>
      <c r="E1020" s="219" t="s">
        <v>5</v>
      </c>
      <c r="F1020" s="220" t="s">
        <v>291</v>
      </c>
      <c r="H1020" s="221">
        <v>289.959</v>
      </c>
      <c r="I1020" s="222"/>
      <c r="L1020" s="218"/>
      <c r="M1020" s="223"/>
      <c r="N1020" s="224"/>
      <c r="O1020" s="224"/>
      <c r="P1020" s="224"/>
      <c r="Q1020" s="224"/>
      <c r="R1020" s="224"/>
      <c r="S1020" s="224"/>
      <c r="T1020" s="225"/>
      <c r="AT1020" s="219" t="s">
        <v>284</v>
      </c>
      <c r="AU1020" s="219" t="s">
        <v>81</v>
      </c>
      <c r="AV1020" s="15" t="s">
        <v>92</v>
      </c>
      <c r="AW1020" s="15" t="s">
        <v>36</v>
      </c>
      <c r="AX1020" s="15" t="s">
        <v>77</v>
      </c>
      <c r="AY1020" s="219" t="s">
        <v>276</v>
      </c>
    </row>
    <row r="1021" spans="2:65" s="1" customFormat="1" ht="16.5" customHeight="1">
      <c r="B1021" s="181"/>
      <c r="C1021" s="226" t="s">
        <v>1374</v>
      </c>
      <c r="D1021" s="226" t="s">
        <v>447</v>
      </c>
      <c r="E1021" s="227" t="s">
        <v>1375</v>
      </c>
      <c r="F1021" s="228" t="s">
        <v>1376</v>
      </c>
      <c r="G1021" s="229" t="s">
        <v>325</v>
      </c>
      <c r="H1021" s="230">
        <v>333.45299999999997</v>
      </c>
      <c r="I1021" s="231"/>
      <c r="J1021" s="232">
        <f>ROUND(I1021*H1021,2)</f>
        <v>0</v>
      </c>
      <c r="K1021" s="228" t="s">
        <v>282</v>
      </c>
      <c r="L1021" s="233"/>
      <c r="M1021" s="234" t="s">
        <v>5</v>
      </c>
      <c r="N1021" s="235" t="s">
        <v>46</v>
      </c>
      <c r="O1021" s="43"/>
      <c r="P1021" s="191">
        <f>O1021*H1021</f>
        <v>0</v>
      </c>
      <c r="Q1021" s="191">
        <v>1E-4</v>
      </c>
      <c r="R1021" s="191">
        <f>Q1021*H1021</f>
        <v>3.3345300000000001E-2</v>
      </c>
      <c r="S1021" s="191">
        <v>0</v>
      </c>
      <c r="T1021" s="192">
        <f>S1021*H1021</f>
        <v>0</v>
      </c>
      <c r="AR1021" s="25" t="s">
        <v>484</v>
      </c>
      <c r="AT1021" s="25" t="s">
        <v>447</v>
      </c>
      <c r="AU1021" s="25" t="s">
        <v>81</v>
      </c>
      <c r="AY1021" s="25" t="s">
        <v>276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25" t="s">
        <v>92</v>
      </c>
      <c r="BK1021" s="193">
        <f>ROUND(I1021*H1021,2)</f>
        <v>0</v>
      </c>
      <c r="BL1021" s="25" t="s">
        <v>384</v>
      </c>
      <c r="BM1021" s="25" t="s">
        <v>1377</v>
      </c>
    </row>
    <row r="1022" spans="2:65" s="12" customFormat="1">
      <c r="B1022" s="194"/>
      <c r="D1022" s="195" t="s">
        <v>284</v>
      </c>
      <c r="E1022" s="196" t="s">
        <v>5</v>
      </c>
      <c r="F1022" s="197" t="s">
        <v>875</v>
      </c>
      <c r="H1022" s="196" t="s">
        <v>5</v>
      </c>
      <c r="I1022" s="198"/>
      <c r="L1022" s="194"/>
      <c r="M1022" s="199"/>
      <c r="N1022" s="200"/>
      <c r="O1022" s="200"/>
      <c r="P1022" s="200"/>
      <c r="Q1022" s="200"/>
      <c r="R1022" s="200"/>
      <c r="S1022" s="200"/>
      <c r="T1022" s="201"/>
      <c r="AT1022" s="196" t="s">
        <v>284</v>
      </c>
      <c r="AU1022" s="196" t="s">
        <v>81</v>
      </c>
      <c r="AV1022" s="12" t="s">
        <v>77</v>
      </c>
      <c r="AW1022" s="12" t="s">
        <v>36</v>
      </c>
      <c r="AX1022" s="12" t="s">
        <v>73</v>
      </c>
      <c r="AY1022" s="196" t="s">
        <v>276</v>
      </c>
    </row>
    <row r="1023" spans="2:65" s="13" customFormat="1">
      <c r="B1023" s="202"/>
      <c r="D1023" s="195" t="s">
        <v>284</v>
      </c>
      <c r="E1023" s="203" t="s">
        <v>5</v>
      </c>
      <c r="F1023" s="204" t="s">
        <v>1369</v>
      </c>
      <c r="H1023" s="205">
        <v>333.45299999999997</v>
      </c>
      <c r="I1023" s="206"/>
      <c r="L1023" s="202"/>
      <c r="M1023" s="207"/>
      <c r="N1023" s="208"/>
      <c r="O1023" s="208"/>
      <c r="P1023" s="208"/>
      <c r="Q1023" s="208"/>
      <c r="R1023" s="208"/>
      <c r="S1023" s="208"/>
      <c r="T1023" s="209"/>
      <c r="AT1023" s="203" t="s">
        <v>284</v>
      </c>
      <c r="AU1023" s="203" t="s">
        <v>81</v>
      </c>
      <c r="AV1023" s="13" t="s">
        <v>81</v>
      </c>
      <c r="AW1023" s="13" t="s">
        <v>36</v>
      </c>
      <c r="AX1023" s="13" t="s">
        <v>73</v>
      </c>
      <c r="AY1023" s="203" t="s">
        <v>276</v>
      </c>
    </row>
    <row r="1024" spans="2:65" s="14" customFormat="1">
      <c r="B1024" s="210"/>
      <c r="D1024" s="195" t="s">
        <v>284</v>
      </c>
      <c r="E1024" s="211" t="s">
        <v>5</v>
      </c>
      <c r="F1024" s="212" t="s">
        <v>290</v>
      </c>
      <c r="H1024" s="213">
        <v>333.45299999999997</v>
      </c>
      <c r="I1024" s="214"/>
      <c r="L1024" s="210"/>
      <c r="M1024" s="215"/>
      <c r="N1024" s="216"/>
      <c r="O1024" s="216"/>
      <c r="P1024" s="216"/>
      <c r="Q1024" s="216"/>
      <c r="R1024" s="216"/>
      <c r="S1024" s="216"/>
      <c r="T1024" s="217"/>
      <c r="AT1024" s="211" t="s">
        <v>284</v>
      </c>
      <c r="AU1024" s="211" t="s">
        <v>81</v>
      </c>
      <c r="AV1024" s="14" t="s">
        <v>87</v>
      </c>
      <c r="AW1024" s="14" t="s">
        <v>36</v>
      </c>
      <c r="AX1024" s="14" t="s">
        <v>73</v>
      </c>
      <c r="AY1024" s="211" t="s">
        <v>276</v>
      </c>
    </row>
    <row r="1025" spans="2:65" s="15" customFormat="1">
      <c r="B1025" s="218"/>
      <c r="D1025" s="195" t="s">
        <v>284</v>
      </c>
      <c r="E1025" s="219" t="s">
        <v>5</v>
      </c>
      <c r="F1025" s="220" t="s">
        <v>291</v>
      </c>
      <c r="H1025" s="221">
        <v>333.45299999999997</v>
      </c>
      <c r="I1025" s="222"/>
      <c r="L1025" s="218"/>
      <c r="M1025" s="223"/>
      <c r="N1025" s="224"/>
      <c r="O1025" s="224"/>
      <c r="P1025" s="224"/>
      <c r="Q1025" s="224"/>
      <c r="R1025" s="224"/>
      <c r="S1025" s="224"/>
      <c r="T1025" s="225"/>
      <c r="AT1025" s="219" t="s">
        <v>284</v>
      </c>
      <c r="AU1025" s="219" t="s">
        <v>81</v>
      </c>
      <c r="AV1025" s="15" t="s">
        <v>92</v>
      </c>
      <c r="AW1025" s="15" t="s">
        <v>36</v>
      </c>
      <c r="AX1025" s="15" t="s">
        <v>77</v>
      </c>
      <c r="AY1025" s="219" t="s">
        <v>276</v>
      </c>
    </row>
    <row r="1026" spans="2:65" s="1" customFormat="1" ht="25.5" customHeight="1">
      <c r="B1026" s="181"/>
      <c r="C1026" s="182" t="s">
        <v>1378</v>
      </c>
      <c r="D1026" s="182" t="s">
        <v>278</v>
      </c>
      <c r="E1026" s="183" t="s">
        <v>1379</v>
      </c>
      <c r="F1026" s="184" t="s">
        <v>1380</v>
      </c>
      <c r="G1026" s="185" t="s">
        <v>325</v>
      </c>
      <c r="H1026" s="186">
        <v>160.12700000000001</v>
      </c>
      <c r="I1026" s="187"/>
      <c r="J1026" s="188">
        <f>ROUND(I1026*H1026,2)</f>
        <v>0</v>
      </c>
      <c r="K1026" s="184" t="s">
        <v>282</v>
      </c>
      <c r="L1026" s="42"/>
      <c r="M1026" s="189" t="s">
        <v>5</v>
      </c>
      <c r="N1026" s="190" t="s">
        <v>46</v>
      </c>
      <c r="O1026" s="43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AR1026" s="25" t="s">
        <v>384</v>
      </c>
      <c r="AT1026" s="25" t="s">
        <v>278</v>
      </c>
      <c r="AU1026" s="25" t="s">
        <v>81</v>
      </c>
      <c r="AY1026" s="25" t="s">
        <v>276</v>
      </c>
      <c r="BE1026" s="193">
        <f>IF(N1026="základní",J1026,0)</f>
        <v>0</v>
      </c>
      <c r="BF1026" s="193">
        <f>IF(N1026="snížená",J1026,0)</f>
        <v>0</v>
      </c>
      <c r="BG1026" s="193">
        <f>IF(N1026="zákl. přenesená",J1026,0)</f>
        <v>0</v>
      </c>
      <c r="BH1026" s="193">
        <f>IF(N1026="sníž. přenesená",J1026,0)</f>
        <v>0</v>
      </c>
      <c r="BI1026" s="193">
        <f>IF(N1026="nulová",J1026,0)</f>
        <v>0</v>
      </c>
      <c r="BJ1026" s="25" t="s">
        <v>92</v>
      </c>
      <c r="BK1026" s="193">
        <f>ROUND(I1026*H1026,2)</f>
        <v>0</v>
      </c>
      <c r="BL1026" s="25" t="s">
        <v>384</v>
      </c>
      <c r="BM1026" s="25" t="s">
        <v>1381</v>
      </c>
    </row>
    <row r="1027" spans="2:65" s="12" customFormat="1">
      <c r="B1027" s="194"/>
      <c r="D1027" s="195" t="s">
        <v>284</v>
      </c>
      <c r="E1027" s="196" t="s">
        <v>5</v>
      </c>
      <c r="F1027" s="197" t="s">
        <v>1382</v>
      </c>
      <c r="H1027" s="196" t="s">
        <v>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6" t="s">
        <v>284</v>
      </c>
      <c r="AU1027" s="196" t="s">
        <v>81</v>
      </c>
      <c r="AV1027" s="12" t="s">
        <v>77</v>
      </c>
      <c r="AW1027" s="12" t="s">
        <v>36</v>
      </c>
      <c r="AX1027" s="12" t="s">
        <v>73</v>
      </c>
      <c r="AY1027" s="196" t="s">
        <v>276</v>
      </c>
    </row>
    <row r="1028" spans="2:65" s="12" customFormat="1">
      <c r="B1028" s="194"/>
      <c r="D1028" s="195" t="s">
        <v>284</v>
      </c>
      <c r="E1028" s="196" t="s">
        <v>5</v>
      </c>
      <c r="F1028" s="197" t="s">
        <v>1314</v>
      </c>
      <c r="H1028" s="196" t="s">
        <v>5</v>
      </c>
      <c r="I1028" s="198"/>
      <c r="L1028" s="194"/>
      <c r="M1028" s="199"/>
      <c r="N1028" s="200"/>
      <c r="O1028" s="200"/>
      <c r="P1028" s="200"/>
      <c r="Q1028" s="200"/>
      <c r="R1028" s="200"/>
      <c r="S1028" s="200"/>
      <c r="T1028" s="201"/>
      <c r="AT1028" s="196" t="s">
        <v>284</v>
      </c>
      <c r="AU1028" s="196" t="s">
        <v>81</v>
      </c>
      <c r="AV1028" s="12" t="s">
        <v>77</v>
      </c>
      <c r="AW1028" s="12" t="s">
        <v>36</v>
      </c>
      <c r="AX1028" s="12" t="s">
        <v>73</v>
      </c>
      <c r="AY1028" s="196" t="s">
        <v>276</v>
      </c>
    </row>
    <row r="1029" spans="2:65" s="13" customFormat="1">
      <c r="B1029" s="202"/>
      <c r="D1029" s="195" t="s">
        <v>284</v>
      </c>
      <c r="E1029" s="203" t="s">
        <v>5</v>
      </c>
      <c r="F1029" s="204" t="s">
        <v>1315</v>
      </c>
      <c r="H1029" s="205">
        <v>64.680000000000007</v>
      </c>
      <c r="I1029" s="206"/>
      <c r="L1029" s="202"/>
      <c r="M1029" s="207"/>
      <c r="N1029" s="208"/>
      <c r="O1029" s="208"/>
      <c r="P1029" s="208"/>
      <c r="Q1029" s="208"/>
      <c r="R1029" s="208"/>
      <c r="S1029" s="208"/>
      <c r="T1029" s="209"/>
      <c r="AT1029" s="203" t="s">
        <v>284</v>
      </c>
      <c r="AU1029" s="203" t="s">
        <v>81</v>
      </c>
      <c r="AV1029" s="13" t="s">
        <v>81</v>
      </c>
      <c r="AW1029" s="13" t="s">
        <v>36</v>
      </c>
      <c r="AX1029" s="13" t="s">
        <v>73</v>
      </c>
      <c r="AY1029" s="203" t="s">
        <v>276</v>
      </c>
    </row>
    <row r="1030" spans="2:65" s="13" customFormat="1">
      <c r="B1030" s="202"/>
      <c r="D1030" s="195" t="s">
        <v>284</v>
      </c>
      <c r="E1030" s="203" t="s">
        <v>5</v>
      </c>
      <c r="F1030" s="204" t="s">
        <v>1316</v>
      </c>
      <c r="H1030" s="205">
        <v>73.14</v>
      </c>
      <c r="I1030" s="206"/>
      <c r="L1030" s="202"/>
      <c r="M1030" s="207"/>
      <c r="N1030" s="208"/>
      <c r="O1030" s="208"/>
      <c r="P1030" s="208"/>
      <c r="Q1030" s="208"/>
      <c r="R1030" s="208"/>
      <c r="S1030" s="208"/>
      <c r="T1030" s="209"/>
      <c r="AT1030" s="203" t="s">
        <v>284</v>
      </c>
      <c r="AU1030" s="203" t="s">
        <v>81</v>
      </c>
      <c r="AV1030" s="13" t="s">
        <v>81</v>
      </c>
      <c r="AW1030" s="13" t="s">
        <v>36</v>
      </c>
      <c r="AX1030" s="13" t="s">
        <v>73</v>
      </c>
      <c r="AY1030" s="203" t="s">
        <v>276</v>
      </c>
    </row>
    <row r="1031" spans="2:65" s="13" customFormat="1">
      <c r="B1031" s="202"/>
      <c r="D1031" s="195" t="s">
        <v>284</v>
      </c>
      <c r="E1031" s="203" t="s">
        <v>5</v>
      </c>
      <c r="F1031" s="204" t="s">
        <v>1317</v>
      </c>
      <c r="H1031" s="205">
        <v>101.46</v>
      </c>
      <c r="I1031" s="206"/>
      <c r="L1031" s="202"/>
      <c r="M1031" s="207"/>
      <c r="N1031" s="208"/>
      <c r="O1031" s="208"/>
      <c r="P1031" s="208"/>
      <c r="Q1031" s="208"/>
      <c r="R1031" s="208"/>
      <c r="S1031" s="208"/>
      <c r="T1031" s="209"/>
      <c r="AT1031" s="203" t="s">
        <v>284</v>
      </c>
      <c r="AU1031" s="203" t="s">
        <v>81</v>
      </c>
      <c r="AV1031" s="13" t="s">
        <v>81</v>
      </c>
      <c r="AW1031" s="13" t="s">
        <v>36</v>
      </c>
      <c r="AX1031" s="13" t="s">
        <v>73</v>
      </c>
      <c r="AY1031" s="203" t="s">
        <v>276</v>
      </c>
    </row>
    <row r="1032" spans="2:65" s="13" customFormat="1">
      <c r="B1032" s="202"/>
      <c r="D1032" s="195" t="s">
        <v>284</v>
      </c>
      <c r="E1032" s="203" t="s">
        <v>5</v>
      </c>
      <c r="F1032" s="204" t="s">
        <v>1383</v>
      </c>
      <c r="H1032" s="205">
        <v>-79.153000000000006</v>
      </c>
      <c r="I1032" s="206"/>
      <c r="L1032" s="202"/>
      <c r="M1032" s="207"/>
      <c r="N1032" s="208"/>
      <c r="O1032" s="208"/>
      <c r="P1032" s="208"/>
      <c r="Q1032" s="208"/>
      <c r="R1032" s="208"/>
      <c r="S1032" s="208"/>
      <c r="T1032" s="209"/>
      <c r="AT1032" s="203" t="s">
        <v>284</v>
      </c>
      <c r="AU1032" s="203" t="s">
        <v>81</v>
      </c>
      <c r="AV1032" s="13" t="s">
        <v>81</v>
      </c>
      <c r="AW1032" s="13" t="s">
        <v>36</v>
      </c>
      <c r="AX1032" s="13" t="s">
        <v>73</v>
      </c>
      <c r="AY1032" s="203" t="s">
        <v>276</v>
      </c>
    </row>
    <row r="1033" spans="2:65" s="14" customFormat="1">
      <c r="B1033" s="210"/>
      <c r="D1033" s="195" t="s">
        <v>284</v>
      </c>
      <c r="E1033" s="211" t="s">
        <v>5</v>
      </c>
      <c r="F1033" s="212" t="s">
        <v>290</v>
      </c>
      <c r="H1033" s="213">
        <v>160.12700000000001</v>
      </c>
      <c r="I1033" s="214"/>
      <c r="L1033" s="210"/>
      <c r="M1033" s="215"/>
      <c r="N1033" s="216"/>
      <c r="O1033" s="216"/>
      <c r="P1033" s="216"/>
      <c r="Q1033" s="216"/>
      <c r="R1033" s="216"/>
      <c r="S1033" s="216"/>
      <c r="T1033" s="217"/>
      <c r="AT1033" s="211" t="s">
        <v>284</v>
      </c>
      <c r="AU1033" s="211" t="s">
        <v>81</v>
      </c>
      <c r="AV1033" s="14" t="s">
        <v>87</v>
      </c>
      <c r="AW1033" s="14" t="s">
        <v>36</v>
      </c>
      <c r="AX1033" s="14" t="s">
        <v>73</v>
      </c>
      <c r="AY1033" s="211" t="s">
        <v>276</v>
      </c>
    </row>
    <row r="1034" spans="2:65" s="15" customFormat="1">
      <c r="B1034" s="218"/>
      <c r="D1034" s="195" t="s">
        <v>284</v>
      </c>
      <c r="E1034" s="219" t="s">
        <v>5</v>
      </c>
      <c r="F1034" s="220" t="s">
        <v>291</v>
      </c>
      <c r="H1034" s="221">
        <v>160.12700000000001</v>
      </c>
      <c r="I1034" s="222"/>
      <c r="L1034" s="218"/>
      <c r="M1034" s="223"/>
      <c r="N1034" s="224"/>
      <c r="O1034" s="224"/>
      <c r="P1034" s="224"/>
      <c r="Q1034" s="224"/>
      <c r="R1034" s="224"/>
      <c r="S1034" s="224"/>
      <c r="T1034" s="225"/>
      <c r="AT1034" s="219" t="s">
        <v>284</v>
      </c>
      <c r="AU1034" s="219" t="s">
        <v>81</v>
      </c>
      <c r="AV1034" s="15" t="s">
        <v>92</v>
      </c>
      <c r="AW1034" s="15" t="s">
        <v>36</v>
      </c>
      <c r="AX1034" s="15" t="s">
        <v>77</v>
      </c>
      <c r="AY1034" s="219" t="s">
        <v>276</v>
      </c>
    </row>
    <row r="1035" spans="2:65" s="1" customFormat="1" ht="16.5" customHeight="1">
      <c r="B1035" s="181"/>
      <c r="C1035" s="226" t="s">
        <v>1384</v>
      </c>
      <c r="D1035" s="226" t="s">
        <v>447</v>
      </c>
      <c r="E1035" s="227" t="s">
        <v>1385</v>
      </c>
      <c r="F1035" s="228" t="s">
        <v>1386</v>
      </c>
      <c r="G1035" s="229" t="s">
        <v>281</v>
      </c>
      <c r="H1035" s="230">
        <v>13.451000000000001</v>
      </c>
      <c r="I1035" s="231"/>
      <c r="J1035" s="232">
        <f>ROUND(I1035*H1035,2)</f>
        <v>0</v>
      </c>
      <c r="K1035" s="228" t="s">
        <v>282</v>
      </c>
      <c r="L1035" s="233"/>
      <c r="M1035" s="234" t="s">
        <v>5</v>
      </c>
      <c r="N1035" s="235" t="s">
        <v>46</v>
      </c>
      <c r="O1035" s="43"/>
      <c r="P1035" s="191">
        <f>O1035*H1035</f>
        <v>0</v>
      </c>
      <c r="Q1035" s="191">
        <v>0.75</v>
      </c>
      <c r="R1035" s="191">
        <f>Q1035*H1035</f>
        <v>10.08825</v>
      </c>
      <c r="S1035" s="191">
        <v>0</v>
      </c>
      <c r="T1035" s="192">
        <f>S1035*H1035</f>
        <v>0</v>
      </c>
      <c r="AR1035" s="25" t="s">
        <v>484</v>
      </c>
      <c r="AT1035" s="25" t="s">
        <v>447</v>
      </c>
      <c r="AU1035" s="25" t="s">
        <v>81</v>
      </c>
      <c r="AY1035" s="25" t="s">
        <v>276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25" t="s">
        <v>92</v>
      </c>
      <c r="BK1035" s="193">
        <f>ROUND(I1035*H1035,2)</f>
        <v>0</v>
      </c>
      <c r="BL1035" s="25" t="s">
        <v>384</v>
      </c>
      <c r="BM1035" s="25" t="s">
        <v>1387</v>
      </c>
    </row>
    <row r="1036" spans="2:65" s="12" customFormat="1">
      <c r="B1036" s="194"/>
      <c r="D1036" s="195" t="s">
        <v>284</v>
      </c>
      <c r="E1036" s="196" t="s">
        <v>5</v>
      </c>
      <c r="F1036" s="197" t="s">
        <v>1388</v>
      </c>
      <c r="H1036" s="196" t="s">
        <v>5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6" t="s">
        <v>284</v>
      </c>
      <c r="AU1036" s="196" t="s">
        <v>81</v>
      </c>
      <c r="AV1036" s="12" t="s">
        <v>77</v>
      </c>
      <c r="AW1036" s="12" t="s">
        <v>36</v>
      </c>
      <c r="AX1036" s="12" t="s">
        <v>73</v>
      </c>
      <c r="AY1036" s="196" t="s">
        <v>276</v>
      </c>
    </row>
    <row r="1037" spans="2:65" s="13" customFormat="1">
      <c r="B1037" s="202"/>
      <c r="D1037" s="195" t="s">
        <v>284</v>
      </c>
      <c r="E1037" s="203" t="s">
        <v>5</v>
      </c>
      <c r="F1037" s="204" t="s">
        <v>1389</v>
      </c>
      <c r="H1037" s="205">
        <v>13.451000000000001</v>
      </c>
      <c r="I1037" s="206"/>
      <c r="L1037" s="202"/>
      <c r="M1037" s="207"/>
      <c r="N1037" s="208"/>
      <c r="O1037" s="208"/>
      <c r="P1037" s="208"/>
      <c r="Q1037" s="208"/>
      <c r="R1037" s="208"/>
      <c r="S1037" s="208"/>
      <c r="T1037" s="209"/>
      <c r="AT1037" s="203" t="s">
        <v>284</v>
      </c>
      <c r="AU1037" s="203" t="s">
        <v>81</v>
      </c>
      <c r="AV1037" s="13" t="s">
        <v>81</v>
      </c>
      <c r="AW1037" s="13" t="s">
        <v>36</v>
      </c>
      <c r="AX1037" s="13" t="s">
        <v>73</v>
      </c>
      <c r="AY1037" s="203" t="s">
        <v>276</v>
      </c>
    </row>
    <row r="1038" spans="2:65" s="14" customFormat="1">
      <c r="B1038" s="210"/>
      <c r="D1038" s="195" t="s">
        <v>284</v>
      </c>
      <c r="E1038" s="211" t="s">
        <v>5</v>
      </c>
      <c r="F1038" s="212" t="s">
        <v>290</v>
      </c>
      <c r="H1038" s="213">
        <v>13.451000000000001</v>
      </c>
      <c r="I1038" s="214"/>
      <c r="L1038" s="210"/>
      <c r="M1038" s="215"/>
      <c r="N1038" s="216"/>
      <c r="O1038" s="216"/>
      <c r="P1038" s="216"/>
      <c r="Q1038" s="216"/>
      <c r="R1038" s="216"/>
      <c r="S1038" s="216"/>
      <c r="T1038" s="217"/>
      <c r="AT1038" s="211" t="s">
        <v>284</v>
      </c>
      <c r="AU1038" s="211" t="s">
        <v>81</v>
      </c>
      <c r="AV1038" s="14" t="s">
        <v>87</v>
      </c>
      <c r="AW1038" s="14" t="s">
        <v>36</v>
      </c>
      <c r="AX1038" s="14" t="s">
        <v>73</v>
      </c>
      <c r="AY1038" s="211" t="s">
        <v>276</v>
      </c>
    </row>
    <row r="1039" spans="2:65" s="15" customFormat="1">
      <c r="B1039" s="218"/>
      <c r="D1039" s="195" t="s">
        <v>284</v>
      </c>
      <c r="E1039" s="219" t="s">
        <v>5</v>
      </c>
      <c r="F1039" s="220" t="s">
        <v>291</v>
      </c>
      <c r="H1039" s="221">
        <v>13.451000000000001</v>
      </c>
      <c r="I1039" s="222"/>
      <c r="L1039" s="218"/>
      <c r="M1039" s="223"/>
      <c r="N1039" s="224"/>
      <c r="O1039" s="224"/>
      <c r="P1039" s="224"/>
      <c r="Q1039" s="224"/>
      <c r="R1039" s="224"/>
      <c r="S1039" s="224"/>
      <c r="T1039" s="225"/>
      <c r="AT1039" s="219" t="s">
        <v>284</v>
      </c>
      <c r="AU1039" s="219" t="s">
        <v>81</v>
      </c>
      <c r="AV1039" s="15" t="s">
        <v>92</v>
      </c>
      <c r="AW1039" s="15" t="s">
        <v>36</v>
      </c>
      <c r="AX1039" s="15" t="s">
        <v>77</v>
      </c>
      <c r="AY1039" s="219" t="s">
        <v>276</v>
      </c>
    </row>
    <row r="1040" spans="2:65" s="1" customFormat="1" ht="16.5" customHeight="1">
      <c r="B1040" s="181"/>
      <c r="C1040" s="182" t="s">
        <v>1390</v>
      </c>
      <c r="D1040" s="182" t="s">
        <v>278</v>
      </c>
      <c r="E1040" s="183" t="s">
        <v>1391</v>
      </c>
      <c r="F1040" s="184" t="s">
        <v>1392</v>
      </c>
      <c r="G1040" s="185" t="s">
        <v>281</v>
      </c>
      <c r="H1040" s="186">
        <v>79.153000000000006</v>
      </c>
      <c r="I1040" s="187"/>
      <c r="J1040" s="188">
        <f>ROUND(I1040*H1040,2)</f>
        <v>0</v>
      </c>
      <c r="K1040" s="184" t="s">
        <v>282</v>
      </c>
      <c r="L1040" s="42"/>
      <c r="M1040" s="189" t="s">
        <v>5</v>
      </c>
      <c r="N1040" s="190" t="s">
        <v>46</v>
      </c>
      <c r="O1040" s="43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AR1040" s="25" t="s">
        <v>384</v>
      </c>
      <c r="AT1040" s="25" t="s">
        <v>278</v>
      </c>
      <c r="AU1040" s="25" t="s">
        <v>81</v>
      </c>
      <c r="AY1040" s="25" t="s">
        <v>276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25" t="s">
        <v>92</v>
      </c>
      <c r="BK1040" s="193">
        <f>ROUND(I1040*H1040,2)</f>
        <v>0</v>
      </c>
      <c r="BL1040" s="25" t="s">
        <v>384</v>
      </c>
      <c r="BM1040" s="25" t="s">
        <v>1393</v>
      </c>
    </row>
    <row r="1041" spans="2:65" s="12" customFormat="1">
      <c r="B1041" s="194"/>
      <c r="D1041" s="195" t="s">
        <v>284</v>
      </c>
      <c r="E1041" s="196" t="s">
        <v>5</v>
      </c>
      <c r="F1041" s="197" t="s">
        <v>1394</v>
      </c>
      <c r="H1041" s="196" t="s">
        <v>5</v>
      </c>
      <c r="I1041" s="198"/>
      <c r="L1041" s="194"/>
      <c r="M1041" s="199"/>
      <c r="N1041" s="200"/>
      <c r="O1041" s="200"/>
      <c r="P1041" s="200"/>
      <c r="Q1041" s="200"/>
      <c r="R1041" s="200"/>
      <c r="S1041" s="200"/>
      <c r="T1041" s="201"/>
      <c r="AT1041" s="196" t="s">
        <v>284</v>
      </c>
      <c r="AU1041" s="196" t="s">
        <v>81</v>
      </c>
      <c r="AV1041" s="12" t="s">
        <v>77</v>
      </c>
      <c r="AW1041" s="12" t="s">
        <v>36</v>
      </c>
      <c r="AX1041" s="12" t="s">
        <v>73</v>
      </c>
      <c r="AY1041" s="196" t="s">
        <v>276</v>
      </c>
    </row>
    <row r="1042" spans="2:65" s="12" customFormat="1">
      <c r="B1042" s="194"/>
      <c r="D1042" s="195" t="s">
        <v>284</v>
      </c>
      <c r="E1042" s="196" t="s">
        <v>5</v>
      </c>
      <c r="F1042" s="197" t="s">
        <v>1314</v>
      </c>
      <c r="H1042" s="196" t="s">
        <v>5</v>
      </c>
      <c r="I1042" s="198"/>
      <c r="L1042" s="194"/>
      <c r="M1042" s="199"/>
      <c r="N1042" s="200"/>
      <c r="O1042" s="200"/>
      <c r="P1042" s="200"/>
      <c r="Q1042" s="200"/>
      <c r="R1042" s="200"/>
      <c r="S1042" s="200"/>
      <c r="T1042" s="201"/>
      <c r="AT1042" s="196" t="s">
        <v>284</v>
      </c>
      <c r="AU1042" s="196" t="s">
        <v>81</v>
      </c>
      <c r="AV1042" s="12" t="s">
        <v>77</v>
      </c>
      <c r="AW1042" s="12" t="s">
        <v>36</v>
      </c>
      <c r="AX1042" s="12" t="s">
        <v>73</v>
      </c>
      <c r="AY1042" s="196" t="s">
        <v>276</v>
      </c>
    </row>
    <row r="1043" spans="2:65" s="13" customFormat="1">
      <c r="B1043" s="202"/>
      <c r="D1043" s="195" t="s">
        <v>284</v>
      </c>
      <c r="E1043" s="203" t="s">
        <v>5</v>
      </c>
      <c r="F1043" s="204" t="s">
        <v>940</v>
      </c>
      <c r="H1043" s="205">
        <v>42.232999999999997</v>
      </c>
      <c r="I1043" s="206"/>
      <c r="L1043" s="202"/>
      <c r="M1043" s="207"/>
      <c r="N1043" s="208"/>
      <c r="O1043" s="208"/>
      <c r="P1043" s="208"/>
      <c r="Q1043" s="208"/>
      <c r="R1043" s="208"/>
      <c r="S1043" s="208"/>
      <c r="T1043" s="209"/>
      <c r="AT1043" s="203" t="s">
        <v>284</v>
      </c>
      <c r="AU1043" s="203" t="s">
        <v>81</v>
      </c>
      <c r="AV1043" s="13" t="s">
        <v>81</v>
      </c>
      <c r="AW1043" s="13" t="s">
        <v>36</v>
      </c>
      <c r="AX1043" s="13" t="s">
        <v>73</v>
      </c>
      <c r="AY1043" s="203" t="s">
        <v>276</v>
      </c>
    </row>
    <row r="1044" spans="2:65" s="13" customFormat="1">
      <c r="B1044" s="202"/>
      <c r="D1044" s="195" t="s">
        <v>284</v>
      </c>
      <c r="E1044" s="203" t="s">
        <v>5</v>
      </c>
      <c r="F1044" s="204" t="s">
        <v>1395</v>
      </c>
      <c r="H1044" s="205">
        <v>36.92</v>
      </c>
      <c r="I1044" s="206"/>
      <c r="L1044" s="202"/>
      <c r="M1044" s="207"/>
      <c r="N1044" s="208"/>
      <c r="O1044" s="208"/>
      <c r="P1044" s="208"/>
      <c r="Q1044" s="208"/>
      <c r="R1044" s="208"/>
      <c r="S1044" s="208"/>
      <c r="T1044" s="209"/>
      <c r="AT1044" s="203" t="s">
        <v>284</v>
      </c>
      <c r="AU1044" s="203" t="s">
        <v>81</v>
      </c>
      <c r="AV1044" s="13" t="s">
        <v>81</v>
      </c>
      <c r="AW1044" s="13" t="s">
        <v>36</v>
      </c>
      <c r="AX1044" s="13" t="s">
        <v>73</v>
      </c>
      <c r="AY1044" s="203" t="s">
        <v>276</v>
      </c>
    </row>
    <row r="1045" spans="2:65" s="14" customFormat="1">
      <c r="B1045" s="210"/>
      <c r="D1045" s="195" t="s">
        <v>284</v>
      </c>
      <c r="E1045" s="211" t="s">
        <v>5</v>
      </c>
      <c r="F1045" s="212" t="s">
        <v>290</v>
      </c>
      <c r="H1045" s="213">
        <v>79.153000000000006</v>
      </c>
      <c r="I1045" s="214"/>
      <c r="L1045" s="210"/>
      <c r="M1045" s="215"/>
      <c r="N1045" s="216"/>
      <c r="O1045" s="216"/>
      <c r="P1045" s="216"/>
      <c r="Q1045" s="216"/>
      <c r="R1045" s="216"/>
      <c r="S1045" s="216"/>
      <c r="T1045" s="217"/>
      <c r="AT1045" s="211" t="s">
        <v>284</v>
      </c>
      <c r="AU1045" s="211" t="s">
        <v>81</v>
      </c>
      <c r="AV1045" s="14" t="s">
        <v>87</v>
      </c>
      <c r="AW1045" s="14" t="s">
        <v>36</v>
      </c>
      <c r="AX1045" s="14" t="s">
        <v>73</v>
      </c>
      <c r="AY1045" s="211" t="s">
        <v>276</v>
      </c>
    </row>
    <row r="1046" spans="2:65" s="15" customFormat="1">
      <c r="B1046" s="218"/>
      <c r="D1046" s="195" t="s">
        <v>284</v>
      </c>
      <c r="E1046" s="219" t="s">
        <v>5</v>
      </c>
      <c r="F1046" s="220" t="s">
        <v>291</v>
      </c>
      <c r="H1046" s="221">
        <v>79.153000000000006</v>
      </c>
      <c r="I1046" s="222"/>
      <c r="L1046" s="218"/>
      <c r="M1046" s="223"/>
      <c r="N1046" s="224"/>
      <c r="O1046" s="224"/>
      <c r="P1046" s="224"/>
      <c r="Q1046" s="224"/>
      <c r="R1046" s="224"/>
      <c r="S1046" s="224"/>
      <c r="T1046" s="225"/>
      <c r="AT1046" s="219" t="s">
        <v>284</v>
      </c>
      <c r="AU1046" s="219" t="s">
        <v>81</v>
      </c>
      <c r="AV1046" s="15" t="s">
        <v>92</v>
      </c>
      <c r="AW1046" s="15" t="s">
        <v>36</v>
      </c>
      <c r="AX1046" s="15" t="s">
        <v>77</v>
      </c>
      <c r="AY1046" s="219" t="s">
        <v>276</v>
      </c>
    </row>
    <row r="1047" spans="2:65" s="1" customFormat="1" ht="16.5" customHeight="1">
      <c r="B1047" s="181"/>
      <c r="C1047" s="226" t="s">
        <v>1396</v>
      </c>
      <c r="D1047" s="226" t="s">
        <v>447</v>
      </c>
      <c r="E1047" s="227" t="s">
        <v>1397</v>
      </c>
      <c r="F1047" s="228" t="s">
        <v>1398</v>
      </c>
      <c r="G1047" s="229" t="s">
        <v>318</v>
      </c>
      <c r="H1047" s="230">
        <v>11.968</v>
      </c>
      <c r="I1047" s="231"/>
      <c r="J1047" s="232">
        <f>ROUND(I1047*H1047,2)</f>
        <v>0</v>
      </c>
      <c r="K1047" s="228" t="s">
        <v>282</v>
      </c>
      <c r="L1047" s="233"/>
      <c r="M1047" s="234" t="s">
        <v>5</v>
      </c>
      <c r="N1047" s="235" t="s">
        <v>46</v>
      </c>
      <c r="O1047" s="43"/>
      <c r="P1047" s="191">
        <f>O1047*H1047</f>
        <v>0</v>
      </c>
      <c r="Q1047" s="191">
        <v>1</v>
      </c>
      <c r="R1047" s="191">
        <f>Q1047*H1047</f>
        <v>11.968</v>
      </c>
      <c r="S1047" s="191">
        <v>0</v>
      </c>
      <c r="T1047" s="192">
        <f>S1047*H1047</f>
        <v>0</v>
      </c>
      <c r="AR1047" s="25" t="s">
        <v>484</v>
      </c>
      <c r="AT1047" s="25" t="s">
        <v>447</v>
      </c>
      <c r="AU1047" s="25" t="s">
        <v>81</v>
      </c>
      <c r="AY1047" s="25" t="s">
        <v>276</v>
      </c>
      <c r="BE1047" s="193">
        <f>IF(N1047="základní",J1047,0)</f>
        <v>0</v>
      </c>
      <c r="BF1047" s="193">
        <f>IF(N1047="snížená",J1047,0)</f>
        <v>0</v>
      </c>
      <c r="BG1047" s="193">
        <f>IF(N1047="zákl. přenesená",J1047,0)</f>
        <v>0</v>
      </c>
      <c r="BH1047" s="193">
        <f>IF(N1047="sníž. přenesená",J1047,0)</f>
        <v>0</v>
      </c>
      <c r="BI1047" s="193">
        <f>IF(N1047="nulová",J1047,0)</f>
        <v>0</v>
      </c>
      <c r="BJ1047" s="25" t="s">
        <v>92</v>
      </c>
      <c r="BK1047" s="193">
        <f>ROUND(I1047*H1047,2)</f>
        <v>0</v>
      </c>
      <c r="BL1047" s="25" t="s">
        <v>384</v>
      </c>
      <c r="BM1047" s="25" t="s">
        <v>1399</v>
      </c>
    </row>
    <row r="1048" spans="2:65" s="12" customFormat="1">
      <c r="B1048" s="194"/>
      <c r="D1048" s="195" t="s">
        <v>284</v>
      </c>
      <c r="E1048" s="196" t="s">
        <v>5</v>
      </c>
      <c r="F1048" s="197" t="s">
        <v>451</v>
      </c>
      <c r="H1048" s="196" t="s">
        <v>5</v>
      </c>
      <c r="I1048" s="198"/>
      <c r="L1048" s="194"/>
      <c r="M1048" s="199"/>
      <c r="N1048" s="200"/>
      <c r="O1048" s="200"/>
      <c r="P1048" s="200"/>
      <c r="Q1048" s="200"/>
      <c r="R1048" s="200"/>
      <c r="S1048" s="200"/>
      <c r="T1048" s="201"/>
      <c r="AT1048" s="196" t="s">
        <v>284</v>
      </c>
      <c r="AU1048" s="196" t="s">
        <v>81</v>
      </c>
      <c r="AV1048" s="12" t="s">
        <v>77</v>
      </c>
      <c r="AW1048" s="12" t="s">
        <v>36</v>
      </c>
      <c r="AX1048" s="12" t="s">
        <v>73</v>
      </c>
      <c r="AY1048" s="196" t="s">
        <v>276</v>
      </c>
    </row>
    <row r="1049" spans="2:65" s="13" customFormat="1">
      <c r="B1049" s="202"/>
      <c r="D1049" s="195" t="s">
        <v>284</v>
      </c>
      <c r="E1049" s="203" t="s">
        <v>5</v>
      </c>
      <c r="F1049" s="204" t="s">
        <v>1400</v>
      </c>
      <c r="H1049" s="205">
        <v>11.968</v>
      </c>
      <c r="I1049" s="206"/>
      <c r="L1049" s="202"/>
      <c r="M1049" s="207"/>
      <c r="N1049" s="208"/>
      <c r="O1049" s="208"/>
      <c r="P1049" s="208"/>
      <c r="Q1049" s="208"/>
      <c r="R1049" s="208"/>
      <c r="S1049" s="208"/>
      <c r="T1049" s="209"/>
      <c r="AT1049" s="203" t="s">
        <v>284</v>
      </c>
      <c r="AU1049" s="203" t="s">
        <v>81</v>
      </c>
      <c r="AV1049" s="13" t="s">
        <v>81</v>
      </c>
      <c r="AW1049" s="13" t="s">
        <v>36</v>
      </c>
      <c r="AX1049" s="13" t="s">
        <v>73</v>
      </c>
      <c r="AY1049" s="203" t="s">
        <v>276</v>
      </c>
    </row>
    <row r="1050" spans="2:65" s="14" customFormat="1">
      <c r="B1050" s="210"/>
      <c r="D1050" s="195" t="s">
        <v>284</v>
      </c>
      <c r="E1050" s="211" t="s">
        <v>5</v>
      </c>
      <c r="F1050" s="212" t="s">
        <v>290</v>
      </c>
      <c r="H1050" s="213">
        <v>11.968</v>
      </c>
      <c r="I1050" s="214"/>
      <c r="L1050" s="210"/>
      <c r="M1050" s="215"/>
      <c r="N1050" s="216"/>
      <c r="O1050" s="216"/>
      <c r="P1050" s="216"/>
      <c r="Q1050" s="216"/>
      <c r="R1050" s="216"/>
      <c r="S1050" s="216"/>
      <c r="T1050" s="217"/>
      <c r="AT1050" s="211" t="s">
        <v>284</v>
      </c>
      <c r="AU1050" s="211" t="s">
        <v>81</v>
      </c>
      <c r="AV1050" s="14" t="s">
        <v>87</v>
      </c>
      <c r="AW1050" s="14" t="s">
        <v>36</v>
      </c>
      <c r="AX1050" s="14" t="s">
        <v>73</v>
      </c>
      <c r="AY1050" s="211" t="s">
        <v>276</v>
      </c>
    </row>
    <row r="1051" spans="2:65" s="15" customFormat="1">
      <c r="B1051" s="218"/>
      <c r="D1051" s="195" t="s">
        <v>284</v>
      </c>
      <c r="E1051" s="219" t="s">
        <v>5</v>
      </c>
      <c r="F1051" s="220" t="s">
        <v>291</v>
      </c>
      <c r="H1051" s="221">
        <v>11.968</v>
      </c>
      <c r="I1051" s="222"/>
      <c r="L1051" s="218"/>
      <c r="M1051" s="223"/>
      <c r="N1051" s="224"/>
      <c r="O1051" s="224"/>
      <c r="P1051" s="224"/>
      <c r="Q1051" s="224"/>
      <c r="R1051" s="224"/>
      <c r="S1051" s="224"/>
      <c r="T1051" s="225"/>
      <c r="AT1051" s="219" t="s">
        <v>284</v>
      </c>
      <c r="AU1051" s="219" t="s">
        <v>81</v>
      </c>
      <c r="AV1051" s="15" t="s">
        <v>92</v>
      </c>
      <c r="AW1051" s="15" t="s">
        <v>36</v>
      </c>
      <c r="AX1051" s="15" t="s">
        <v>77</v>
      </c>
      <c r="AY1051" s="219" t="s">
        <v>276</v>
      </c>
    </row>
    <row r="1052" spans="2:65" s="1" customFormat="1" ht="16.5" customHeight="1">
      <c r="B1052" s="181"/>
      <c r="C1052" s="182" t="s">
        <v>1401</v>
      </c>
      <c r="D1052" s="182" t="s">
        <v>278</v>
      </c>
      <c r="E1052" s="183" t="s">
        <v>1402</v>
      </c>
      <c r="F1052" s="184" t="s">
        <v>1403</v>
      </c>
      <c r="G1052" s="185" t="s">
        <v>368</v>
      </c>
      <c r="H1052" s="186">
        <v>2</v>
      </c>
      <c r="I1052" s="187"/>
      <c r="J1052" s="188">
        <f>ROUND(I1052*H1052,2)</f>
        <v>0</v>
      </c>
      <c r="K1052" s="184" t="s">
        <v>282</v>
      </c>
      <c r="L1052" s="42"/>
      <c r="M1052" s="189" t="s">
        <v>5</v>
      </c>
      <c r="N1052" s="190" t="s">
        <v>46</v>
      </c>
      <c r="O1052" s="43"/>
      <c r="P1052" s="191">
        <f>O1052*H1052</f>
        <v>0</v>
      </c>
      <c r="Q1052" s="191">
        <v>1E-4</v>
      </c>
      <c r="R1052" s="191">
        <f>Q1052*H1052</f>
        <v>2.0000000000000001E-4</v>
      </c>
      <c r="S1052" s="191">
        <v>0</v>
      </c>
      <c r="T1052" s="192">
        <f>S1052*H1052</f>
        <v>0</v>
      </c>
      <c r="AR1052" s="25" t="s">
        <v>384</v>
      </c>
      <c r="AT1052" s="25" t="s">
        <v>278</v>
      </c>
      <c r="AU1052" s="25" t="s">
        <v>81</v>
      </c>
      <c r="AY1052" s="25" t="s">
        <v>276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25" t="s">
        <v>92</v>
      </c>
      <c r="BK1052" s="193">
        <f>ROUND(I1052*H1052,2)</f>
        <v>0</v>
      </c>
      <c r="BL1052" s="25" t="s">
        <v>384</v>
      </c>
      <c r="BM1052" s="25" t="s">
        <v>1404</v>
      </c>
    </row>
    <row r="1053" spans="2:65" s="12" customFormat="1">
      <c r="B1053" s="194"/>
      <c r="D1053" s="195" t="s">
        <v>284</v>
      </c>
      <c r="E1053" s="196" t="s">
        <v>5</v>
      </c>
      <c r="F1053" s="197" t="s">
        <v>1405</v>
      </c>
      <c r="H1053" s="196" t="s">
        <v>5</v>
      </c>
      <c r="I1053" s="198"/>
      <c r="L1053" s="194"/>
      <c r="M1053" s="199"/>
      <c r="N1053" s="200"/>
      <c r="O1053" s="200"/>
      <c r="P1053" s="200"/>
      <c r="Q1053" s="200"/>
      <c r="R1053" s="200"/>
      <c r="S1053" s="200"/>
      <c r="T1053" s="201"/>
      <c r="AT1053" s="196" t="s">
        <v>284</v>
      </c>
      <c r="AU1053" s="196" t="s">
        <v>81</v>
      </c>
      <c r="AV1053" s="12" t="s">
        <v>77</v>
      </c>
      <c r="AW1053" s="12" t="s">
        <v>36</v>
      </c>
      <c r="AX1053" s="12" t="s">
        <v>73</v>
      </c>
      <c r="AY1053" s="196" t="s">
        <v>276</v>
      </c>
    </row>
    <row r="1054" spans="2:65" s="12" customFormat="1">
      <c r="B1054" s="194"/>
      <c r="D1054" s="195" t="s">
        <v>284</v>
      </c>
      <c r="E1054" s="196" t="s">
        <v>5</v>
      </c>
      <c r="F1054" s="197" t="s">
        <v>1406</v>
      </c>
      <c r="H1054" s="196" t="s">
        <v>5</v>
      </c>
      <c r="I1054" s="198"/>
      <c r="L1054" s="194"/>
      <c r="M1054" s="199"/>
      <c r="N1054" s="200"/>
      <c r="O1054" s="200"/>
      <c r="P1054" s="200"/>
      <c r="Q1054" s="200"/>
      <c r="R1054" s="200"/>
      <c r="S1054" s="200"/>
      <c r="T1054" s="201"/>
      <c r="AT1054" s="196" t="s">
        <v>284</v>
      </c>
      <c r="AU1054" s="196" t="s">
        <v>81</v>
      </c>
      <c r="AV1054" s="12" t="s">
        <v>77</v>
      </c>
      <c r="AW1054" s="12" t="s">
        <v>36</v>
      </c>
      <c r="AX1054" s="12" t="s">
        <v>73</v>
      </c>
      <c r="AY1054" s="196" t="s">
        <v>276</v>
      </c>
    </row>
    <row r="1055" spans="2:65" s="12" customFormat="1">
      <c r="B1055" s="194"/>
      <c r="D1055" s="195" t="s">
        <v>284</v>
      </c>
      <c r="E1055" s="196" t="s">
        <v>5</v>
      </c>
      <c r="F1055" s="197" t="s">
        <v>1407</v>
      </c>
      <c r="H1055" s="196" t="s">
        <v>5</v>
      </c>
      <c r="I1055" s="198"/>
      <c r="L1055" s="194"/>
      <c r="M1055" s="199"/>
      <c r="N1055" s="200"/>
      <c r="O1055" s="200"/>
      <c r="P1055" s="200"/>
      <c r="Q1055" s="200"/>
      <c r="R1055" s="200"/>
      <c r="S1055" s="200"/>
      <c r="T1055" s="201"/>
      <c r="AT1055" s="196" t="s">
        <v>284</v>
      </c>
      <c r="AU1055" s="196" t="s">
        <v>81</v>
      </c>
      <c r="AV1055" s="12" t="s">
        <v>77</v>
      </c>
      <c r="AW1055" s="12" t="s">
        <v>36</v>
      </c>
      <c r="AX1055" s="12" t="s">
        <v>73</v>
      </c>
      <c r="AY1055" s="196" t="s">
        <v>276</v>
      </c>
    </row>
    <row r="1056" spans="2:65" s="13" customFormat="1">
      <c r="B1056" s="202"/>
      <c r="D1056" s="195" t="s">
        <v>284</v>
      </c>
      <c r="E1056" s="203" t="s">
        <v>5</v>
      </c>
      <c r="F1056" s="204" t="s">
        <v>81</v>
      </c>
      <c r="H1056" s="205">
        <v>2</v>
      </c>
      <c r="I1056" s="206"/>
      <c r="L1056" s="202"/>
      <c r="M1056" s="207"/>
      <c r="N1056" s="208"/>
      <c r="O1056" s="208"/>
      <c r="P1056" s="208"/>
      <c r="Q1056" s="208"/>
      <c r="R1056" s="208"/>
      <c r="S1056" s="208"/>
      <c r="T1056" s="209"/>
      <c r="AT1056" s="203" t="s">
        <v>284</v>
      </c>
      <c r="AU1056" s="203" t="s">
        <v>81</v>
      </c>
      <c r="AV1056" s="13" t="s">
        <v>81</v>
      </c>
      <c r="AW1056" s="13" t="s">
        <v>36</v>
      </c>
      <c r="AX1056" s="13" t="s">
        <v>73</v>
      </c>
      <c r="AY1056" s="203" t="s">
        <v>276</v>
      </c>
    </row>
    <row r="1057" spans="2:65" s="14" customFormat="1">
      <c r="B1057" s="210"/>
      <c r="D1057" s="195" t="s">
        <v>284</v>
      </c>
      <c r="E1057" s="211" t="s">
        <v>5</v>
      </c>
      <c r="F1057" s="212" t="s">
        <v>290</v>
      </c>
      <c r="H1057" s="213">
        <v>2</v>
      </c>
      <c r="I1057" s="214"/>
      <c r="L1057" s="210"/>
      <c r="M1057" s="215"/>
      <c r="N1057" s="216"/>
      <c r="O1057" s="216"/>
      <c r="P1057" s="216"/>
      <c r="Q1057" s="216"/>
      <c r="R1057" s="216"/>
      <c r="S1057" s="216"/>
      <c r="T1057" s="217"/>
      <c r="AT1057" s="211" t="s">
        <v>284</v>
      </c>
      <c r="AU1057" s="211" t="s">
        <v>81</v>
      </c>
      <c r="AV1057" s="14" t="s">
        <v>87</v>
      </c>
      <c r="AW1057" s="14" t="s">
        <v>36</v>
      </c>
      <c r="AX1057" s="14" t="s">
        <v>73</v>
      </c>
      <c r="AY1057" s="211" t="s">
        <v>276</v>
      </c>
    </row>
    <row r="1058" spans="2:65" s="15" customFormat="1">
      <c r="B1058" s="218"/>
      <c r="D1058" s="195" t="s">
        <v>284</v>
      </c>
      <c r="E1058" s="219" t="s">
        <v>5</v>
      </c>
      <c r="F1058" s="220" t="s">
        <v>291</v>
      </c>
      <c r="H1058" s="221">
        <v>2</v>
      </c>
      <c r="I1058" s="222"/>
      <c r="L1058" s="218"/>
      <c r="M1058" s="223"/>
      <c r="N1058" s="224"/>
      <c r="O1058" s="224"/>
      <c r="P1058" s="224"/>
      <c r="Q1058" s="224"/>
      <c r="R1058" s="224"/>
      <c r="S1058" s="224"/>
      <c r="T1058" s="225"/>
      <c r="AT1058" s="219" t="s">
        <v>284</v>
      </c>
      <c r="AU1058" s="219" t="s">
        <v>81</v>
      </c>
      <c r="AV1058" s="15" t="s">
        <v>92</v>
      </c>
      <c r="AW1058" s="15" t="s">
        <v>36</v>
      </c>
      <c r="AX1058" s="15" t="s">
        <v>77</v>
      </c>
      <c r="AY1058" s="219" t="s">
        <v>276</v>
      </c>
    </row>
    <row r="1059" spans="2:65" s="1" customFormat="1" ht="16.5" customHeight="1">
      <c r="B1059" s="181"/>
      <c r="C1059" s="226" t="s">
        <v>1408</v>
      </c>
      <c r="D1059" s="226" t="s">
        <v>447</v>
      </c>
      <c r="E1059" s="227" t="s">
        <v>1409</v>
      </c>
      <c r="F1059" s="228" t="s">
        <v>1410</v>
      </c>
      <c r="G1059" s="229" t="s">
        <v>368</v>
      </c>
      <c r="H1059" s="230">
        <v>2</v>
      </c>
      <c r="I1059" s="231"/>
      <c r="J1059" s="232">
        <f>ROUND(I1059*H1059,2)</f>
        <v>0</v>
      </c>
      <c r="K1059" s="228" t="s">
        <v>282</v>
      </c>
      <c r="L1059" s="233"/>
      <c r="M1059" s="234" t="s">
        <v>5</v>
      </c>
      <c r="N1059" s="235" t="s">
        <v>46</v>
      </c>
      <c r="O1059" s="43"/>
      <c r="P1059" s="191">
        <f>O1059*H1059</f>
        <v>0</v>
      </c>
      <c r="Q1059" s="191">
        <v>1E-3</v>
      </c>
      <c r="R1059" s="191">
        <f>Q1059*H1059</f>
        <v>2E-3</v>
      </c>
      <c r="S1059" s="191">
        <v>0</v>
      </c>
      <c r="T1059" s="192">
        <f>S1059*H1059</f>
        <v>0</v>
      </c>
      <c r="AR1059" s="25" t="s">
        <v>484</v>
      </c>
      <c r="AT1059" s="25" t="s">
        <v>447</v>
      </c>
      <c r="AU1059" s="25" t="s">
        <v>81</v>
      </c>
      <c r="AY1059" s="25" t="s">
        <v>276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5" t="s">
        <v>92</v>
      </c>
      <c r="BK1059" s="193">
        <f>ROUND(I1059*H1059,2)</f>
        <v>0</v>
      </c>
      <c r="BL1059" s="25" t="s">
        <v>384</v>
      </c>
      <c r="BM1059" s="25" t="s">
        <v>1411</v>
      </c>
    </row>
    <row r="1060" spans="2:65" s="12" customFormat="1">
      <c r="B1060" s="194"/>
      <c r="D1060" s="195" t="s">
        <v>284</v>
      </c>
      <c r="E1060" s="196" t="s">
        <v>5</v>
      </c>
      <c r="F1060" s="197" t="s">
        <v>451</v>
      </c>
      <c r="H1060" s="196" t="s">
        <v>5</v>
      </c>
      <c r="I1060" s="198"/>
      <c r="L1060" s="194"/>
      <c r="M1060" s="199"/>
      <c r="N1060" s="200"/>
      <c r="O1060" s="200"/>
      <c r="P1060" s="200"/>
      <c r="Q1060" s="200"/>
      <c r="R1060" s="200"/>
      <c r="S1060" s="200"/>
      <c r="T1060" s="201"/>
      <c r="AT1060" s="196" t="s">
        <v>284</v>
      </c>
      <c r="AU1060" s="196" t="s">
        <v>81</v>
      </c>
      <c r="AV1060" s="12" t="s">
        <v>77</v>
      </c>
      <c r="AW1060" s="12" t="s">
        <v>36</v>
      </c>
      <c r="AX1060" s="12" t="s">
        <v>73</v>
      </c>
      <c r="AY1060" s="196" t="s">
        <v>276</v>
      </c>
    </row>
    <row r="1061" spans="2:65" s="13" customFormat="1">
      <c r="B1061" s="202"/>
      <c r="D1061" s="195" t="s">
        <v>284</v>
      </c>
      <c r="E1061" s="203" t="s">
        <v>5</v>
      </c>
      <c r="F1061" s="204" t="s">
        <v>81</v>
      </c>
      <c r="H1061" s="205">
        <v>2</v>
      </c>
      <c r="I1061" s="206"/>
      <c r="L1061" s="202"/>
      <c r="M1061" s="207"/>
      <c r="N1061" s="208"/>
      <c r="O1061" s="208"/>
      <c r="P1061" s="208"/>
      <c r="Q1061" s="208"/>
      <c r="R1061" s="208"/>
      <c r="S1061" s="208"/>
      <c r="T1061" s="209"/>
      <c r="AT1061" s="203" t="s">
        <v>284</v>
      </c>
      <c r="AU1061" s="203" t="s">
        <v>81</v>
      </c>
      <c r="AV1061" s="13" t="s">
        <v>81</v>
      </c>
      <c r="AW1061" s="13" t="s">
        <v>36</v>
      </c>
      <c r="AX1061" s="13" t="s">
        <v>73</v>
      </c>
      <c r="AY1061" s="203" t="s">
        <v>276</v>
      </c>
    </row>
    <row r="1062" spans="2:65" s="14" customFormat="1">
      <c r="B1062" s="210"/>
      <c r="D1062" s="195" t="s">
        <v>284</v>
      </c>
      <c r="E1062" s="211" t="s">
        <v>5</v>
      </c>
      <c r="F1062" s="212" t="s">
        <v>290</v>
      </c>
      <c r="H1062" s="213">
        <v>2</v>
      </c>
      <c r="I1062" s="214"/>
      <c r="L1062" s="210"/>
      <c r="M1062" s="215"/>
      <c r="N1062" s="216"/>
      <c r="O1062" s="216"/>
      <c r="P1062" s="216"/>
      <c r="Q1062" s="216"/>
      <c r="R1062" s="216"/>
      <c r="S1062" s="216"/>
      <c r="T1062" s="217"/>
      <c r="AT1062" s="211" t="s">
        <v>284</v>
      </c>
      <c r="AU1062" s="211" t="s">
        <v>81</v>
      </c>
      <c r="AV1062" s="14" t="s">
        <v>87</v>
      </c>
      <c r="AW1062" s="14" t="s">
        <v>36</v>
      </c>
      <c r="AX1062" s="14" t="s">
        <v>73</v>
      </c>
      <c r="AY1062" s="211" t="s">
        <v>276</v>
      </c>
    </row>
    <row r="1063" spans="2:65" s="15" customFormat="1">
      <c r="B1063" s="218"/>
      <c r="D1063" s="195" t="s">
        <v>284</v>
      </c>
      <c r="E1063" s="219" t="s">
        <v>5</v>
      </c>
      <c r="F1063" s="220" t="s">
        <v>291</v>
      </c>
      <c r="H1063" s="221">
        <v>2</v>
      </c>
      <c r="I1063" s="222"/>
      <c r="L1063" s="218"/>
      <c r="M1063" s="223"/>
      <c r="N1063" s="224"/>
      <c r="O1063" s="224"/>
      <c r="P1063" s="224"/>
      <c r="Q1063" s="224"/>
      <c r="R1063" s="224"/>
      <c r="S1063" s="224"/>
      <c r="T1063" s="225"/>
      <c r="AT1063" s="219" t="s">
        <v>284</v>
      </c>
      <c r="AU1063" s="219" t="s">
        <v>81</v>
      </c>
      <c r="AV1063" s="15" t="s">
        <v>92</v>
      </c>
      <c r="AW1063" s="15" t="s">
        <v>36</v>
      </c>
      <c r="AX1063" s="15" t="s">
        <v>77</v>
      </c>
      <c r="AY1063" s="219" t="s">
        <v>276</v>
      </c>
    </row>
    <row r="1064" spans="2:65" s="1" customFormat="1" ht="16.5" customHeight="1">
      <c r="B1064" s="181"/>
      <c r="C1064" s="182" t="s">
        <v>1412</v>
      </c>
      <c r="D1064" s="182" t="s">
        <v>278</v>
      </c>
      <c r="E1064" s="183" t="s">
        <v>1413</v>
      </c>
      <c r="F1064" s="184" t="s">
        <v>1414</v>
      </c>
      <c r="G1064" s="185" t="s">
        <v>368</v>
      </c>
      <c r="H1064" s="186">
        <v>4</v>
      </c>
      <c r="I1064" s="187"/>
      <c r="J1064" s="188">
        <f>ROUND(I1064*H1064,2)</f>
        <v>0</v>
      </c>
      <c r="K1064" s="184" t="s">
        <v>459</v>
      </c>
      <c r="L1064" s="42"/>
      <c r="M1064" s="189" t="s">
        <v>5</v>
      </c>
      <c r="N1064" s="190" t="s">
        <v>46</v>
      </c>
      <c r="O1064" s="43"/>
      <c r="P1064" s="191">
        <f>O1064*H1064</f>
        <v>0</v>
      </c>
      <c r="Q1064" s="191">
        <v>0</v>
      </c>
      <c r="R1064" s="191">
        <f>Q1064*H1064</f>
        <v>0</v>
      </c>
      <c r="S1064" s="191">
        <v>0</v>
      </c>
      <c r="T1064" s="192">
        <f>S1064*H1064</f>
        <v>0</v>
      </c>
      <c r="AR1064" s="25" t="s">
        <v>384</v>
      </c>
      <c r="AT1064" s="25" t="s">
        <v>278</v>
      </c>
      <c r="AU1064" s="25" t="s">
        <v>81</v>
      </c>
      <c r="AY1064" s="25" t="s">
        <v>276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25" t="s">
        <v>92</v>
      </c>
      <c r="BK1064" s="193">
        <f>ROUND(I1064*H1064,2)</f>
        <v>0</v>
      </c>
      <c r="BL1064" s="25" t="s">
        <v>384</v>
      </c>
      <c r="BM1064" s="25" t="s">
        <v>1415</v>
      </c>
    </row>
    <row r="1065" spans="2:65" s="12" customFormat="1">
      <c r="B1065" s="194"/>
      <c r="D1065" s="195" t="s">
        <v>284</v>
      </c>
      <c r="E1065" s="196" t="s">
        <v>5</v>
      </c>
      <c r="F1065" s="197" t="s">
        <v>1416</v>
      </c>
      <c r="H1065" s="196" t="s">
        <v>5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6" t="s">
        <v>284</v>
      </c>
      <c r="AU1065" s="196" t="s">
        <v>81</v>
      </c>
      <c r="AV1065" s="12" t="s">
        <v>77</v>
      </c>
      <c r="AW1065" s="12" t="s">
        <v>36</v>
      </c>
      <c r="AX1065" s="12" t="s">
        <v>73</v>
      </c>
      <c r="AY1065" s="196" t="s">
        <v>276</v>
      </c>
    </row>
    <row r="1066" spans="2:65" s="12" customFormat="1">
      <c r="B1066" s="194"/>
      <c r="D1066" s="195" t="s">
        <v>284</v>
      </c>
      <c r="E1066" s="196" t="s">
        <v>5</v>
      </c>
      <c r="F1066" s="197" t="s">
        <v>1406</v>
      </c>
      <c r="H1066" s="196" t="s">
        <v>5</v>
      </c>
      <c r="I1066" s="198"/>
      <c r="L1066" s="194"/>
      <c r="M1066" s="199"/>
      <c r="N1066" s="200"/>
      <c r="O1066" s="200"/>
      <c r="P1066" s="200"/>
      <c r="Q1066" s="200"/>
      <c r="R1066" s="200"/>
      <c r="S1066" s="200"/>
      <c r="T1066" s="201"/>
      <c r="AT1066" s="196" t="s">
        <v>284</v>
      </c>
      <c r="AU1066" s="196" t="s">
        <v>81</v>
      </c>
      <c r="AV1066" s="12" t="s">
        <v>77</v>
      </c>
      <c r="AW1066" s="12" t="s">
        <v>36</v>
      </c>
      <c r="AX1066" s="12" t="s">
        <v>73</v>
      </c>
      <c r="AY1066" s="196" t="s">
        <v>276</v>
      </c>
    </row>
    <row r="1067" spans="2:65" s="12" customFormat="1">
      <c r="B1067" s="194"/>
      <c r="D1067" s="195" t="s">
        <v>284</v>
      </c>
      <c r="E1067" s="196" t="s">
        <v>5</v>
      </c>
      <c r="F1067" s="197" t="s">
        <v>1417</v>
      </c>
      <c r="H1067" s="196" t="s">
        <v>5</v>
      </c>
      <c r="I1067" s="198"/>
      <c r="L1067" s="194"/>
      <c r="M1067" s="199"/>
      <c r="N1067" s="200"/>
      <c r="O1067" s="200"/>
      <c r="P1067" s="200"/>
      <c r="Q1067" s="200"/>
      <c r="R1067" s="200"/>
      <c r="S1067" s="200"/>
      <c r="T1067" s="201"/>
      <c r="AT1067" s="196" t="s">
        <v>284</v>
      </c>
      <c r="AU1067" s="196" t="s">
        <v>81</v>
      </c>
      <c r="AV1067" s="12" t="s">
        <v>77</v>
      </c>
      <c r="AW1067" s="12" t="s">
        <v>36</v>
      </c>
      <c r="AX1067" s="12" t="s">
        <v>73</v>
      </c>
      <c r="AY1067" s="196" t="s">
        <v>276</v>
      </c>
    </row>
    <row r="1068" spans="2:65" s="13" customFormat="1">
      <c r="B1068" s="202"/>
      <c r="D1068" s="195" t="s">
        <v>284</v>
      </c>
      <c r="E1068" s="203" t="s">
        <v>5</v>
      </c>
      <c r="F1068" s="204" t="s">
        <v>92</v>
      </c>
      <c r="H1068" s="205">
        <v>4</v>
      </c>
      <c r="I1068" s="206"/>
      <c r="L1068" s="202"/>
      <c r="M1068" s="207"/>
      <c r="N1068" s="208"/>
      <c r="O1068" s="208"/>
      <c r="P1068" s="208"/>
      <c r="Q1068" s="208"/>
      <c r="R1068" s="208"/>
      <c r="S1068" s="208"/>
      <c r="T1068" s="209"/>
      <c r="AT1068" s="203" t="s">
        <v>284</v>
      </c>
      <c r="AU1068" s="203" t="s">
        <v>81</v>
      </c>
      <c r="AV1068" s="13" t="s">
        <v>81</v>
      </c>
      <c r="AW1068" s="13" t="s">
        <v>36</v>
      </c>
      <c r="AX1068" s="13" t="s">
        <v>73</v>
      </c>
      <c r="AY1068" s="203" t="s">
        <v>276</v>
      </c>
    </row>
    <row r="1069" spans="2:65" s="14" customFormat="1">
      <c r="B1069" s="210"/>
      <c r="D1069" s="195" t="s">
        <v>284</v>
      </c>
      <c r="E1069" s="211" t="s">
        <v>5</v>
      </c>
      <c r="F1069" s="212" t="s">
        <v>290</v>
      </c>
      <c r="H1069" s="213">
        <v>4</v>
      </c>
      <c r="I1069" s="214"/>
      <c r="L1069" s="210"/>
      <c r="M1069" s="215"/>
      <c r="N1069" s="216"/>
      <c r="O1069" s="216"/>
      <c r="P1069" s="216"/>
      <c r="Q1069" s="216"/>
      <c r="R1069" s="216"/>
      <c r="S1069" s="216"/>
      <c r="T1069" s="217"/>
      <c r="AT1069" s="211" t="s">
        <v>284</v>
      </c>
      <c r="AU1069" s="211" t="s">
        <v>81</v>
      </c>
      <c r="AV1069" s="14" t="s">
        <v>87</v>
      </c>
      <c r="AW1069" s="14" t="s">
        <v>36</v>
      </c>
      <c r="AX1069" s="14" t="s">
        <v>73</v>
      </c>
      <c r="AY1069" s="211" t="s">
        <v>276</v>
      </c>
    </row>
    <row r="1070" spans="2:65" s="15" customFormat="1">
      <c r="B1070" s="218"/>
      <c r="D1070" s="195" t="s">
        <v>284</v>
      </c>
      <c r="E1070" s="219" t="s">
        <v>5</v>
      </c>
      <c r="F1070" s="220" t="s">
        <v>291</v>
      </c>
      <c r="H1070" s="221">
        <v>4</v>
      </c>
      <c r="I1070" s="222"/>
      <c r="L1070" s="218"/>
      <c r="M1070" s="223"/>
      <c r="N1070" s="224"/>
      <c r="O1070" s="224"/>
      <c r="P1070" s="224"/>
      <c r="Q1070" s="224"/>
      <c r="R1070" s="224"/>
      <c r="S1070" s="224"/>
      <c r="T1070" s="225"/>
      <c r="AT1070" s="219" t="s">
        <v>284</v>
      </c>
      <c r="AU1070" s="219" t="s">
        <v>81</v>
      </c>
      <c r="AV1070" s="15" t="s">
        <v>92</v>
      </c>
      <c r="AW1070" s="15" t="s">
        <v>36</v>
      </c>
      <c r="AX1070" s="15" t="s">
        <v>77</v>
      </c>
      <c r="AY1070" s="219" t="s">
        <v>276</v>
      </c>
    </row>
    <row r="1071" spans="2:65" s="11" customFormat="1" ht="29.85" customHeight="1">
      <c r="B1071" s="168"/>
      <c r="D1071" s="169" t="s">
        <v>72</v>
      </c>
      <c r="E1071" s="179" t="s">
        <v>1418</v>
      </c>
      <c r="F1071" s="179" t="s">
        <v>1419</v>
      </c>
      <c r="I1071" s="171"/>
      <c r="J1071" s="180">
        <f>BK1071</f>
        <v>0</v>
      </c>
      <c r="L1071" s="168"/>
      <c r="M1071" s="173"/>
      <c r="N1071" s="174"/>
      <c r="O1071" s="174"/>
      <c r="P1071" s="175">
        <f>SUM(P1072:P1129)</f>
        <v>0</v>
      </c>
      <c r="Q1071" s="174"/>
      <c r="R1071" s="175">
        <f>SUM(R1072:R1129)</f>
        <v>4.0335946400000005</v>
      </c>
      <c r="S1071" s="174"/>
      <c r="T1071" s="176">
        <f>SUM(T1072:T1129)</f>
        <v>0</v>
      </c>
      <c r="AR1071" s="169" t="s">
        <v>81</v>
      </c>
      <c r="AT1071" s="177" t="s">
        <v>72</v>
      </c>
      <c r="AU1071" s="177" t="s">
        <v>77</v>
      </c>
      <c r="AY1071" s="169" t="s">
        <v>276</v>
      </c>
      <c r="BK1071" s="178">
        <f>SUM(BK1072:BK1129)</f>
        <v>0</v>
      </c>
    </row>
    <row r="1072" spans="2:65" s="1" customFormat="1" ht="25.5" customHeight="1">
      <c r="B1072" s="181"/>
      <c r="C1072" s="182" t="s">
        <v>1420</v>
      </c>
      <c r="D1072" s="182" t="s">
        <v>278</v>
      </c>
      <c r="E1072" s="183" t="s">
        <v>1421</v>
      </c>
      <c r="F1072" s="184" t="s">
        <v>1422</v>
      </c>
      <c r="G1072" s="185" t="s">
        <v>325</v>
      </c>
      <c r="H1072" s="186">
        <v>273.94</v>
      </c>
      <c r="I1072" s="187"/>
      <c r="J1072" s="188">
        <f>ROUND(I1072*H1072,2)</f>
        <v>0</v>
      </c>
      <c r="K1072" s="184" t="s">
        <v>282</v>
      </c>
      <c r="L1072" s="42"/>
      <c r="M1072" s="189" t="s">
        <v>5</v>
      </c>
      <c r="N1072" s="190" t="s">
        <v>46</v>
      </c>
      <c r="O1072" s="43"/>
      <c r="P1072" s="191">
        <f>O1072*H1072</f>
        <v>0</v>
      </c>
      <c r="Q1072" s="191">
        <v>0</v>
      </c>
      <c r="R1072" s="191">
        <f>Q1072*H1072</f>
        <v>0</v>
      </c>
      <c r="S1072" s="191">
        <v>0</v>
      </c>
      <c r="T1072" s="192">
        <f>S1072*H1072</f>
        <v>0</v>
      </c>
      <c r="AR1072" s="25" t="s">
        <v>384</v>
      </c>
      <c r="AT1072" s="25" t="s">
        <v>278</v>
      </c>
      <c r="AU1072" s="25" t="s">
        <v>81</v>
      </c>
      <c r="AY1072" s="25" t="s">
        <v>276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25" t="s">
        <v>92</v>
      </c>
      <c r="BK1072" s="193">
        <f>ROUND(I1072*H1072,2)</f>
        <v>0</v>
      </c>
      <c r="BL1072" s="25" t="s">
        <v>384</v>
      </c>
      <c r="BM1072" s="25" t="s">
        <v>1423</v>
      </c>
    </row>
    <row r="1073" spans="2:65" s="12" customFormat="1">
      <c r="B1073" s="194"/>
      <c r="D1073" s="195" t="s">
        <v>284</v>
      </c>
      <c r="E1073" s="196" t="s">
        <v>5</v>
      </c>
      <c r="F1073" s="197" t="s">
        <v>1424</v>
      </c>
      <c r="H1073" s="196" t="s">
        <v>5</v>
      </c>
      <c r="I1073" s="198"/>
      <c r="L1073" s="194"/>
      <c r="M1073" s="199"/>
      <c r="N1073" s="200"/>
      <c r="O1073" s="200"/>
      <c r="P1073" s="200"/>
      <c r="Q1073" s="200"/>
      <c r="R1073" s="200"/>
      <c r="S1073" s="200"/>
      <c r="T1073" s="201"/>
      <c r="AT1073" s="196" t="s">
        <v>284</v>
      </c>
      <c r="AU1073" s="196" t="s">
        <v>81</v>
      </c>
      <c r="AV1073" s="12" t="s">
        <v>77</v>
      </c>
      <c r="AW1073" s="12" t="s">
        <v>36</v>
      </c>
      <c r="AX1073" s="12" t="s">
        <v>73</v>
      </c>
      <c r="AY1073" s="196" t="s">
        <v>276</v>
      </c>
    </row>
    <row r="1074" spans="2:65" s="12" customFormat="1">
      <c r="B1074" s="194"/>
      <c r="D1074" s="195" t="s">
        <v>284</v>
      </c>
      <c r="E1074" s="196" t="s">
        <v>5</v>
      </c>
      <c r="F1074" s="197" t="s">
        <v>328</v>
      </c>
      <c r="H1074" s="196" t="s">
        <v>5</v>
      </c>
      <c r="I1074" s="198"/>
      <c r="L1074" s="194"/>
      <c r="M1074" s="199"/>
      <c r="N1074" s="200"/>
      <c r="O1074" s="200"/>
      <c r="P1074" s="200"/>
      <c r="Q1074" s="200"/>
      <c r="R1074" s="200"/>
      <c r="S1074" s="200"/>
      <c r="T1074" s="201"/>
      <c r="AT1074" s="196" t="s">
        <v>284</v>
      </c>
      <c r="AU1074" s="196" t="s">
        <v>81</v>
      </c>
      <c r="AV1074" s="12" t="s">
        <v>77</v>
      </c>
      <c r="AW1074" s="12" t="s">
        <v>36</v>
      </c>
      <c r="AX1074" s="12" t="s">
        <v>73</v>
      </c>
      <c r="AY1074" s="196" t="s">
        <v>276</v>
      </c>
    </row>
    <row r="1075" spans="2:65" s="12" customFormat="1">
      <c r="B1075" s="194"/>
      <c r="D1075" s="195" t="s">
        <v>284</v>
      </c>
      <c r="E1075" s="196" t="s">
        <v>5</v>
      </c>
      <c r="F1075" s="197" t="s">
        <v>865</v>
      </c>
      <c r="H1075" s="196" t="s">
        <v>5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6" t="s">
        <v>284</v>
      </c>
      <c r="AU1075" s="196" t="s">
        <v>81</v>
      </c>
      <c r="AV1075" s="12" t="s">
        <v>77</v>
      </c>
      <c r="AW1075" s="12" t="s">
        <v>36</v>
      </c>
      <c r="AX1075" s="12" t="s">
        <v>73</v>
      </c>
      <c r="AY1075" s="196" t="s">
        <v>276</v>
      </c>
    </row>
    <row r="1076" spans="2:65" s="12" customFormat="1">
      <c r="B1076" s="194"/>
      <c r="D1076" s="195" t="s">
        <v>284</v>
      </c>
      <c r="E1076" s="196" t="s">
        <v>5</v>
      </c>
      <c r="F1076" s="197" t="s">
        <v>866</v>
      </c>
      <c r="H1076" s="196" t="s">
        <v>5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AT1076" s="196" t="s">
        <v>284</v>
      </c>
      <c r="AU1076" s="196" t="s">
        <v>81</v>
      </c>
      <c r="AV1076" s="12" t="s">
        <v>77</v>
      </c>
      <c r="AW1076" s="12" t="s">
        <v>36</v>
      </c>
      <c r="AX1076" s="12" t="s">
        <v>73</v>
      </c>
      <c r="AY1076" s="196" t="s">
        <v>276</v>
      </c>
    </row>
    <row r="1077" spans="2:65" s="13" customFormat="1">
      <c r="B1077" s="202"/>
      <c r="D1077" s="195" t="s">
        <v>284</v>
      </c>
      <c r="E1077" s="203" t="s">
        <v>5</v>
      </c>
      <c r="F1077" s="204" t="s">
        <v>867</v>
      </c>
      <c r="H1077" s="205">
        <v>110.05</v>
      </c>
      <c r="I1077" s="206"/>
      <c r="L1077" s="202"/>
      <c r="M1077" s="207"/>
      <c r="N1077" s="208"/>
      <c r="O1077" s="208"/>
      <c r="P1077" s="208"/>
      <c r="Q1077" s="208"/>
      <c r="R1077" s="208"/>
      <c r="S1077" s="208"/>
      <c r="T1077" s="209"/>
      <c r="AT1077" s="203" t="s">
        <v>284</v>
      </c>
      <c r="AU1077" s="203" t="s">
        <v>81</v>
      </c>
      <c r="AV1077" s="13" t="s">
        <v>81</v>
      </c>
      <c r="AW1077" s="13" t="s">
        <v>36</v>
      </c>
      <c r="AX1077" s="13" t="s">
        <v>73</v>
      </c>
      <c r="AY1077" s="203" t="s">
        <v>276</v>
      </c>
    </row>
    <row r="1078" spans="2:65" s="13" customFormat="1">
      <c r="B1078" s="202"/>
      <c r="D1078" s="195" t="s">
        <v>284</v>
      </c>
      <c r="E1078" s="203" t="s">
        <v>5</v>
      </c>
      <c r="F1078" s="204" t="s">
        <v>868</v>
      </c>
      <c r="H1078" s="205">
        <v>68.959000000000003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284</v>
      </c>
      <c r="AU1078" s="203" t="s">
        <v>81</v>
      </c>
      <c r="AV1078" s="13" t="s">
        <v>81</v>
      </c>
      <c r="AW1078" s="13" t="s">
        <v>36</v>
      </c>
      <c r="AX1078" s="13" t="s">
        <v>73</v>
      </c>
      <c r="AY1078" s="203" t="s">
        <v>276</v>
      </c>
    </row>
    <row r="1079" spans="2:65" s="13" customFormat="1">
      <c r="B1079" s="202"/>
      <c r="D1079" s="195" t="s">
        <v>284</v>
      </c>
      <c r="E1079" s="203" t="s">
        <v>5</v>
      </c>
      <c r="F1079" s="204" t="s">
        <v>869</v>
      </c>
      <c r="H1079" s="205">
        <v>73.945999999999998</v>
      </c>
      <c r="I1079" s="206"/>
      <c r="L1079" s="202"/>
      <c r="M1079" s="207"/>
      <c r="N1079" s="208"/>
      <c r="O1079" s="208"/>
      <c r="P1079" s="208"/>
      <c r="Q1079" s="208"/>
      <c r="R1079" s="208"/>
      <c r="S1079" s="208"/>
      <c r="T1079" s="209"/>
      <c r="AT1079" s="203" t="s">
        <v>284</v>
      </c>
      <c r="AU1079" s="203" t="s">
        <v>81</v>
      </c>
      <c r="AV1079" s="13" t="s">
        <v>81</v>
      </c>
      <c r="AW1079" s="13" t="s">
        <v>36</v>
      </c>
      <c r="AX1079" s="13" t="s">
        <v>73</v>
      </c>
      <c r="AY1079" s="203" t="s">
        <v>276</v>
      </c>
    </row>
    <row r="1080" spans="2:65" s="13" customFormat="1">
      <c r="B1080" s="202"/>
      <c r="D1080" s="195" t="s">
        <v>284</v>
      </c>
      <c r="E1080" s="203" t="s">
        <v>5</v>
      </c>
      <c r="F1080" s="204" t="s">
        <v>870</v>
      </c>
      <c r="H1080" s="205">
        <v>19.71</v>
      </c>
      <c r="I1080" s="206"/>
      <c r="L1080" s="202"/>
      <c r="M1080" s="207"/>
      <c r="N1080" s="208"/>
      <c r="O1080" s="208"/>
      <c r="P1080" s="208"/>
      <c r="Q1080" s="208"/>
      <c r="R1080" s="208"/>
      <c r="S1080" s="208"/>
      <c r="T1080" s="209"/>
      <c r="AT1080" s="203" t="s">
        <v>284</v>
      </c>
      <c r="AU1080" s="203" t="s">
        <v>81</v>
      </c>
      <c r="AV1080" s="13" t="s">
        <v>81</v>
      </c>
      <c r="AW1080" s="13" t="s">
        <v>36</v>
      </c>
      <c r="AX1080" s="13" t="s">
        <v>73</v>
      </c>
      <c r="AY1080" s="203" t="s">
        <v>276</v>
      </c>
    </row>
    <row r="1081" spans="2:65" s="13" customFormat="1">
      <c r="B1081" s="202"/>
      <c r="D1081" s="195" t="s">
        <v>284</v>
      </c>
      <c r="E1081" s="203" t="s">
        <v>5</v>
      </c>
      <c r="F1081" s="204" t="s">
        <v>871</v>
      </c>
      <c r="H1081" s="205">
        <v>1.2749999999999999</v>
      </c>
      <c r="I1081" s="206"/>
      <c r="L1081" s="202"/>
      <c r="M1081" s="207"/>
      <c r="N1081" s="208"/>
      <c r="O1081" s="208"/>
      <c r="P1081" s="208"/>
      <c r="Q1081" s="208"/>
      <c r="R1081" s="208"/>
      <c r="S1081" s="208"/>
      <c r="T1081" s="209"/>
      <c r="AT1081" s="203" t="s">
        <v>284</v>
      </c>
      <c r="AU1081" s="203" t="s">
        <v>81</v>
      </c>
      <c r="AV1081" s="13" t="s">
        <v>81</v>
      </c>
      <c r="AW1081" s="13" t="s">
        <v>36</v>
      </c>
      <c r="AX1081" s="13" t="s">
        <v>73</v>
      </c>
      <c r="AY1081" s="203" t="s">
        <v>276</v>
      </c>
    </row>
    <row r="1082" spans="2:65" s="14" customFormat="1">
      <c r="B1082" s="210"/>
      <c r="D1082" s="195" t="s">
        <v>284</v>
      </c>
      <c r="E1082" s="211" t="s">
        <v>5</v>
      </c>
      <c r="F1082" s="212" t="s">
        <v>290</v>
      </c>
      <c r="H1082" s="213">
        <v>273.94</v>
      </c>
      <c r="I1082" s="214"/>
      <c r="L1082" s="210"/>
      <c r="M1082" s="215"/>
      <c r="N1082" s="216"/>
      <c r="O1082" s="216"/>
      <c r="P1082" s="216"/>
      <c r="Q1082" s="216"/>
      <c r="R1082" s="216"/>
      <c r="S1082" s="216"/>
      <c r="T1082" s="217"/>
      <c r="AT1082" s="211" t="s">
        <v>284</v>
      </c>
      <c r="AU1082" s="211" t="s">
        <v>81</v>
      </c>
      <c r="AV1082" s="14" t="s">
        <v>87</v>
      </c>
      <c r="AW1082" s="14" t="s">
        <v>36</v>
      </c>
      <c r="AX1082" s="14" t="s">
        <v>73</v>
      </c>
      <c r="AY1082" s="211" t="s">
        <v>276</v>
      </c>
    </row>
    <row r="1083" spans="2:65" s="15" customFormat="1">
      <c r="B1083" s="218"/>
      <c r="D1083" s="195" t="s">
        <v>284</v>
      </c>
      <c r="E1083" s="219" t="s">
        <v>5</v>
      </c>
      <c r="F1083" s="220" t="s">
        <v>291</v>
      </c>
      <c r="H1083" s="221">
        <v>273.94</v>
      </c>
      <c r="I1083" s="222"/>
      <c r="L1083" s="218"/>
      <c r="M1083" s="223"/>
      <c r="N1083" s="224"/>
      <c r="O1083" s="224"/>
      <c r="P1083" s="224"/>
      <c r="Q1083" s="224"/>
      <c r="R1083" s="224"/>
      <c r="S1083" s="224"/>
      <c r="T1083" s="225"/>
      <c r="AT1083" s="219" t="s">
        <v>284</v>
      </c>
      <c r="AU1083" s="219" t="s">
        <v>81</v>
      </c>
      <c r="AV1083" s="15" t="s">
        <v>92</v>
      </c>
      <c r="AW1083" s="15" t="s">
        <v>36</v>
      </c>
      <c r="AX1083" s="15" t="s">
        <v>77</v>
      </c>
      <c r="AY1083" s="219" t="s">
        <v>276</v>
      </c>
    </row>
    <row r="1084" spans="2:65" s="1" customFormat="1" ht="25.5" customHeight="1">
      <c r="B1084" s="181"/>
      <c r="C1084" s="226" t="s">
        <v>1425</v>
      </c>
      <c r="D1084" s="226" t="s">
        <v>447</v>
      </c>
      <c r="E1084" s="227" t="s">
        <v>1426</v>
      </c>
      <c r="F1084" s="228" t="s">
        <v>1427</v>
      </c>
      <c r="G1084" s="229" t="s">
        <v>325</v>
      </c>
      <c r="H1084" s="230">
        <v>301.334</v>
      </c>
      <c r="I1084" s="231"/>
      <c r="J1084" s="232">
        <f>ROUND(I1084*H1084,2)</f>
        <v>0</v>
      </c>
      <c r="K1084" s="228" t="s">
        <v>282</v>
      </c>
      <c r="L1084" s="233"/>
      <c r="M1084" s="234" t="s">
        <v>5</v>
      </c>
      <c r="N1084" s="235" t="s">
        <v>46</v>
      </c>
      <c r="O1084" s="43"/>
      <c r="P1084" s="191">
        <f>O1084*H1084</f>
        <v>0</v>
      </c>
      <c r="Q1084" s="191">
        <v>4.0000000000000001E-3</v>
      </c>
      <c r="R1084" s="191">
        <f>Q1084*H1084</f>
        <v>1.205336</v>
      </c>
      <c r="S1084" s="191">
        <v>0</v>
      </c>
      <c r="T1084" s="192">
        <f>S1084*H1084</f>
        <v>0</v>
      </c>
      <c r="AR1084" s="25" t="s">
        <v>484</v>
      </c>
      <c r="AT1084" s="25" t="s">
        <v>447</v>
      </c>
      <c r="AU1084" s="25" t="s">
        <v>81</v>
      </c>
      <c r="AY1084" s="25" t="s">
        <v>276</v>
      </c>
      <c r="BE1084" s="193">
        <f>IF(N1084="základní",J1084,0)</f>
        <v>0</v>
      </c>
      <c r="BF1084" s="193">
        <f>IF(N1084="snížená",J1084,0)</f>
        <v>0</v>
      </c>
      <c r="BG1084" s="193">
        <f>IF(N1084="zákl. přenesená",J1084,0)</f>
        <v>0</v>
      </c>
      <c r="BH1084" s="193">
        <f>IF(N1084="sníž. přenesená",J1084,0)</f>
        <v>0</v>
      </c>
      <c r="BI1084" s="193">
        <f>IF(N1084="nulová",J1084,0)</f>
        <v>0</v>
      </c>
      <c r="BJ1084" s="25" t="s">
        <v>92</v>
      </c>
      <c r="BK1084" s="193">
        <f>ROUND(I1084*H1084,2)</f>
        <v>0</v>
      </c>
      <c r="BL1084" s="25" t="s">
        <v>384</v>
      </c>
      <c r="BM1084" s="25" t="s">
        <v>1428</v>
      </c>
    </row>
    <row r="1085" spans="2:65" s="12" customFormat="1">
      <c r="B1085" s="194"/>
      <c r="D1085" s="195" t="s">
        <v>284</v>
      </c>
      <c r="E1085" s="196" t="s">
        <v>5</v>
      </c>
      <c r="F1085" s="197" t="s">
        <v>714</v>
      </c>
      <c r="H1085" s="196" t="s">
        <v>5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6" t="s">
        <v>284</v>
      </c>
      <c r="AU1085" s="196" t="s">
        <v>81</v>
      </c>
      <c r="AV1085" s="12" t="s">
        <v>77</v>
      </c>
      <c r="AW1085" s="12" t="s">
        <v>36</v>
      </c>
      <c r="AX1085" s="12" t="s">
        <v>73</v>
      </c>
      <c r="AY1085" s="196" t="s">
        <v>276</v>
      </c>
    </row>
    <row r="1086" spans="2:65" s="13" customFormat="1">
      <c r="B1086" s="202"/>
      <c r="D1086" s="195" t="s">
        <v>284</v>
      </c>
      <c r="E1086" s="203" t="s">
        <v>5</v>
      </c>
      <c r="F1086" s="204" t="s">
        <v>876</v>
      </c>
      <c r="H1086" s="205">
        <v>301.334</v>
      </c>
      <c r="I1086" s="206"/>
      <c r="L1086" s="202"/>
      <c r="M1086" s="207"/>
      <c r="N1086" s="208"/>
      <c r="O1086" s="208"/>
      <c r="P1086" s="208"/>
      <c r="Q1086" s="208"/>
      <c r="R1086" s="208"/>
      <c r="S1086" s="208"/>
      <c r="T1086" s="209"/>
      <c r="AT1086" s="203" t="s">
        <v>284</v>
      </c>
      <c r="AU1086" s="203" t="s">
        <v>81</v>
      </c>
      <c r="AV1086" s="13" t="s">
        <v>81</v>
      </c>
      <c r="AW1086" s="13" t="s">
        <v>36</v>
      </c>
      <c r="AX1086" s="13" t="s">
        <v>73</v>
      </c>
      <c r="AY1086" s="203" t="s">
        <v>276</v>
      </c>
    </row>
    <row r="1087" spans="2:65" s="14" customFormat="1">
      <c r="B1087" s="210"/>
      <c r="D1087" s="195" t="s">
        <v>284</v>
      </c>
      <c r="E1087" s="211" t="s">
        <v>5</v>
      </c>
      <c r="F1087" s="212" t="s">
        <v>290</v>
      </c>
      <c r="H1087" s="213">
        <v>301.334</v>
      </c>
      <c r="I1087" s="214"/>
      <c r="L1087" s="210"/>
      <c r="M1087" s="215"/>
      <c r="N1087" s="216"/>
      <c r="O1087" s="216"/>
      <c r="P1087" s="216"/>
      <c r="Q1087" s="216"/>
      <c r="R1087" s="216"/>
      <c r="S1087" s="216"/>
      <c r="T1087" s="217"/>
      <c r="AT1087" s="211" t="s">
        <v>284</v>
      </c>
      <c r="AU1087" s="211" t="s">
        <v>81</v>
      </c>
      <c r="AV1087" s="14" t="s">
        <v>87</v>
      </c>
      <c r="AW1087" s="14" t="s">
        <v>36</v>
      </c>
      <c r="AX1087" s="14" t="s">
        <v>73</v>
      </c>
      <c r="AY1087" s="211" t="s">
        <v>276</v>
      </c>
    </row>
    <row r="1088" spans="2:65" s="15" customFormat="1">
      <c r="B1088" s="218"/>
      <c r="D1088" s="195" t="s">
        <v>284</v>
      </c>
      <c r="E1088" s="219" t="s">
        <v>5</v>
      </c>
      <c r="F1088" s="220" t="s">
        <v>291</v>
      </c>
      <c r="H1088" s="221">
        <v>301.334</v>
      </c>
      <c r="I1088" s="222"/>
      <c r="L1088" s="218"/>
      <c r="M1088" s="223"/>
      <c r="N1088" s="224"/>
      <c r="O1088" s="224"/>
      <c r="P1088" s="224"/>
      <c r="Q1088" s="224"/>
      <c r="R1088" s="224"/>
      <c r="S1088" s="224"/>
      <c r="T1088" s="225"/>
      <c r="AT1088" s="219" t="s">
        <v>284</v>
      </c>
      <c r="AU1088" s="219" t="s">
        <v>81</v>
      </c>
      <c r="AV1088" s="15" t="s">
        <v>92</v>
      </c>
      <c r="AW1088" s="15" t="s">
        <v>36</v>
      </c>
      <c r="AX1088" s="15" t="s">
        <v>77</v>
      </c>
      <c r="AY1088" s="219" t="s">
        <v>276</v>
      </c>
    </row>
    <row r="1089" spans="2:65" s="1" customFormat="1" ht="25.5" customHeight="1">
      <c r="B1089" s="181"/>
      <c r="C1089" s="182" t="s">
        <v>1429</v>
      </c>
      <c r="D1089" s="182" t="s">
        <v>278</v>
      </c>
      <c r="E1089" s="183" t="s">
        <v>1430</v>
      </c>
      <c r="F1089" s="184" t="s">
        <v>1431</v>
      </c>
      <c r="G1089" s="185" t="s">
        <v>325</v>
      </c>
      <c r="H1089" s="186">
        <v>319.52199999999999</v>
      </c>
      <c r="I1089" s="187"/>
      <c r="J1089" s="188">
        <f>ROUND(I1089*H1089,2)</f>
        <v>0</v>
      </c>
      <c r="K1089" s="184" t="s">
        <v>282</v>
      </c>
      <c r="L1089" s="42"/>
      <c r="M1089" s="189" t="s">
        <v>5</v>
      </c>
      <c r="N1089" s="190" t="s">
        <v>46</v>
      </c>
      <c r="O1089" s="43"/>
      <c r="P1089" s="191">
        <f>O1089*H1089</f>
        <v>0</v>
      </c>
      <c r="Q1089" s="191">
        <v>1.16E-3</v>
      </c>
      <c r="R1089" s="191">
        <f>Q1089*H1089</f>
        <v>0.37064552000000001</v>
      </c>
      <c r="S1089" s="191">
        <v>0</v>
      </c>
      <c r="T1089" s="192">
        <f>S1089*H1089</f>
        <v>0</v>
      </c>
      <c r="AR1089" s="25" t="s">
        <v>384</v>
      </c>
      <c r="AT1089" s="25" t="s">
        <v>278</v>
      </c>
      <c r="AU1089" s="25" t="s">
        <v>81</v>
      </c>
      <c r="AY1089" s="25" t="s">
        <v>276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25" t="s">
        <v>92</v>
      </c>
      <c r="BK1089" s="193">
        <f>ROUND(I1089*H1089,2)</f>
        <v>0</v>
      </c>
      <c r="BL1089" s="25" t="s">
        <v>384</v>
      </c>
      <c r="BM1089" s="25" t="s">
        <v>1432</v>
      </c>
    </row>
    <row r="1090" spans="2:65" s="12" customFormat="1">
      <c r="B1090" s="194"/>
      <c r="D1090" s="195" t="s">
        <v>284</v>
      </c>
      <c r="E1090" s="196" t="s">
        <v>5</v>
      </c>
      <c r="F1090" s="197" t="s">
        <v>1433</v>
      </c>
      <c r="H1090" s="196" t="s">
        <v>5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AT1090" s="196" t="s">
        <v>284</v>
      </c>
      <c r="AU1090" s="196" t="s">
        <v>81</v>
      </c>
      <c r="AV1090" s="12" t="s">
        <v>77</v>
      </c>
      <c r="AW1090" s="12" t="s">
        <v>36</v>
      </c>
      <c r="AX1090" s="12" t="s">
        <v>73</v>
      </c>
      <c r="AY1090" s="196" t="s">
        <v>276</v>
      </c>
    </row>
    <row r="1091" spans="2:65" s="12" customFormat="1">
      <c r="B1091" s="194"/>
      <c r="D1091" s="195" t="s">
        <v>284</v>
      </c>
      <c r="E1091" s="196" t="s">
        <v>5</v>
      </c>
      <c r="F1091" s="197" t="s">
        <v>1314</v>
      </c>
      <c r="H1091" s="196" t="s">
        <v>5</v>
      </c>
      <c r="I1091" s="198"/>
      <c r="L1091" s="194"/>
      <c r="M1091" s="199"/>
      <c r="N1091" s="200"/>
      <c r="O1091" s="200"/>
      <c r="P1091" s="200"/>
      <c r="Q1091" s="200"/>
      <c r="R1091" s="200"/>
      <c r="S1091" s="200"/>
      <c r="T1091" s="201"/>
      <c r="AT1091" s="196" t="s">
        <v>284</v>
      </c>
      <c r="AU1091" s="196" t="s">
        <v>81</v>
      </c>
      <c r="AV1091" s="12" t="s">
        <v>77</v>
      </c>
      <c r="AW1091" s="12" t="s">
        <v>36</v>
      </c>
      <c r="AX1091" s="12" t="s">
        <v>73</v>
      </c>
      <c r="AY1091" s="196" t="s">
        <v>276</v>
      </c>
    </row>
    <row r="1092" spans="2:65" s="13" customFormat="1">
      <c r="B1092" s="202"/>
      <c r="D1092" s="195" t="s">
        <v>284</v>
      </c>
      <c r="E1092" s="203" t="s">
        <v>5</v>
      </c>
      <c r="F1092" s="204" t="s">
        <v>1315</v>
      </c>
      <c r="H1092" s="205">
        <v>64.680000000000007</v>
      </c>
      <c r="I1092" s="206"/>
      <c r="L1092" s="202"/>
      <c r="M1092" s="207"/>
      <c r="N1092" s="208"/>
      <c r="O1092" s="208"/>
      <c r="P1092" s="208"/>
      <c r="Q1092" s="208"/>
      <c r="R1092" s="208"/>
      <c r="S1092" s="208"/>
      <c r="T1092" s="209"/>
      <c r="AT1092" s="203" t="s">
        <v>284</v>
      </c>
      <c r="AU1092" s="203" t="s">
        <v>81</v>
      </c>
      <c r="AV1092" s="13" t="s">
        <v>81</v>
      </c>
      <c r="AW1092" s="13" t="s">
        <v>36</v>
      </c>
      <c r="AX1092" s="13" t="s">
        <v>73</v>
      </c>
      <c r="AY1092" s="203" t="s">
        <v>276</v>
      </c>
    </row>
    <row r="1093" spans="2:65" s="13" customFormat="1">
      <c r="B1093" s="202"/>
      <c r="D1093" s="195" t="s">
        <v>284</v>
      </c>
      <c r="E1093" s="203" t="s">
        <v>5</v>
      </c>
      <c r="F1093" s="204" t="s">
        <v>1316</v>
      </c>
      <c r="H1093" s="205">
        <v>73.14</v>
      </c>
      <c r="I1093" s="206"/>
      <c r="L1093" s="202"/>
      <c r="M1093" s="207"/>
      <c r="N1093" s="208"/>
      <c r="O1093" s="208"/>
      <c r="P1093" s="208"/>
      <c r="Q1093" s="208"/>
      <c r="R1093" s="208"/>
      <c r="S1093" s="208"/>
      <c r="T1093" s="209"/>
      <c r="AT1093" s="203" t="s">
        <v>284</v>
      </c>
      <c r="AU1093" s="203" t="s">
        <v>81</v>
      </c>
      <c r="AV1093" s="13" t="s">
        <v>81</v>
      </c>
      <c r="AW1093" s="13" t="s">
        <v>36</v>
      </c>
      <c r="AX1093" s="13" t="s">
        <v>73</v>
      </c>
      <c r="AY1093" s="203" t="s">
        <v>276</v>
      </c>
    </row>
    <row r="1094" spans="2:65" s="13" customFormat="1">
      <c r="B1094" s="202"/>
      <c r="D1094" s="195" t="s">
        <v>284</v>
      </c>
      <c r="E1094" s="203" t="s">
        <v>5</v>
      </c>
      <c r="F1094" s="204" t="s">
        <v>1317</v>
      </c>
      <c r="H1094" s="205">
        <v>101.46</v>
      </c>
      <c r="I1094" s="206"/>
      <c r="L1094" s="202"/>
      <c r="M1094" s="207"/>
      <c r="N1094" s="208"/>
      <c r="O1094" s="208"/>
      <c r="P1094" s="208"/>
      <c r="Q1094" s="208"/>
      <c r="R1094" s="208"/>
      <c r="S1094" s="208"/>
      <c r="T1094" s="209"/>
      <c r="AT1094" s="203" t="s">
        <v>284</v>
      </c>
      <c r="AU1094" s="203" t="s">
        <v>81</v>
      </c>
      <c r="AV1094" s="13" t="s">
        <v>81</v>
      </c>
      <c r="AW1094" s="13" t="s">
        <v>36</v>
      </c>
      <c r="AX1094" s="13" t="s">
        <v>73</v>
      </c>
      <c r="AY1094" s="203" t="s">
        <v>276</v>
      </c>
    </row>
    <row r="1095" spans="2:65" s="12" customFormat="1">
      <c r="B1095" s="194"/>
      <c r="D1095" s="195" t="s">
        <v>284</v>
      </c>
      <c r="E1095" s="196" t="s">
        <v>5</v>
      </c>
      <c r="F1095" s="197" t="s">
        <v>1318</v>
      </c>
      <c r="H1095" s="196" t="s">
        <v>5</v>
      </c>
      <c r="I1095" s="198"/>
      <c r="L1095" s="194"/>
      <c r="M1095" s="199"/>
      <c r="N1095" s="200"/>
      <c r="O1095" s="200"/>
      <c r="P1095" s="200"/>
      <c r="Q1095" s="200"/>
      <c r="R1095" s="200"/>
      <c r="S1095" s="200"/>
      <c r="T1095" s="201"/>
      <c r="AT1095" s="196" t="s">
        <v>284</v>
      </c>
      <c r="AU1095" s="196" t="s">
        <v>81</v>
      </c>
      <c r="AV1095" s="12" t="s">
        <v>77</v>
      </c>
      <c r="AW1095" s="12" t="s">
        <v>36</v>
      </c>
      <c r="AX1095" s="12" t="s">
        <v>73</v>
      </c>
      <c r="AY1095" s="196" t="s">
        <v>276</v>
      </c>
    </row>
    <row r="1096" spans="2:65" s="13" customFormat="1">
      <c r="B1096" s="202"/>
      <c r="D1096" s="195" t="s">
        <v>284</v>
      </c>
      <c r="E1096" s="203" t="s">
        <v>5</v>
      </c>
      <c r="F1096" s="204" t="s">
        <v>1328</v>
      </c>
      <c r="H1096" s="205">
        <v>80.242000000000004</v>
      </c>
      <c r="I1096" s="206"/>
      <c r="L1096" s="202"/>
      <c r="M1096" s="207"/>
      <c r="N1096" s="208"/>
      <c r="O1096" s="208"/>
      <c r="P1096" s="208"/>
      <c r="Q1096" s="208"/>
      <c r="R1096" s="208"/>
      <c r="S1096" s="208"/>
      <c r="T1096" s="209"/>
      <c r="AT1096" s="203" t="s">
        <v>284</v>
      </c>
      <c r="AU1096" s="203" t="s">
        <v>81</v>
      </c>
      <c r="AV1096" s="13" t="s">
        <v>81</v>
      </c>
      <c r="AW1096" s="13" t="s">
        <v>36</v>
      </c>
      <c r="AX1096" s="13" t="s">
        <v>73</v>
      </c>
      <c r="AY1096" s="203" t="s">
        <v>276</v>
      </c>
    </row>
    <row r="1097" spans="2:65" s="14" customFormat="1">
      <c r="B1097" s="210"/>
      <c r="D1097" s="195" t="s">
        <v>284</v>
      </c>
      <c r="E1097" s="211" t="s">
        <v>5</v>
      </c>
      <c r="F1097" s="212" t="s">
        <v>290</v>
      </c>
      <c r="H1097" s="213">
        <v>319.52199999999999</v>
      </c>
      <c r="I1097" s="214"/>
      <c r="L1097" s="210"/>
      <c r="M1097" s="215"/>
      <c r="N1097" s="216"/>
      <c r="O1097" s="216"/>
      <c r="P1097" s="216"/>
      <c r="Q1097" s="216"/>
      <c r="R1097" s="216"/>
      <c r="S1097" s="216"/>
      <c r="T1097" s="217"/>
      <c r="AT1097" s="211" t="s">
        <v>284</v>
      </c>
      <c r="AU1097" s="211" t="s">
        <v>81</v>
      </c>
      <c r="AV1097" s="14" t="s">
        <v>87</v>
      </c>
      <c r="AW1097" s="14" t="s">
        <v>36</v>
      </c>
      <c r="AX1097" s="14" t="s">
        <v>73</v>
      </c>
      <c r="AY1097" s="211" t="s">
        <v>276</v>
      </c>
    </row>
    <row r="1098" spans="2:65" s="15" customFormat="1">
      <c r="B1098" s="218"/>
      <c r="D1098" s="195" t="s">
        <v>284</v>
      </c>
      <c r="E1098" s="219" t="s">
        <v>5</v>
      </c>
      <c r="F1098" s="220" t="s">
        <v>291</v>
      </c>
      <c r="H1098" s="221">
        <v>319.52199999999999</v>
      </c>
      <c r="I1098" s="222"/>
      <c r="L1098" s="218"/>
      <c r="M1098" s="223"/>
      <c r="N1098" s="224"/>
      <c r="O1098" s="224"/>
      <c r="P1098" s="224"/>
      <c r="Q1098" s="224"/>
      <c r="R1098" s="224"/>
      <c r="S1098" s="224"/>
      <c r="T1098" s="225"/>
      <c r="AT1098" s="219" t="s">
        <v>284</v>
      </c>
      <c r="AU1098" s="219" t="s">
        <v>81</v>
      </c>
      <c r="AV1098" s="15" t="s">
        <v>92</v>
      </c>
      <c r="AW1098" s="15" t="s">
        <v>36</v>
      </c>
      <c r="AX1098" s="15" t="s">
        <v>77</v>
      </c>
      <c r="AY1098" s="219" t="s">
        <v>276</v>
      </c>
    </row>
    <row r="1099" spans="2:65" s="1" customFormat="1" ht="16.5" customHeight="1">
      <c r="B1099" s="181"/>
      <c r="C1099" s="226" t="s">
        <v>1434</v>
      </c>
      <c r="D1099" s="226" t="s">
        <v>447</v>
      </c>
      <c r="E1099" s="227" t="s">
        <v>1435</v>
      </c>
      <c r="F1099" s="228" t="s">
        <v>1436</v>
      </c>
      <c r="G1099" s="229" t="s">
        <v>281</v>
      </c>
      <c r="H1099" s="230">
        <v>85.543000000000006</v>
      </c>
      <c r="I1099" s="231"/>
      <c r="J1099" s="232">
        <f>ROUND(I1099*H1099,2)</f>
        <v>0</v>
      </c>
      <c r="K1099" s="228" t="s">
        <v>282</v>
      </c>
      <c r="L1099" s="233"/>
      <c r="M1099" s="234" t="s">
        <v>5</v>
      </c>
      <c r="N1099" s="235" t="s">
        <v>46</v>
      </c>
      <c r="O1099" s="43"/>
      <c r="P1099" s="191">
        <f>O1099*H1099</f>
        <v>0</v>
      </c>
      <c r="Q1099" s="191">
        <v>2.5000000000000001E-2</v>
      </c>
      <c r="R1099" s="191">
        <f>Q1099*H1099</f>
        <v>2.1385750000000003</v>
      </c>
      <c r="S1099" s="191">
        <v>0</v>
      </c>
      <c r="T1099" s="192">
        <f>S1099*H1099</f>
        <v>0</v>
      </c>
      <c r="AR1099" s="25" t="s">
        <v>484</v>
      </c>
      <c r="AT1099" s="25" t="s">
        <v>447</v>
      </c>
      <c r="AU1099" s="25" t="s">
        <v>81</v>
      </c>
      <c r="AY1099" s="25" t="s">
        <v>276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25" t="s">
        <v>92</v>
      </c>
      <c r="BK1099" s="193">
        <f>ROUND(I1099*H1099,2)</f>
        <v>0</v>
      </c>
      <c r="BL1099" s="25" t="s">
        <v>384</v>
      </c>
      <c r="BM1099" s="25" t="s">
        <v>1437</v>
      </c>
    </row>
    <row r="1100" spans="2:65" s="12" customFormat="1">
      <c r="B1100" s="194"/>
      <c r="D1100" s="195" t="s">
        <v>284</v>
      </c>
      <c r="E1100" s="196" t="s">
        <v>5</v>
      </c>
      <c r="F1100" s="197" t="s">
        <v>451</v>
      </c>
      <c r="H1100" s="196" t="s">
        <v>5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6" t="s">
        <v>284</v>
      </c>
      <c r="AU1100" s="196" t="s">
        <v>81</v>
      </c>
      <c r="AV1100" s="12" t="s">
        <v>77</v>
      </c>
      <c r="AW1100" s="12" t="s">
        <v>36</v>
      </c>
      <c r="AX1100" s="12" t="s">
        <v>73</v>
      </c>
      <c r="AY1100" s="196" t="s">
        <v>276</v>
      </c>
    </row>
    <row r="1101" spans="2:65" s="13" customFormat="1">
      <c r="B1101" s="202"/>
      <c r="D1101" s="195" t="s">
        <v>284</v>
      </c>
      <c r="E1101" s="203" t="s">
        <v>5</v>
      </c>
      <c r="F1101" s="204" t="s">
        <v>1438</v>
      </c>
      <c r="H1101" s="205">
        <v>23.123000000000001</v>
      </c>
      <c r="I1101" s="206"/>
      <c r="L1101" s="202"/>
      <c r="M1101" s="207"/>
      <c r="N1101" s="208"/>
      <c r="O1101" s="208"/>
      <c r="P1101" s="208"/>
      <c r="Q1101" s="208"/>
      <c r="R1101" s="208"/>
      <c r="S1101" s="208"/>
      <c r="T1101" s="209"/>
      <c r="AT1101" s="203" t="s">
        <v>284</v>
      </c>
      <c r="AU1101" s="203" t="s">
        <v>81</v>
      </c>
      <c r="AV1101" s="13" t="s">
        <v>81</v>
      </c>
      <c r="AW1101" s="13" t="s">
        <v>36</v>
      </c>
      <c r="AX1101" s="13" t="s">
        <v>73</v>
      </c>
      <c r="AY1101" s="203" t="s">
        <v>276</v>
      </c>
    </row>
    <row r="1102" spans="2:65" s="13" customFormat="1">
      <c r="B1102" s="202"/>
      <c r="D1102" s="195" t="s">
        <v>284</v>
      </c>
      <c r="E1102" s="203" t="s">
        <v>5</v>
      </c>
      <c r="F1102" s="204" t="s">
        <v>1439</v>
      </c>
      <c r="H1102" s="205">
        <v>26.148</v>
      </c>
      <c r="I1102" s="206"/>
      <c r="L1102" s="202"/>
      <c r="M1102" s="207"/>
      <c r="N1102" s="208"/>
      <c r="O1102" s="208"/>
      <c r="P1102" s="208"/>
      <c r="Q1102" s="208"/>
      <c r="R1102" s="208"/>
      <c r="S1102" s="208"/>
      <c r="T1102" s="209"/>
      <c r="AT1102" s="203" t="s">
        <v>284</v>
      </c>
      <c r="AU1102" s="203" t="s">
        <v>81</v>
      </c>
      <c r="AV1102" s="13" t="s">
        <v>81</v>
      </c>
      <c r="AW1102" s="13" t="s">
        <v>36</v>
      </c>
      <c r="AX1102" s="13" t="s">
        <v>73</v>
      </c>
      <c r="AY1102" s="203" t="s">
        <v>276</v>
      </c>
    </row>
    <row r="1103" spans="2:65" s="13" customFormat="1">
      <c r="B1103" s="202"/>
      <c r="D1103" s="195" t="s">
        <v>284</v>
      </c>
      <c r="E1103" s="203" t="s">
        <v>5</v>
      </c>
      <c r="F1103" s="204" t="s">
        <v>1440</v>
      </c>
      <c r="H1103" s="205">
        <v>36.271999999999998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AT1103" s="203" t="s">
        <v>284</v>
      </c>
      <c r="AU1103" s="203" t="s">
        <v>81</v>
      </c>
      <c r="AV1103" s="13" t="s">
        <v>81</v>
      </c>
      <c r="AW1103" s="13" t="s">
        <v>36</v>
      </c>
      <c r="AX1103" s="13" t="s">
        <v>73</v>
      </c>
      <c r="AY1103" s="203" t="s">
        <v>276</v>
      </c>
    </row>
    <row r="1104" spans="2:65" s="14" customFormat="1">
      <c r="B1104" s="210"/>
      <c r="D1104" s="195" t="s">
        <v>284</v>
      </c>
      <c r="E1104" s="211" t="s">
        <v>5</v>
      </c>
      <c r="F1104" s="212" t="s">
        <v>290</v>
      </c>
      <c r="H1104" s="213">
        <v>85.543000000000006</v>
      </c>
      <c r="I1104" s="214"/>
      <c r="L1104" s="210"/>
      <c r="M1104" s="215"/>
      <c r="N1104" s="216"/>
      <c r="O1104" s="216"/>
      <c r="P1104" s="216"/>
      <c r="Q1104" s="216"/>
      <c r="R1104" s="216"/>
      <c r="S1104" s="216"/>
      <c r="T1104" s="217"/>
      <c r="AT1104" s="211" t="s">
        <v>284</v>
      </c>
      <c r="AU1104" s="211" t="s">
        <v>81</v>
      </c>
      <c r="AV1104" s="14" t="s">
        <v>87</v>
      </c>
      <c r="AW1104" s="14" t="s">
        <v>36</v>
      </c>
      <c r="AX1104" s="14" t="s">
        <v>73</v>
      </c>
      <c r="AY1104" s="211" t="s">
        <v>276</v>
      </c>
    </row>
    <row r="1105" spans="2:65" s="15" customFormat="1">
      <c r="B1105" s="218"/>
      <c r="D1105" s="195" t="s">
        <v>284</v>
      </c>
      <c r="E1105" s="219" t="s">
        <v>5</v>
      </c>
      <c r="F1105" s="220" t="s">
        <v>291</v>
      </c>
      <c r="H1105" s="221">
        <v>85.543000000000006</v>
      </c>
      <c r="I1105" s="222"/>
      <c r="L1105" s="218"/>
      <c r="M1105" s="223"/>
      <c r="N1105" s="224"/>
      <c r="O1105" s="224"/>
      <c r="P1105" s="224"/>
      <c r="Q1105" s="224"/>
      <c r="R1105" s="224"/>
      <c r="S1105" s="224"/>
      <c r="T1105" s="225"/>
      <c r="AT1105" s="219" t="s">
        <v>284</v>
      </c>
      <c r="AU1105" s="219" t="s">
        <v>81</v>
      </c>
      <c r="AV1105" s="15" t="s">
        <v>92</v>
      </c>
      <c r="AW1105" s="15" t="s">
        <v>36</v>
      </c>
      <c r="AX1105" s="15" t="s">
        <v>77</v>
      </c>
      <c r="AY1105" s="219" t="s">
        <v>276</v>
      </c>
    </row>
    <row r="1106" spans="2:65" s="1" customFormat="1" ht="16.5" customHeight="1">
      <c r="B1106" s="181"/>
      <c r="C1106" s="226" t="s">
        <v>1441</v>
      </c>
      <c r="D1106" s="226" t="s">
        <v>447</v>
      </c>
      <c r="E1106" s="227" t="s">
        <v>1442</v>
      </c>
      <c r="F1106" s="228" t="s">
        <v>1443</v>
      </c>
      <c r="G1106" s="229" t="s">
        <v>325</v>
      </c>
      <c r="H1106" s="230">
        <v>88.266000000000005</v>
      </c>
      <c r="I1106" s="231"/>
      <c r="J1106" s="232">
        <f>ROUND(I1106*H1106,2)</f>
        <v>0</v>
      </c>
      <c r="K1106" s="228" t="s">
        <v>282</v>
      </c>
      <c r="L1106" s="233"/>
      <c r="M1106" s="234" t="s">
        <v>5</v>
      </c>
      <c r="N1106" s="235" t="s">
        <v>46</v>
      </c>
      <c r="O1106" s="43"/>
      <c r="P1106" s="191">
        <f>O1106*H1106</f>
        <v>0</v>
      </c>
      <c r="Q1106" s="191">
        <v>3.0000000000000001E-3</v>
      </c>
      <c r="R1106" s="191">
        <f>Q1106*H1106</f>
        <v>0.26479800000000003</v>
      </c>
      <c r="S1106" s="191">
        <v>0</v>
      </c>
      <c r="T1106" s="192">
        <f>S1106*H1106</f>
        <v>0</v>
      </c>
      <c r="AR1106" s="25" t="s">
        <v>484</v>
      </c>
      <c r="AT1106" s="25" t="s">
        <v>447</v>
      </c>
      <c r="AU1106" s="25" t="s">
        <v>81</v>
      </c>
      <c r="AY1106" s="25" t="s">
        <v>276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25" t="s">
        <v>92</v>
      </c>
      <c r="BK1106" s="193">
        <f>ROUND(I1106*H1106,2)</f>
        <v>0</v>
      </c>
      <c r="BL1106" s="25" t="s">
        <v>384</v>
      </c>
      <c r="BM1106" s="25" t="s">
        <v>1444</v>
      </c>
    </row>
    <row r="1107" spans="2:65" s="12" customFormat="1">
      <c r="B1107" s="194"/>
      <c r="D1107" s="195" t="s">
        <v>284</v>
      </c>
      <c r="E1107" s="196" t="s">
        <v>5</v>
      </c>
      <c r="F1107" s="197" t="s">
        <v>451</v>
      </c>
      <c r="H1107" s="196" t="s">
        <v>5</v>
      </c>
      <c r="I1107" s="198"/>
      <c r="L1107" s="194"/>
      <c r="M1107" s="199"/>
      <c r="N1107" s="200"/>
      <c r="O1107" s="200"/>
      <c r="P1107" s="200"/>
      <c r="Q1107" s="200"/>
      <c r="R1107" s="200"/>
      <c r="S1107" s="200"/>
      <c r="T1107" s="201"/>
      <c r="AT1107" s="196" t="s">
        <v>284</v>
      </c>
      <c r="AU1107" s="196" t="s">
        <v>81</v>
      </c>
      <c r="AV1107" s="12" t="s">
        <v>77</v>
      </c>
      <c r="AW1107" s="12" t="s">
        <v>36</v>
      </c>
      <c r="AX1107" s="12" t="s">
        <v>73</v>
      </c>
      <c r="AY1107" s="196" t="s">
        <v>276</v>
      </c>
    </row>
    <row r="1108" spans="2:65" s="12" customFormat="1">
      <c r="B1108" s="194"/>
      <c r="D1108" s="195" t="s">
        <v>284</v>
      </c>
      <c r="E1108" s="196" t="s">
        <v>5</v>
      </c>
      <c r="F1108" s="197" t="s">
        <v>1318</v>
      </c>
      <c r="H1108" s="196" t="s">
        <v>5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AT1108" s="196" t="s">
        <v>284</v>
      </c>
      <c r="AU1108" s="196" t="s">
        <v>81</v>
      </c>
      <c r="AV1108" s="12" t="s">
        <v>77</v>
      </c>
      <c r="AW1108" s="12" t="s">
        <v>36</v>
      </c>
      <c r="AX1108" s="12" t="s">
        <v>73</v>
      </c>
      <c r="AY1108" s="196" t="s">
        <v>276</v>
      </c>
    </row>
    <row r="1109" spans="2:65" s="13" customFormat="1">
      <c r="B1109" s="202"/>
      <c r="D1109" s="195" t="s">
        <v>284</v>
      </c>
      <c r="E1109" s="203" t="s">
        <v>5</v>
      </c>
      <c r="F1109" s="204" t="s">
        <v>1445</v>
      </c>
      <c r="H1109" s="205">
        <v>88.266000000000005</v>
      </c>
      <c r="I1109" s="206"/>
      <c r="L1109" s="202"/>
      <c r="M1109" s="207"/>
      <c r="N1109" s="208"/>
      <c r="O1109" s="208"/>
      <c r="P1109" s="208"/>
      <c r="Q1109" s="208"/>
      <c r="R1109" s="208"/>
      <c r="S1109" s="208"/>
      <c r="T1109" s="209"/>
      <c r="AT1109" s="203" t="s">
        <v>284</v>
      </c>
      <c r="AU1109" s="203" t="s">
        <v>81</v>
      </c>
      <c r="AV1109" s="13" t="s">
        <v>81</v>
      </c>
      <c r="AW1109" s="13" t="s">
        <v>36</v>
      </c>
      <c r="AX1109" s="13" t="s">
        <v>73</v>
      </c>
      <c r="AY1109" s="203" t="s">
        <v>276</v>
      </c>
    </row>
    <row r="1110" spans="2:65" s="14" customFormat="1">
      <c r="B1110" s="210"/>
      <c r="D1110" s="195" t="s">
        <v>284</v>
      </c>
      <c r="E1110" s="211" t="s">
        <v>5</v>
      </c>
      <c r="F1110" s="212" t="s">
        <v>290</v>
      </c>
      <c r="H1110" s="213">
        <v>88.266000000000005</v>
      </c>
      <c r="I1110" s="214"/>
      <c r="L1110" s="210"/>
      <c r="M1110" s="215"/>
      <c r="N1110" s="216"/>
      <c r="O1110" s="216"/>
      <c r="P1110" s="216"/>
      <c r="Q1110" s="216"/>
      <c r="R1110" s="216"/>
      <c r="S1110" s="216"/>
      <c r="T1110" s="217"/>
      <c r="AT1110" s="211" t="s">
        <v>284</v>
      </c>
      <c r="AU1110" s="211" t="s">
        <v>81</v>
      </c>
      <c r="AV1110" s="14" t="s">
        <v>87</v>
      </c>
      <c r="AW1110" s="14" t="s">
        <v>36</v>
      </c>
      <c r="AX1110" s="14" t="s">
        <v>73</v>
      </c>
      <c r="AY1110" s="211" t="s">
        <v>276</v>
      </c>
    </row>
    <row r="1111" spans="2:65" s="15" customFormat="1">
      <c r="B1111" s="218"/>
      <c r="D1111" s="195" t="s">
        <v>284</v>
      </c>
      <c r="E1111" s="219" t="s">
        <v>5</v>
      </c>
      <c r="F1111" s="220" t="s">
        <v>291</v>
      </c>
      <c r="H1111" s="221">
        <v>88.266000000000005</v>
      </c>
      <c r="I1111" s="222"/>
      <c r="L1111" s="218"/>
      <c r="M1111" s="223"/>
      <c r="N1111" s="224"/>
      <c r="O1111" s="224"/>
      <c r="P1111" s="224"/>
      <c r="Q1111" s="224"/>
      <c r="R1111" s="224"/>
      <c r="S1111" s="224"/>
      <c r="T1111" s="225"/>
      <c r="AT1111" s="219" t="s">
        <v>284</v>
      </c>
      <c r="AU1111" s="219" t="s">
        <v>81</v>
      </c>
      <c r="AV1111" s="15" t="s">
        <v>92</v>
      </c>
      <c r="AW1111" s="15" t="s">
        <v>36</v>
      </c>
      <c r="AX1111" s="15" t="s">
        <v>77</v>
      </c>
      <c r="AY1111" s="219" t="s">
        <v>276</v>
      </c>
    </row>
    <row r="1112" spans="2:65" s="1" customFormat="1" ht="25.5" customHeight="1">
      <c r="B1112" s="181"/>
      <c r="C1112" s="182" t="s">
        <v>1446</v>
      </c>
      <c r="D1112" s="182" t="s">
        <v>278</v>
      </c>
      <c r="E1112" s="183" t="s">
        <v>1447</v>
      </c>
      <c r="F1112" s="184" t="s">
        <v>1448</v>
      </c>
      <c r="G1112" s="185" t="s">
        <v>325</v>
      </c>
      <c r="H1112" s="186">
        <v>273.94</v>
      </c>
      <c r="I1112" s="187"/>
      <c r="J1112" s="188">
        <f>ROUND(I1112*H1112,2)</f>
        <v>0</v>
      </c>
      <c r="K1112" s="184" t="s">
        <v>282</v>
      </c>
      <c r="L1112" s="42"/>
      <c r="M1112" s="189" t="s">
        <v>5</v>
      </c>
      <c r="N1112" s="190" t="s">
        <v>46</v>
      </c>
      <c r="O1112" s="43"/>
      <c r="P1112" s="191">
        <f>O1112*H1112</f>
        <v>0</v>
      </c>
      <c r="Q1112" s="191">
        <v>0</v>
      </c>
      <c r="R1112" s="191">
        <f>Q1112*H1112</f>
        <v>0</v>
      </c>
      <c r="S1112" s="191">
        <v>0</v>
      </c>
      <c r="T1112" s="192">
        <f>S1112*H1112</f>
        <v>0</v>
      </c>
      <c r="AR1112" s="25" t="s">
        <v>384</v>
      </c>
      <c r="AT1112" s="25" t="s">
        <v>278</v>
      </c>
      <c r="AU1112" s="25" t="s">
        <v>81</v>
      </c>
      <c r="AY1112" s="25" t="s">
        <v>276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25" t="s">
        <v>92</v>
      </c>
      <c r="BK1112" s="193">
        <f>ROUND(I1112*H1112,2)</f>
        <v>0</v>
      </c>
      <c r="BL1112" s="25" t="s">
        <v>384</v>
      </c>
      <c r="BM1112" s="25" t="s">
        <v>1449</v>
      </c>
    </row>
    <row r="1113" spans="2:65" s="12" customFormat="1">
      <c r="B1113" s="194"/>
      <c r="D1113" s="195" t="s">
        <v>284</v>
      </c>
      <c r="E1113" s="196" t="s">
        <v>5</v>
      </c>
      <c r="F1113" s="197" t="s">
        <v>1450</v>
      </c>
      <c r="H1113" s="196" t="s">
        <v>5</v>
      </c>
      <c r="I1113" s="198"/>
      <c r="L1113" s="194"/>
      <c r="M1113" s="199"/>
      <c r="N1113" s="200"/>
      <c r="O1113" s="200"/>
      <c r="P1113" s="200"/>
      <c r="Q1113" s="200"/>
      <c r="R1113" s="200"/>
      <c r="S1113" s="200"/>
      <c r="T1113" s="201"/>
      <c r="AT1113" s="196" t="s">
        <v>284</v>
      </c>
      <c r="AU1113" s="196" t="s">
        <v>81</v>
      </c>
      <c r="AV1113" s="12" t="s">
        <v>77</v>
      </c>
      <c r="AW1113" s="12" t="s">
        <v>36</v>
      </c>
      <c r="AX1113" s="12" t="s">
        <v>73</v>
      </c>
      <c r="AY1113" s="196" t="s">
        <v>276</v>
      </c>
    </row>
    <row r="1114" spans="2:65" s="12" customFormat="1">
      <c r="B1114" s="194"/>
      <c r="D1114" s="195" t="s">
        <v>284</v>
      </c>
      <c r="E1114" s="196" t="s">
        <v>5</v>
      </c>
      <c r="F1114" s="197" t="s">
        <v>328</v>
      </c>
      <c r="H1114" s="196" t="s">
        <v>5</v>
      </c>
      <c r="I1114" s="198"/>
      <c r="L1114" s="194"/>
      <c r="M1114" s="199"/>
      <c r="N1114" s="200"/>
      <c r="O1114" s="200"/>
      <c r="P1114" s="200"/>
      <c r="Q1114" s="200"/>
      <c r="R1114" s="200"/>
      <c r="S1114" s="200"/>
      <c r="T1114" s="201"/>
      <c r="AT1114" s="196" t="s">
        <v>284</v>
      </c>
      <c r="AU1114" s="196" t="s">
        <v>81</v>
      </c>
      <c r="AV1114" s="12" t="s">
        <v>77</v>
      </c>
      <c r="AW1114" s="12" t="s">
        <v>36</v>
      </c>
      <c r="AX1114" s="12" t="s">
        <v>73</v>
      </c>
      <c r="AY1114" s="196" t="s">
        <v>276</v>
      </c>
    </row>
    <row r="1115" spans="2:65" s="12" customFormat="1">
      <c r="B1115" s="194"/>
      <c r="D1115" s="195" t="s">
        <v>284</v>
      </c>
      <c r="E1115" s="196" t="s">
        <v>5</v>
      </c>
      <c r="F1115" s="197" t="s">
        <v>865</v>
      </c>
      <c r="H1115" s="196" t="s">
        <v>5</v>
      </c>
      <c r="I1115" s="198"/>
      <c r="L1115" s="194"/>
      <c r="M1115" s="199"/>
      <c r="N1115" s="200"/>
      <c r="O1115" s="200"/>
      <c r="P1115" s="200"/>
      <c r="Q1115" s="200"/>
      <c r="R1115" s="200"/>
      <c r="S1115" s="200"/>
      <c r="T1115" s="201"/>
      <c r="AT1115" s="196" t="s">
        <v>284</v>
      </c>
      <c r="AU1115" s="196" t="s">
        <v>81</v>
      </c>
      <c r="AV1115" s="12" t="s">
        <v>77</v>
      </c>
      <c r="AW1115" s="12" t="s">
        <v>36</v>
      </c>
      <c r="AX1115" s="12" t="s">
        <v>73</v>
      </c>
      <c r="AY1115" s="196" t="s">
        <v>276</v>
      </c>
    </row>
    <row r="1116" spans="2:65" s="12" customFormat="1">
      <c r="B1116" s="194"/>
      <c r="D1116" s="195" t="s">
        <v>284</v>
      </c>
      <c r="E1116" s="196" t="s">
        <v>5</v>
      </c>
      <c r="F1116" s="197" t="s">
        <v>866</v>
      </c>
      <c r="H1116" s="196" t="s">
        <v>5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6" t="s">
        <v>284</v>
      </c>
      <c r="AU1116" s="196" t="s">
        <v>81</v>
      </c>
      <c r="AV1116" s="12" t="s">
        <v>77</v>
      </c>
      <c r="AW1116" s="12" t="s">
        <v>36</v>
      </c>
      <c r="AX1116" s="12" t="s">
        <v>73</v>
      </c>
      <c r="AY1116" s="196" t="s">
        <v>276</v>
      </c>
    </row>
    <row r="1117" spans="2:65" s="13" customFormat="1">
      <c r="B1117" s="202"/>
      <c r="D1117" s="195" t="s">
        <v>284</v>
      </c>
      <c r="E1117" s="203" t="s">
        <v>5</v>
      </c>
      <c r="F1117" s="204" t="s">
        <v>867</v>
      </c>
      <c r="H1117" s="205">
        <v>110.05</v>
      </c>
      <c r="I1117" s="206"/>
      <c r="L1117" s="202"/>
      <c r="M1117" s="207"/>
      <c r="N1117" s="208"/>
      <c r="O1117" s="208"/>
      <c r="P1117" s="208"/>
      <c r="Q1117" s="208"/>
      <c r="R1117" s="208"/>
      <c r="S1117" s="208"/>
      <c r="T1117" s="209"/>
      <c r="AT1117" s="203" t="s">
        <v>284</v>
      </c>
      <c r="AU1117" s="203" t="s">
        <v>81</v>
      </c>
      <c r="AV1117" s="13" t="s">
        <v>81</v>
      </c>
      <c r="AW1117" s="13" t="s">
        <v>36</v>
      </c>
      <c r="AX1117" s="13" t="s">
        <v>73</v>
      </c>
      <c r="AY1117" s="203" t="s">
        <v>276</v>
      </c>
    </row>
    <row r="1118" spans="2:65" s="13" customFormat="1">
      <c r="B1118" s="202"/>
      <c r="D1118" s="195" t="s">
        <v>284</v>
      </c>
      <c r="E1118" s="203" t="s">
        <v>5</v>
      </c>
      <c r="F1118" s="204" t="s">
        <v>868</v>
      </c>
      <c r="H1118" s="205">
        <v>68.959000000000003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284</v>
      </c>
      <c r="AU1118" s="203" t="s">
        <v>81</v>
      </c>
      <c r="AV1118" s="13" t="s">
        <v>81</v>
      </c>
      <c r="AW1118" s="13" t="s">
        <v>36</v>
      </c>
      <c r="AX1118" s="13" t="s">
        <v>73</v>
      </c>
      <c r="AY1118" s="203" t="s">
        <v>276</v>
      </c>
    </row>
    <row r="1119" spans="2:65" s="13" customFormat="1">
      <c r="B1119" s="202"/>
      <c r="D1119" s="195" t="s">
        <v>284</v>
      </c>
      <c r="E1119" s="203" t="s">
        <v>5</v>
      </c>
      <c r="F1119" s="204" t="s">
        <v>869</v>
      </c>
      <c r="H1119" s="205">
        <v>73.945999999999998</v>
      </c>
      <c r="I1119" s="206"/>
      <c r="L1119" s="202"/>
      <c r="M1119" s="207"/>
      <c r="N1119" s="208"/>
      <c r="O1119" s="208"/>
      <c r="P1119" s="208"/>
      <c r="Q1119" s="208"/>
      <c r="R1119" s="208"/>
      <c r="S1119" s="208"/>
      <c r="T1119" s="209"/>
      <c r="AT1119" s="203" t="s">
        <v>284</v>
      </c>
      <c r="AU1119" s="203" t="s">
        <v>81</v>
      </c>
      <c r="AV1119" s="13" t="s">
        <v>81</v>
      </c>
      <c r="AW1119" s="13" t="s">
        <v>36</v>
      </c>
      <c r="AX1119" s="13" t="s">
        <v>73</v>
      </c>
      <c r="AY1119" s="203" t="s">
        <v>276</v>
      </c>
    </row>
    <row r="1120" spans="2:65" s="13" customFormat="1">
      <c r="B1120" s="202"/>
      <c r="D1120" s="195" t="s">
        <v>284</v>
      </c>
      <c r="E1120" s="203" t="s">
        <v>5</v>
      </c>
      <c r="F1120" s="204" t="s">
        <v>870</v>
      </c>
      <c r="H1120" s="205">
        <v>19.71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284</v>
      </c>
      <c r="AU1120" s="203" t="s">
        <v>81</v>
      </c>
      <c r="AV1120" s="13" t="s">
        <v>81</v>
      </c>
      <c r="AW1120" s="13" t="s">
        <v>36</v>
      </c>
      <c r="AX1120" s="13" t="s">
        <v>73</v>
      </c>
      <c r="AY1120" s="203" t="s">
        <v>276</v>
      </c>
    </row>
    <row r="1121" spans="2:65" s="13" customFormat="1">
      <c r="B1121" s="202"/>
      <c r="D1121" s="195" t="s">
        <v>284</v>
      </c>
      <c r="E1121" s="203" t="s">
        <v>5</v>
      </c>
      <c r="F1121" s="204" t="s">
        <v>871</v>
      </c>
      <c r="H1121" s="205">
        <v>1.2749999999999999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284</v>
      </c>
      <c r="AU1121" s="203" t="s">
        <v>81</v>
      </c>
      <c r="AV1121" s="13" t="s">
        <v>81</v>
      </c>
      <c r="AW1121" s="13" t="s">
        <v>36</v>
      </c>
      <c r="AX1121" s="13" t="s">
        <v>73</v>
      </c>
      <c r="AY1121" s="203" t="s">
        <v>276</v>
      </c>
    </row>
    <row r="1122" spans="2:65" s="14" customFormat="1">
      <c r="B1122" s="210"/>
      <c r="D1122" s="195" t="s">
        <v>284</v>
      </c>
      <c r="E1122" s="211" t="s">
        <v>5</v>
      </c>
      <c r="F1122" s="212" t="s">
        <v>290</v>
      </c>
      <c r="H1122" s="213">
        <v>273.94</v>
      </c>
      <c r="I1122" s="214"/>
      <c r="L1122" s="210"/>
      <c r="M1122" s="215"/>
      <c r="N1122" s="216"/>
      <c r="O1122" s="216"/>
      <c r="P1122" s="216"/>
      <c r="Q1122" s="216"/>
      <c r="R1122" s="216"/>
      <c r="S1122" s="216"/>
      <c r="T1122" s="217"/>
      <c r="AT1122" s="211" t="s">
        <v>284</v>
      </c>
      <c r="AU1122" s="211" t="s">
        <v>81</v>
      </c>
      <c r="AV1122" s="14" t="s">
        <v>87</v>
      </c>
      <c r="AW1122" s="14" t="s">
        <v>36</v>
      </c>
      <c r="AX1122" s="14" t="s">
        <v>73</v>
      </c>
      <c r="AY1122" s="211" t="s">
        <v>276</v>
      </c>
    </row>
    <row r="1123" spans="2:65" s="15" customFormat="1">
      <c r="B1123" s="218"/>
      <c r="D1123" s="195" t="s">
        <v>284</v>
      </c>
      <c r="E1123" s="219" t="s">
        <v>5</v>
      </c>
      <c r="F1123" s="220" t="s">
        <v>291</v>
      </c>
      <c r="H1123" s="221">
        <v>273.94</v>
      </c>
      <c r="I1123" s="222"/>
      <c r="L1123" s="218"/>
      <c r="M1123" s="223"/>
      <c r="N1123" s="224"/>
      <c r="O1123" s="224"/>
      <c r="P1123" s="224"/>
      <c r="Q1123" s="224"/>
      <c r="R1123" s="224"/>
      <c r="S1123" s="224"/>
      <c r="T1123" s="225"/>
      <c r="AT1123" s="219" t="s">
        <v>284</v>
      </c>
      <c r="AU1123" s="219" t="s">
        <v>81</v>
      </c>
      <c r="AV1123" s="15" t="s">
        <v>92</v>
      </c>
      <c r="AW1123" s="15" t="s">
        <v>36</v>
      </c>
      <c r="AX1123" s="15" t="s">
        <v>77</v>
      </c>
      <c r="AY1123" s="219" t="s">
        <v>276</v>
      </c>
    </row>
    <row r="1124" spans="2:65" s="1" customFormat="1" ht="16.5" customHeight="1">
      <c r="B1124" s="181"/>
      <c r="C1124" s="226" t="s">
        <v>1451</v>
      </c>
      <c r="D1124" s="226" t="s">
        <v>447</v>
      </c>
      <c r="E1124" s="227" t="s">
        <v>1452</v>
      </c>
      <c r="F1124" s="228" t="s">
        <v>1453</v>
      </c>
      <c r="G1124" s="229" t="s">
        <v>325</v>
      </c>
      <c r="H1124" s="230">
        <v>301.334</v>
      </c>
      <c r="I1124" s="231"/>
      <c r="J1124" s="232">
        <f>ROUND(I1124*H1124,2)</f>
        <v>0</v>
      </c>
      <c r="K1124" s="228" t="s">
        <v>282</v>
      </c>
      <c r="L1124" s="233"/>
      <c r="M1124" s="234" t="s">
        <v>5</v>
      </c>
      <c r="N1124" s="235" t="s">
        <v>46</v>
      </c>
      <c r="O1124" s="43"/>
      <c r="P1124" s="191">
        <f>O1124*H1124</f>
        <v>0</v>
      </c>
      <c r="Q1124" s="191">
        <v>1.8000000000000001E-4</v>
      </c>
      <c r="R1124" s="191">
        <f>Q1124*H1124</f>
        <v>5.4240120000000003E-2</v>
      </c>
      <c r="S1124" s="191">
        <v>0</v>
      </c>
      <c r="T1124" s="192">
        <f>S1124*H1124</f>
        <v>0</v>
      </c>
      <c r="AR1124" s="25" t="s">
        <v>484</v>
      </c>
      <c r="AT1124" s="25" t="s">
        <v>447</v>
      </c>
      <c r="AU1124" s="25" t="s">
        <v>81</v>
      </c>
      <c r="AY1124" s="25" t="s">
        <v>276</v>
      </c>
      <c r="BE1124" s="193">
        <f>IF(N1124="základní",J1124,0)</f>
        <v>0</v>
      </c>
      <c r="BF1124" s="193">
        <f>IF(N1124="snížená",J1124,0)</f>
        <v>0</v>
      </c>
      <c r="BG1124" s="193">
        <f>IF(N1124="zákl. přenesená",J1124,0)</f>
        <v>0</v>
      </c>
      <c r="BH1124" s="193">
        <f>IF(N1124="sníž. přenesená",J1124,0)</f>
        <v>0</v>
      </c>
      <c r="BI1124" s="193">
        <f>IF(N1124="nulová",J1124,0)</f>
        <v>0</v>
      </c>
      <c r="BJ1124" s="25" t="s">
        <v>92</v>
      </c>
      <c r="BK1124" s="193">
        <f>ROUND(I1124*H1124,2)</f>
        <v>0</v>
      </c>
      <c r="BL1124" s="25" t="s">
        <v>384</v>
      </c>
      <c r="BM1124" s="25" t="s">
        <v>1454</v>
      </c>
    </row>
    <row r="1125" spans="2:65" s="12" customFormat="1">
      <c r="B1125" s="194"/>
      <c r="D1125" s="195" t="s">
        <v>284</v>
      </c>
      <c r="E1125" s="196" t="s">
        <v>5</v>
      </c>
      <c r="F1125" s="197" t="s">
        <v>714</v>
      </c>
      <c r="H1125" s="196" t="s">
        <v>5</v>
      </c>
      <c r="I1125" s="198"/>
      <c r="L1125" s="194"/>
      <c r="M1125" s="199"/>
      <c r="N1125" s="200"/>
      <c r="O1125" s="200"/>
      <c r="P1125" s="200"/>
      <c r="Q1125" s="200"/>
      <c r="R1125" s="200"/>
      <c r="S1125" s="200"/>
      <c r="T1125" s="201"/>
      <c r="AT1125" s="196" t="s">
        <v>284</v>
      </c>
      <c r="AU1125" s="196" t="s">
        <v>81</v>
      </c>
      <c r="AV1125" s="12" t="s">
        <v>77</v>
      </c>
      <c r="AW1125" s="12" t="s">
        <v>36</v>
      </c>
      <c r="AX1125" s="12" t="s">
        <v>73</v>
      </c>
      <c r="AY1125" s="196" t="s">
        <v>276</v>
      </c>
    </row>
    <row r="1126" spans="2:65" s="13" customFormat="1">
      <c r="B1126" s="202"/>
      <c r="D1126" s="195" t="s">
        <v>284</v>
      </c>
      <c r="E1126" s="203" t="s">
        <v>5</v>
      </c>
      <c r="F1126" s="204" t="s">
        <v>876</v>
      </c>
      <c r="H1126" s="205">
        <v>301.334</v>
      </c>
      <c r="I1126" s="206"/>
      <c r="L1126" s="202"/>
      <c r="M1126" s="207"/>
      <c r="N1126" s="208"/>
      <c r="O1126" s="208"/>
      <c r="P1126" s="208"/>
      <c r="Q1126" s="208"/>
      <c r="R1126" s="208"/>
      <c r="S1126" s="208"/>
      <c r="T1126" s="209"/>
      <c r="AT1126" s="203" t="s">
        <v>284</v>
      </c>
      <c r="AU1126" s="203" t="s">
        <v>81</v>
      </c>
      <c r="AV1126" s="13" t="s">
        <v>81</v>
      </c>
      <c r="AW1126" s="13" t="s">
        <v>36</v>
      </c>
      <c r="AX1126" s="13" t="s">
        <v>73</v>
      </c>
      <c r="AY1126" s="203" t="s">
        <v>276</v>
      </c>
    </row>
    <row r="1127" spans="2:65" s="14" customFormat="1">
      <c r="B1127" s="210"/>
      <c r="D1127" s="195" t="s">
        <v>284</v>
      </c>
      <c r="E1127" s="211" t="s">
        <v>5</v>
      </c>
      <c r="F1127" s="212" t="s">
        <v>290</v>
      </c>
      <c r="H1127" s="213">
        <v>301.334</v>
      </c>
      <c r="I1127" s="214"/>
      <c r="L1127" s="210"/>
      <c r="M1127" s="215"/>
      <c r="N1127" s="216"/>
      <c r="O1127" s="216"/>
      <c r="P1127" s="216"/>
      <c r="Q1127" s="216"/>
      <c r="R1127" s="216"/>
      <c r="S1127" s="216"/>
      <c r="T1127" s="217"/>
      <c r="AT1127" s="211" t="s">
        <v>284</v>
      </c>
      <c r="AU1127" s="211" t="s">
        <v>81</v>
      </c>
      <c r="AV1127" s="14" t="s">
        <v>87</v>
      </c>
      <c r="AW1127" s="14" t="s">
        <v>36</v>
      </c>
      <c r="AX1127" s="14" t="s">
        <v>73</v>
      </c>
      <c r="AY1127" s="211" t="s">
        <v>276</v>
      </c>
    </row>
    <row r="1128" spans="2:65" s="15" customFormat="1">
      <c r="B1128" s="218"/>
      <c r="D1128" s="195" t="s">
        <v>284</v>
      </c>
      <c r="E1128" s="219" t="s">
        <v>5</v>
      </c>
      <c r="F1128" s="220" t="s">
        <v>291</v>
      </c>
      <c r="H1128" s="221">
        <v>301.334</v>
      </c>
      <c r="I1128" s="222"/>
      <c r="L1128" s="218"/>
      <c r="M1128" s="223"/>
      <c r="N1128" s="224"/>
      <c r="O1128" s="224"/>
      <c r="P1128" s="224"/>
      <c r="Q1128" s="224"/>
      <c r="R1128" s="224"/>
      <c r="S1128" s="224"/>
      <c r="T1128" s="225"/>
      <c r="AT1128" s="219" t="s">
        <v>284</v>
      </c>
      <c r="AU1128" s="219" t="s">
        <v>81</v>
      </c>
      <c r="AV1128" s="15" t="s">
        <v>92</v>
      </c>
      <c r="AW1128" s="15" t="s">
        <v>36</v>
      </c>
      <c r="AX1128" s="15" t="s">
        <v>77</v>
      </c>
      <c r="AY1128" s="219" t="s">
        <v>276</v>
      </c>
    </row>
    <row r="1129" spans="2:65" s="1" customFormat="1" ht="16.5" customHeight="1">
      <c r="B1129" s="181"/>
      <c r="C1129" s="182" t="s">
        <v>1455</v>
      </c>
      <c r="D1129" s="182" t="s">
        <v>278</v>
      </c>
      <c r="E1129" s="183" t="s">
        <v>1456</v>
      </c>
      <c r="F1129" s="184" t="s">
        <v>1457</v>
      </c>
      <c r="G1129" s="185" t="s">
        <v>318</v>
      </c>
      <c r="H1129" s="186">
        <v>4.0339999999999998</v>
      </c>
      <c r="I1129" s="187"/>
      <c r="J1129" s="188">
        <f>ROUND(I1129*H1129,2)</f>
        <v>0</v>
      </c>
      <c r="K1129" s="184" t="s">
        <v>282</v>
      </c>
      <c r="L1129" s="42"/>
      <c r="M1129" s="189" t="s">
        <v>5</v>
      </c>
      <c r="N1129" s="190" t="s">
        <v>46</v>
      </c>
      <c r="O1129" s="43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AR1129" s="25" t="s">
        <v>384</v>
      </c>
      <c r="AT1129" s="25" t="s">
        <v>278</v>
      </c>
      <c r="AU1129" s="25" t="s">
        <v>81</v>
      </c>
      <c r="AY1129" s="25" t="s">
        <v>276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25" t="s">
        <v>92</v>
      </c>
      <c r="BK1129" s="193">
        <f>ROUND(I1129*H1129,2)</f>
        <v>0</v>
      </c>
      <c r="BL1129" s="25" t="s">
        <v>384</v>
      </c>
      <c r="BM1129" s="25" t="s">
        <v>1458</v>
      </c>
    </row>
    <row r="1130" spans="2:65" s="11" customFormat="1" ht="29.85" customHeight="1">
      <c r="B1130" s="168"/>
      <c r="D1130" s="169" t="s">
        <v>72</v>
      </c>
      <c r="E1130" s="179" t="s">
        <v>1459</v>
      </c>
      <c r="F1130" s="179" t="s">
        <v>1460</v>
      </c>
      <c r="I1130" s="171"/>
      <c r="J1130" s="180">
        <f>BK1130</f>
        <v>0</v>
      </c>
      <c r="L1130" s="168"/>
      <c r="M1130" s="173"/>
      <c r="N1130" s="174"/>
      <c r="O1130" s="174"/>
      <c r="P1130" s="175">
        <f>SUM(P1131:P1139)</f>
        <v>0</v>
      </c>
      <c r="Q1130" s="174"/>
      <c r="R1130" s="175">
        <f>SUM(R1131:R1139)</f>
        <v>8.4799999999999997E-3</v>
      </c>
      <c r="S1130" s="174"/>
      <c r="T1130" s="176">
        <f>SUM(T1131:T1139)</f>
        <v>0</v>
      </c>
      <c r="AR1130" s="169" t="s">
        <v>81</v>
      </c>
      <c r="AT1130" s="177" t="s">
        <v>72</v>
      </c>
      <c r="AU1130" s="177" t="s">
        <v>77</v>
      </c>
      <c r="AY1130" s="169" t="s">
        <v>276</v>
      </c>
      <c r="BK1130" s="178">
        <f>SUM(BK1131:BK1139)</f>
        <v>0</v>
      </c>
    </row>
    <row r="1131" spans="2:65" s="1" customFormat="1" ht="16.5" customHeight="1">
      <c r="B1131" s="181"/>
      <c r="C1131" s="182" t="s">
        <v>1461</v>
      </c>
      <c r="D1131" s="182" t="s">
        <v>278</v>
      </c>
      <c r="E1131" s="183" t="s">
        <v>1462</v>
      </c>
      <c r="F1131" s="184" t="s">
        <v>1463</v>
      </c>
      <c r="G1131" s="185" t="s">
        <v>368</v>
      </c>
      <c r="H1131" s="186">
        <v>4</v>
      </c>
      <c r="I1131" s="187"/>
      <c r="J1131" s="188">
        <f>ROUND(I1131*H1131,2)</f>
        <v>0</v>
      </c>
      <c r="K1131" s="184" t="s">
        <v>282</v>
      </c>
      <c r="L1131" s="42"/>
      <c r="M1131" s="189" t="s">
        <v>5</v>
      </c>
      <c r="N1131" s="190" t="s">
        <v>46</v>
      </c>
      <c r="O1131" s="43"/>
      <c r="P1131" s="191">
        <f>O1131*H1131</f>
        <v>0</v>
      </c>
      <c r="Q1131" s="191">
        <v>2.1199999999999999E-3</v>
      </c>
      <c r="R1131" s="191">
        <f>Q1131*H1131</f>
        <v>8.4799999999999997E-3</v>
      </c>
      <c r="S1131" s="191">
        <v>0</v>
      </c>
      <c r="T1131" s="192">
        <f>S1131*H1131</f>
        <v>0</v>
      </c>
      <c r="AR1131" s="25" t="s">
        <v>384</v>
      </c>
      <c r="AT1131" s="25" t="s">
        <v>278</v>
      </c>
      <c r="AU1131" s="25" t="s">
        <v>81</v>
      </c>
      <c r="AY1131" s="25" t="s">
        <v>276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25" t="s">
        <v>92</v>
      </c>
      <c r="BK1131" s="193">
        <f>ROUND(I1131*H1131,2)</f>
        <v>0</v>
      </c>
      <c r="BL1131" s="25" t="s">
        <v>384</v>
      </c>
      <c r="BM1131" s="25" t="s">
        <v>1464</v>
      </c>
    </row>
    <row r="1132" spans="2:65" s="12" customFormat="1">
      <c r="B1132" s="194"/>
      <c r="D1132" s="195" t="s">
        <v>284</v>
      </c>
      <c r="E1132" s="196" t="s">
        <v>5</v>
      </c>
      <c r="F1132" s="197" t="s">
        <v>1465</v>
      </c>
      <c r="H1132" s="196" t="s">
        <v>5</v>
      </c>
      <c r="I1132" s="198"/>
      <c r="L1132" s="194"/>
      <c r="M1132" s="199"/>
      <c r="N1132" s="200"/>
      <c r="O1132" s="200"/>
      <c r="P1132" s="200"/>
      <c r="Q1132" s="200"/>
      <c r="R1132" s="200"/>
      <c r="S1132" s="200"/>
      <c r="T1132" s="201"/>
      <c r="AT1132" s="196" t="s">
        <v>284</v>
      </c>
      <c r="AU1132" s="196" t="s">
        <v>81</v>
      </c>
      <c r="AV1132" s="12" t="s">
        <v>77</v>
      </c>
      <c r="AW1132" s="12" t="s">
        <v>36</v>
      </c>
      <c r="AX1132" s="12" t="s">
        <v>73</v>
      </c>
      <c r="AY1132" s="196" t="s">
        <v>276</v>
      </c>
    </row>
    <row r="1133" spans="2:65" s="12" customFormat="1">
      <c r="B1133" s="194"/>
      <c r="D1133" s="195" t="s">
        <v>284</v>
      </c>
      <c r="E1133" s="196" t="s">
        <v>5</v>
      </c>
      <c r="F1133" s="197" t="s">
        <v>1406</v>
      </c>
      <c r="H1133" s="196" t="s">
        <v>5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6" t="s">
        <v>284</v>
      </c>
      <c r="AU1133" s="196" t="s">
        <v>81</v>
      </c>
      <c r="AV1133" s="12" t="s">
        <v>77</v>
      </c>
      <c r="AW1133" s="12" t="s">
        <v>36</v>
      </c>
      <c r="AX1133" s="12" t="s">
        <v>73</v>
      </c>
      <c r="AY1133" s="196" t="s">
        <v>276</v>
      </c>
    </row>
    <row r="1134" spans="2:65" s="12" customFormat="1">
      <c r="B1134" s="194"/>
      <c r="D1134" s="195" t="s">
        <v>284</v>
      </c>
      <c r="E1134" s="196" t="s">
        <v>5</v>
      </c>
      <c r="F1134" s="197" t="s">
        <v>1466</v>
      </c>
      <c r="H1134" s="196" t="s">
        <v>5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6" t="s">
        <v>284</v>
      </c>
      <c r="AU1134" s="196" t="s">
        <v>81</v>
      </c>
      <c r="AV1134" s="12" t="s">
        <v>77</v>
      </c>
      <c r="AW1134" s="12" t="s">
        <v>36</v>
      </c>
      <c r="AX1134" s="12" t="s">
        <v>73</v>
      </c>
      <c r="AY1134" s="196" t="s">
        <v>276</v>
      </c>
    </row>
    <row r="1135" spans="2:65" s="13" customFormat="1">
      <c r="B1135" s="202"/>
      <c r="D1135" s="195" t="s">
        <v>284</v>
      </c>
      <c r="E1135" s="203" t="s">
        <v>5</v>
      </c>
      <c r="F1135" s="204" t="s">
        <v>81</v>
      </c>
      <c r="H1135" s="205">
        <v>2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284</v>
      </c>
      <c r="AU1135" s="203" t="s">
        <v>81</v>
      </c>
      <c r="AV1135" s="13" t="s">
        <v>81</v>
      </c>
      <c r="AW1135" s="13" t="s">
        <v>36</v>
      </c>
      <c r="AX1135" s="13" t="s">
        <v>73</v>
      </c>
      <c r="AY1135" s="203" t="s">
        <v>276</v>
      </c>
    </row>
    <row r="1136" spans="2:65" s="12" customFormat="1">
      <c r="B1136" s="194"/>
      <c r="D1136" s="195" t="s">
        <v>284</v>
      </c>
      <c r="E1136" s="196" t="s">
        <v>5</v>
      </c>
      <c r="F1136" s="197" t="s">
        <v>1467</v>
      </c>
      <c r="H1136" s="196" t="s">
        <v>5</v>
      </c>
      <c r="I1136" s="198"/>
      <c r="L1136" s="194"/>
      <c r="M1136" s="199"/>
      <c r="N1136" s="200"/>
      <c r="O1136" s="200"/>
      <c r="P1136" s="200"/>
      <c r="Q1136" s="200"/>
      <c r="R1136" s="200"/>
      <c r="S1136" s="200"/>
      <c r="T1136" s="201"/>
      <c r="AT1136" s="196" t="s">
        <v>284</v>
      </c>
      <c r="AU1136" s="196" t="s">
        <v>81</v>
      </c>
      <c r="AV1136" s="12" t="s">
        <v>77</v>
      </c>
      <c r="AW1136" s="12" t="s">
        <v>36</v>
      </c>
      <c r="AX1136" s="12" t="s">
        <v>73</v>
      </c>
      <c r="AY1136" s="196" t="s">
        <v>276</v>
      </c>
    </row>
    <row r="1137" spans="2:65" s="13" customFormat="1">
      <c r="B1137" s="202"/>
      <c r="D1137" s="195" t="s">
        <v>284</v>
      </c>
      <c r="E1137" s="203" t="s">
        <v>5</v>
      </c>
      <c r="F1137" s="204" t="s">
        <v>81</v>
      </c>
      <c r="H1137" s="205">
        <v>2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284</v>
      </c>
      <c r="AU1137" s="203" t="s">
        <v>81</v>
      </c>
      <c r="AV1137" s="13" t="s">
        <v>81</v>
      </c>
      <c r="AW1137" s="13" t="s">
        <v>36</v>
      </c>
      <c r="AX1137" s="13" t="s">
        <v>73</v>
      </c>
      <c r="AY1137" s="203" t="s">
        <v>276</v>
      </c>
    </row>
    <row r="1138" spans="2:65" s="14" customFormat="1">
      <c r="B1138" s="210"/>
      <c r="D1138" s="195" t="s">
        <v>284</v>
      </c>
      <c r="E1138" s="211" t="s">
        <v>5</v>
      </c>
      <c r="F1138" s="212" t="s">
        <v>290</v>
      </c>
      <c r="H1138" s="213">
        <v>4</v>
      </c>
      <c r="I1138" s="214"/>
      <c r="L1138" s="210"/>
      <c r="M1138" s="215"/>
      <c r="N1138" s="216"/>
      <c r="O1138" s="216"/>
      <c r="P1138" s="216"/>
      <c r="Q1138" s="216"/>
      <c r="R1138" s="216"/>
      <c r="S1138" s="216"/>
      <c r="T1138" s="217"/>
      <c r="AT1138" s="211" t="s">
        <v>284</v>
      </c>
      <c r="AU1138" s="211" t="s">
        <v>81</v>
      </c>
      <c r="AV1138" s="14" t="s">
        <v>87</v>
      </c>
      <c r="AW1138" s="14" t="s">
        <v>36</v>
      </c>
      <c r="AX1138" s="14" t="s">
        <v>73</v>
      </c>
      <c r="AY1138" s="211" t="s">
        <v>276</v>
      </c>
    </row>
    <row r="1139" spans="2:65" s="15" customFormat="1">
      <c r="B1139" s="218"/>
      <c r="D1139" s="195" t="s">
        <v>284</v>
      </c>
      <c r="E1139" s="219" t="s">
        <v>5</v>
      </c>
      <c r="F1139" s="220" t="s">
        <v>291</v>
      </c>
      <c r="H1139" s="221">
        <v>4</v>
      </c>
      <c r="I1139" s="222"/>
      <c r="L1139" s="218"/>
      <c r="M1139" s="223"/>
      <c r="N1139" s="224"/>
      <c r="O1139" s="224"/>
      <c r="P1139" s="224"/>
      <c r="Q1139" s="224"/>
      <c r="R1139" s="224"/>
      <c r="S1139" s="224"/>
      <c r="T1139" s="225"/>
      <c r="AT1139" s="219" t="s">
        <v>284</v>
      </c>
      <c r="AU1139" s="219" t="s">
        <v>81</v>
      </c>
      <c r="AV1139" s="15" t="s">
        <v>92</v>
      </c>
      <c r="AW1139" s="15" t="s">
        <v>36</v>
      </c>
      <c r="AX1139" s="15" t="s">
        <v>77</v>
      </c>
      <c r="AY1139" s="219" t="s">
        <v>276</v>
      </c>
    </row>
    <row r="1140" spans="2:65" s="11" customFormat="1" ht="29.85" customHeight="1">
      <c r="B1140" s="168"/>
      <c r="D1140" s="169" t="s">
        <v>72</v>
      </c>
      <c r="E1140" s="179" t="s">
        <v>1468</v>
      </c>
      <c r="F1140" s="179" t="s">
        <v>1469</v>
      </c>
      <c r="I1140" s="171"/>
      <c r="J1140" s="180">
        <f>BK1140</f>
        <v>0</v>
      </c>
      <c r="L1140" s="168"/>
      <c r="M1140" s="173"/>
      <c r="N1140" s="174"/>
      <c r="O1140" s="174"/>
      <c r="P1140" s="175">
        <f>SUM(P1141:P1153)</f>
        <v>0</v>
      </c>
      <c r="Q1140" s="174"/>
      <c r="R1140" s="175">
        <f>SUM(R1141:R1153)</f>
        <v>0</v>
      </c>
      <c r="S1140" s="174"/>
      <c r="T1140" s="176">
        <f>SUM(T1141:T1153)</f>
        <v>0</v>
      </c>
      <c r="AR1140" s="169" t="s">
        <v>81</v>
      </c>
      <c r="AT1140" s="177" t="s">
        <v>72</v>
      </c>
      <c r="AU1140" s="177" t="s">
        <v>77</v>
      </c>
      <c r="AY1140" s="169" t="s">
        <v>276</v>
      </c>
      <c r="BK1140" s="178">
        <f>SUM(BK1141:BK1153)</f>
        <v>0</v>
      </c>
    </row>
    <row r="1141" spans="2:65" s="1" customFormat="1" ht="16.5" customHeight="1">
      <c r="B1141" s="181"/>
      <c r="C1141" s="182" t="s">
        <v>1470</v>
      </c>
      <c r="D1141" s="182" t="s">
        <v>278</v>
      </c>
      <c r="E1141" s="183" t="s">
        <v>1471</v>
      </c>
      <c r="F1141" s="184" t="s">
        <v>1472</v>
      </c>
      <c r="G1141" s="185" t="s">
        <v>368</v>
      </c>
      <c r="H1141" s="186">
        <v>1</v>
      </c>
      <c r="I1141" s="187"/>
      <c r="J1141" s="188">
        <f>ROUND(I1141*H1141,2)</f>
        <v>0</v>
      </c>
      <c r="K1141" s="184" t="s">
        <v>459</v>
      </c>
      <c r="L1141" s="42"/>
      <c r="M1141" s="189" t="s">
        <v>5</v>
      </c>
      <c r="N1141" s="190" t="s">
        <v>46</v>
      </c>
      <c r="O1141" s="43"/>
      <c r="P1141" s="191">
        <f>O1141*H1141</f>
        <v>0</v>
      </c>
      <c r="Q1141" s="191">
        <v>0</v>
      </c>
      <c r="R1141" s="191">
        <f>Q1141*H1141</f>
        <v>0</v>
      </c>
      <c r="S1141" s="191">
        <v>0</v>
      </c>
      <c r="T1141" s="192">
        <f>S1141*H1141</f>
        <v>0</v>
      </c>
      <c r="AR1141" s="25" t="s">
        <v>384</v>
      </c>
      <c r="AT1141" s="25" t="s">
        <v>278</v>
      </c>
      <c r="AU1141" s="25" t="s">
        <v>81</v>
      </c>
      <c r="AY1141" s="25" t="s">
        <v>276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25" t="s">
        <v>92</v>
      </c>
      <c r="BK1141" s="193">
        <f>ROUND(I1141*H1141,2)</f>
        <v>0</v>
      </c>
      <c r="BL1141" s="25" t="s">
        <v>384</v>
      </c>
      <c r="BM1141" s="25" t="s">
        <v>1473</v>
      </c>
    </row>
    <row r="1142" spans="2:65" s="12" customFormat="1">
      <c r="B1142" s="194"/>
      <c r="D1142" s="195" t="s">
        <v>284</v>
      </c>
      <c r="E1142" s="196" t="s">
        <v>5</v>
      </c>
      <c r="F1142" s="197" t="s">
        <v>1474</v>
      </c>
      <c r="H1142" s="196" t="s">
        <v>5</v>
      </c>
      <c r="I1142" s="198"/>
      <c r="L1142" s="194"/>
      <c r="M1142" s="199"/>
      <c r="N1142" s="200"/>
      <c r="O1142" s="200"/>
      <c r="P1142" s="200"/>
      <c r="Q1142" s="200"/>
      <c r="R1142" s="200"/>
      <c r="S1142" s="200"/>
      <c r="T1142" s="201"/>
      <c r="AT1142" s="196" t="s">
        <v>284</v>
      </c>
      <c r="AU1142" s="196" t="s">
        <v>81</v>
      </c>
      <c r="AV1142" s="12" t="s">
        <v>77</v>
      </c>
      <c r="AW1142" s="12" t="s">
        <v>36</v>
      </c>
      <c r="AX1142" s="12" t="s">
        <v>73</v>
      </c>
      <c r="AY1142" s="196" t="s">
        <v>276</v>
      </c>
    </row>
    <row r="1143" spans="2:65" s="12" customFormat="1">
      <c r="B1143" s="194"/>
      <c r="D1143" s="195" t="s">
        <v>284</v>
      </c>
      <c r="E1143" s="196" t="s">
        <v>5</v>
      </c>
      <c r="F1143" s="197" t="s">
        <v>1406</v>
      </c>
      <c r="H1143" s="196" t="s">
        <v>5</v>
      </c>
      <c r="I1143" s="198"/>
      <c r="L1143" s="194"/>
      <c r="M1143" s="199"/>
      <c r="N1143" s="200"/>
      <c r="O1143" s="200"/>
      <c r="P1143" s="200"/>
      <c r="Q1143" s="200"/>
      <c r="R1143" s="200"/>
      <c r="S1143" s="200"/>
      <c r="T1143" s="201"/>
      <c r="AT1143" s="196" t="s">
        <v>284</v>
      </c>
      <c r="AU1143" s="196" t="s">
        <v>81</v>
      </c>
      <c r="AV1143" s="12" t="s">
        <v>77</v>
      </c>
      <c r="AW1143" s="12" t="s">
        <v>36</v>
      </c>
      <c r="AX1143" s="12" t="s">
        <v>73</v>
      </c>
      <c r="AY1143" s="196" t="s">
        <v>276</v>
      </c>
    </row>
    <row r="1144" spans="2:65" s="12" customFormat="1">
      <c r="B1144" s="194"/>
      <c r="D1144" s="195" t="s">
        <v>284</v>
      </c>
      <c r="E1144" s="196" t="s">
        <v>5</v>
      </c>
      <c r="F1144" s="197" t="s">
        <v>1475</v>
      </c>
      <c r="H1144" s="196" t="s">
        <v>5</v>
      </c>
      <c r="I1144" s="198"/>
      <c r="L1144" s="194"/>
      <c r="M1144" s="199"/>
      <c r="N1144" s="200"/>
      <c r="O1144" s="200"/>
      <c r="P1144" s="200"/>
      <c r="Q1144" s="200"/>
      <c r="R1144" s="200"/>
      <c r="S1144" s="200"/>
      <c r="T1144" s="201"/>
      <c r="AT1144" s="196" t="s">
        <v>284</v>
      </c>
      <c r="AU1144" s="196" t="s">
        <v>81</v>
      </c>
      <c r="AV1144" s="12" t="s">
        <v>77</v>
      </c>
      <c r="AW1144" s="12" t="s">
        <v>36</v>
      </c>
      <c r="AX1144" s="12" t="s">
        <v>73</v>
      </c>
      <c r="AY1144" s="196" t="s">
        <v>276</v>
      </c>
    </row>
    <row r="1145" spans="2:65" s="13" customFormat="1">
      <c r="B1145" s="202"/>
      <c r="D1145" s="195" t="s">
        <v>284</v>
      </c>
      <c r="E1145" s="203" t="s">
        <v>5</v>
      </c>
      <c r="F1145" s="204" t="s">
        <v>77</v>
      </c>
      <c r="H1145" s="205">
        <v>1</v>
      </c>
      <c r="I1145" s="206"/>
      <c r="L1145" s="202"/>
      <c r="M1145" s="207"/>
      <c r="N1145" s="208"/>
      <c r="O1145" s="208"/>
      <c r="P1145" s="208"/>
      <c r="Q1145" s="208"/>
      <c r="R1145" s="208"/>
      <c r="S1145" s="208"/>
      <c r="T1145" s="209"/>
      <c r="AT1145" s="203" t="s">
        <v>284</v>
      </c>
      <c r="AU1145" s="203" t="s">
        <v>81</v>
      </c>
      <c r="AV1145" s="13" t="s">
        <v>81</v>
      </c>
      <c r="AW1145" s="13" t="s">
        <v>36</v>
      </c>
      <c r="AX1145" s="13" t="s">
        <v>73</v>
      </c>
      <c r="AY1145" s="203" t="s">
        <v>276</v>
      </c>
    </row>
    <row r="1146" spans="2:65" s="14" customFormat="1">
      <c r="B1146" s="210"/>
      <c r="D1146" s="195" t="s">
        <v>284</v>
      </c>
      <c r="E1146" s="211" t="s">
        <v>5</v>
      </c>
      <c r="F1146" s="212" t="s">
        <v>290</v>
      </c>
      <c r="H1146" s="213">
        <v>1</v>
      </c>
      <c r="I1146" s="214"/>
      <c r="L1146" s="210"/>
      <c r="M1146" s="215"/>
      <c r="N1146" s="216"/>
      <c r="O1146" s="216"/>
      <c r="P1146" s="216"/>
      <c r="Q1146" s="216"/>
      <c r="R1146" s="216"/>
      <c r="S1146" s="216"/>
      <c r="T1146" s="217"/>
      <c r="AT1146" s="211" t="s">
        <v>284</v>
      </c>
      <c r="AU1146" s="211" t="s">
        <v>81</v>
      </c>
      <c r="AV1146" s="14" t="s">
        <v>87</v>
      </c>
      <c r="AW1146" s="14" t="s">
        <v>36</v>
      </c>
      <c r="AX1146" s="14" t="s">
        <v>73</v>
      </c>
      <c r="AY1146" s="211" t="s">
        <v>276</v>
      </c>
    </row>
    <row r="1147" spans="2:65" s="15" customFormat="1">
      <c r="B1147" s="218"/>
      <c r="D1147" s="195" t="s">
        <v>284</v>
      </c>
      <c r="E1147" s="219" t="s">
        <v>5</v>
      </c>
      <c r="F1147" s="220" t="s">
        <v>291</v>
      </c>
      <c r="H1147" s="221">
        <v>1</v>
      </c>
      <c r="I1147" s="222"/>
      <c r="L1147" s="218"/>
      <c r="M1147" s="223"/>
      <c r="N1147" s="224"/>
      <c r="O1147" s="224"/>
      <c r="P1147" s="224"/>
      <c r="Q1147" s="224"/>
      <c r="R1147" s="224"/>
      <c r="S1147" s="224"/>
      <c r="T1147" s="225"/>
      <c r="AT1147" s="219" t="s">
        <v>284</v>
      </c>
      <c r="AU1147" s="219" t="s">
        <v>81</v>
      </c>
      <c r="AV1147" s="15" t="s">
        <v>92</v>
      </c>
      <c r="AW1147" s="15" t="s">
        <v>36</v>
      </c>
      <c r="AX1147" s="15" t="s">
        <v>77</v>
      </c>
      <c r="AY1147" s="219" t="s">
        <v>276</v>
      </c>
    </row>
    <row r="1148" spans="2:65" s="1" customFormat="1" ht="16.5" customHeight="1">
      <c r="B1148" s="181"/>
      <c r="C1148" s="182" t="s">
        <v>1476</v>
      </c>
      <c r="D1148" s="182" t="s">
        <v>278</v>
      </c>
      <c r="E1148" s="183" t="s">
        <v>1477</v>
      </c>
      <c r="F1148" s="184" t="s">
        <v>1478</v>
      </c>
      <c r="G1148" s="185" t="s">
        <v>368</v>
      </c>
      <c r="H1148" s="186">
        <v>2</v>
      </c>
      <c r="I1148" s="187"/>
      <c r="J1148" s="188">
        <f>ROUND(I1148*H1148,2)</f>
        <v>0</v>
      </c>
      <c r="K1148" s="184" t="s">
        <v>5</v>
      </c>
      <c r="L1148" s="42"/>
      <c r="M1148" s="189" t="s">
        <v>5</v>
      </c>
      <c r="N1148" s="190" t="s">
        <v>46</v>
      </c>
      <c r="O1148" s="43"/>
      <c r="P1148" s="191">
        <f>O1148*H1148</f>
        <v>0</v>
      </c>
      <c r="Q1148" s="191">
        <v>0</v>
      </c>
      <c r="R1148" s="191">
        <f>Q1148*H1148</f>
        <v>0</v>
      </c>
      <c r="S1148" s="191">
        <v>0</v>
      </c>
      <c r="T1148" s="192">
        <f>S1148*H1148</f>
        <v>0</v>
      </c>
      <c r="AR1148" s="25" t="s">
        <v>384</v>
      </c>
      <c r="AT1148" s="25" t="s">
        <v>278</v>
      </c>
      <c r="AU1148" s="25" t="s">
        <v>81</v>
      </c>
      <c r="AY1148" s="25" t="s">
        <v>276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25" t="s">
        <v>92</v>
      </c>
      <c r="BK1148" s="193">
        <f>ROUND(I1148*H1148,2)</f>
        <v>0</v>
      </c>
      <c r="BL1148" s="25" t="s">
        <v>384</v>
      </c>
      <c r="BM1148" s="25" t="s">
        <v>1479</v>
      </c>
    </row>
    <row r="1149" spans="2:65" s="12" customFormat="1">
      <c r="B1149" s="194"/>
      <c r="D1149" s="195" t="s">
        <v>284</v>
      </c>
      <c r="E1149" s="196" t="s">
        <v>5</v>
      </c>
      <c r="F1149" s="197" t="s">
        <v>1478</v>
      </c>
      <c r="H1149" s="196" t="s">
        <v>5</v>
      </c>
      <c r="I1149" s="198"/>
      <c r="L1149" s="194"/>
      <c r="M1149" s="199"/>
      <c r="N1149" s="200"/>
      <c r="O1149" s="200"/>
      <c r="P1149" s="200"/>
      <c r="Q1149" s="200"/>
      <c r="R1149" s="200"/>
      <c r="S1149" s="200"/>
      <c r="T1149" s="201"/>
      <c r="AT1149" s="196" t="s">
        <v>284</v>
      </c>
      <c r="AU1149" s="196" t="s">
        <v>81</v>
      </c>
      <c r="AV1149" s="12" t="s">
        <v>77</v>
      </c>
      <c r="AW1149" s="12" t="s">
        <v>36</v>
      </c>
      <c r="AX1149" s="12" t="s">
        <v>73</v>
      </c>
      <c r="AY1149" s="196" t="s">
        <v>276</v>
      </c>
    </row>
    <row r="1150" spans="2:65" s="12" customFormat="1">
      <c r="B1150" s="194"/>
      <c r="D1150" s="195" t="s">
        <v>284</v>
      </c>
      <c r="E1150" s="196" t="s">
        <v>5</v>
      </c>
      <c r="F1150" s="197" t="s">
        <v>1406</v>
      </c>
      <c r="H1150" s="196" t="s">
        <v>5</v>
      </c>
      <c r="I1150" s="198"/>
      <c r="L1150" s="194"/>
      <c r="M1150" s="199"/>
      <c r="N1150" s="200"/>
      <c r="O1150" s="200"/>
      <c r="P1150" s="200"/>
      <c r="Q1150" s="200"/>
      <c r="R1150" s="200"/>
      <c r="S1150" s="200"/>
      <c r="T1150" s="201"/>
      <c r="AT1150" s="196" t="s">
        <v>284</v>
      </c>
      <c r="AU1150" s="196" t="s">
        <v>81</v>
      </c>
      <c r="AV1150" s="12" t="s">
        <v>77</v>
      </c>
      <c r="AW1150" s="12" t="s">
        <v>36</v>
      </c>
      <c r="AX1150" s="12" t="s">
        <v>73</v>
      </c>
      <c r="AY1150" s="196" t="s">
        <v>276</v>
      </c>
    </row>
    <row r="1151" spans="2:65" s="13" customFormat="1">
      <c r="B1151" s="202"/>
      <c r="D1151" s="195" t="s">
        <v>284</v>
      </c>
      <c r="E1151" s="203" t="s">
        <v>5</v>
      </c>
      <c r="F1151" s="204" t="s">
        <v>81</v>
      </c>
      <c r="H1151" s="205">
        <v>2</v>
      </c>
      <c r="I1151" s="206"/>
      <c r="L1151" s="202"/>
      <c r="M1151" s="207"/>
      <c r="N1151" s="208"/>
      <c r="O1151" s="208"/>
      <c r="P1151" s="208"/>
      <c r="Q1151" s="208"/>
      <c r="R1151" s="208"/>
      <c r="S1151" s="208"/>
      <c r="T1151" s="209"/>
      <c r="AT1151" s="203" t="s">
        <v>284</v>
      </c>
      <c r="AU1151" s="203" t="s">
        <v>81</v>
      </c>
      <c r="AV1151" s="13" t="s">
        <v>81</v>
      </c>
      <c r="AW1151" s="13" t="s">
        <v>36</v>
      </c>
      <c r="AX1151" s="13" t="s">
        <v>73</v>
      </c>
      <c r="AY1151" s="203" t="s">
        <v>276</v>
      </c>
    </row>
    <row r="1152" spans="2:65" s="14" customFormat="1">
      <c r="B1152" s="210"/>
      <c r="D1152" s="195" t="s">
        <v>284</v>
      </c>
      <c r="E1152" s="211" t="s">
        <v>5</v>
      </c>
      <c r="F1152" s="212" t="s">
        <v>290</v>
      </c>
      <c r="H1152" s="213">
        <v>2</v>
      </c>
      <c r="I1152" s="214"/>
      <c r="L1152" s="210"/>
      <c r="M1152" s="215"/>
      <c r="N1152" s="216"/>
      <c r="O1152" s="216"/>
      <c r="P1152" s="216"/>
      <c r="Q1152" s="216"/>
      <c r="R1152" s="216"/>
      <c r="S1152" s="216"/>
      <c r="T1152" s="217"/>
      <c r="AT1152" s="211" t="s">
        <v>284</v>
      </c>
      <c r="AU1152" s="211" t="s">
        <v>81</v>
      </c>
      <c r="AV1152" s="14" t="s">
        <v>87</v>
      </c>
      <c r="AW1152" s="14" t="s">
        <v>36</v>
      </c>
      <c r="AX1152" s="14" t="s">
        <v>73</v>
      </c>
      <c r="AY1152" s="211" t="s">
        <v>276</v>
      </c>
    </row>
    <row r="1153" spans="2:65" s="15" customFormat="1">
      <c r="B1153" s="218"/>
      <c r="D1153" s="195" t="s">
        <v>284</v>
      </c>
      <c r="E1153" s="219" t="s">
        <v>5</v>
      </c>
      <c r="F1153" s="220" t="s">
        <v>291</v>
      </c>
      <c r="H1153" s="221">
        <v>2</v>
      </c>
      <c r="I1153" s="222"/>
      <c r="L1153" s="218"/>
      <c r="M1153" s="223"/>
      <c r="N1153" s="224"/>
      <c r="O1153" s="224"/>
      <c r="P1153" s="224"/>
      <c r="Q1153" s="224"/>
      <c r="R1153" s="224"/>
      <c r="S1153" s="224"/>
      <c r="T1153" s="225"/>
      <c r="AT1153" s="219" t="s">
        <v>284</v>
      </c>
      <c r="AU1153" s="219" t="s">
        <v>81</v>
      </c>
      <c r="AV1153" s="15" t="s">
        <v>92</v>
      </c>
      <c r="AW1153" s="15" t="s">
        <v>36</v>
      </c>
      <c r="AX1153" s="15" t="s">
        <v>77</v>
      </c>
      <c r="AY1153" s="219" t="s">
        <v>276</v>
      </c>
    </row>
    <row r="1154" spans="2:65" s="11" customFormat="1" ht="29.85" customHeight="1">
      <c r="B1154" s="168"/>
      <c r="D1154" s="169" t="s">
        <v>72</v>
      </c>
      <c r="E1154" s="179" t="s">
        <v>1480</v>
      </c>
      <c r="F1154" s="179" t="s">
        <v>1481</v>
      </c>
      <c r="I1154" s="171"/>
      <c r="J1154" s="180">
        <f>BK1154</f>
        <v>0</v>
      </c>
      <c r="L1154" s="168"/>
      <c r="M1154" s="173"/>
      <c r="N1154" s="174"/>
      <c r="O1154" s="174"/>
      <c r="P1154" s="175">
        <f>SUM(P1155:P1166)</f>
        <v>0</v>
      </c>
      <c r="Q1154" s="174"/>
      <c r="R1154" s="175">
        <f>SUM(R1155:R1166)</f>
        <v>0.72940800000000006</v>
      </c>
      <c r="S1154" s="174"/>
      <c r="T1154" s="176">
        <f>SUM(T1155:T1166)</f>
        <v>0</v>
      </c>
      <c r="AR1154" s="169" t="s">
        <v>81</v>
      </c>
      <c r="AT1154" s="177" t="s">
        <v>72</v>
      </c>
      <c r="AU1154" s="177" t="s">
        <v>77</v>
      </c>
      <c r="AY1154" s="169" t="s">
        <v>276</v>
      </c>
      <c r="BK1154" s="178">
        <f>SUM(BK1155:BK1166)</f>
        <v>0</v>
      </c>
    </row>
    <row r="1155" spans="2:65" s="1" customFormat="1" ht="25.5" customHeight="1">
      <c r="B1155" s="181"/>
      <c r="C1155" s="182" t="s">
        <v>1482</v>
      </c>
      <c r="D1155" s="182" t="s">
        <v>278</v>
      </c>
      <c r="E1155" s="183" t="s">
        <v>1483</v>
      </c>
      <c r="F1155" s="184" t="s">
        <v>1484</v>
      </c>
      <c r="G1155" s="185" t="s">
        <v>325</v>
      </c>
      <c r="H1155" s="186">
        <v>46.4</v>
      </c>
      <c r="I1155" s="187"/>
      <c r="J1155" s="188">
        <f>ROUND(I1155*H1155,2)</f>
        <v>0</v>
      </c>
      <c r="K1155" s="184" t="s">
        <v>282</v>
      </c>
      <c r="L1155" s="42"/>
      <c r="M1155" s="189" t="s">
        <v>5</v>
      </c>
      <c r="N1155" s="190" t="s">
        <v>46</v>
      </c>
      <c r="O1155" s="43"/>
      <c r="P1155" s="191">
        <f>O1155*H1155</f>
        <v>0</v>
      </c>
      <c r="Q1155" s="191">
        <v>1.5720000000000001E-2</v>
      </c>
      <c r="R1155" s="191">
        <f>Q1155*H1155</f>
        <v>0.72940800000000006</v>
      </c>
      <c r="S1155" s="191">
        <v>0</v>
      </c>
      <c r="T1155" s="192">
        <f>S1155*H1155</f>
        <v>0</v>
      </c>
      <c r="AR1155" s="25" t="s">
        <v>384</v>
      </c>
      <c r="AT1155" s="25" t="s">
        <v>278</v>
      </c>
      <c r="AU1155" s="25" t="s">
        <v>81</v>
      </c>
      <c r="AY1155" s="25" t="s">
        <v>276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25" t="s">
        <v>92</v>
      </c>
      <c r="BK1155" s="193">
        <f>ROUND(I1155*H1155,2)</f>
        <v>0</v>
      </c>
      <c r="BL1155" s="25" t="s">
        <v>384</v>
      </c>
      <c r="BM1155" s="25" t="s">
        <v>1485</v>
      </c>
    </row>
    <row r="1156" spans="2:65" s="12" customFormat="1">
      <c r="B1156" s="194"/>
      <c r="D1156" s="195" t="s">
        <v>284</v>
      </c>
      <c r="E1156" s="196" t="s">
        <v>5</v>
      </c>
      <c r="F1156" s="197" t="s">
        <v>1486</v>
      </c>
      <c r="H1156" s="196" t="s">
        <v>5</v>
      </c>
      <c r="I1156" s="198"/>
      <c r="L1156" s="194"/>
      <c r="M1156" s="199"/>
      <c r="N1156" s="200"/>
      <c r="O1156" s="200"/>
      <c r="P1156" s="200"/>
      <c r="Q1156" s="200"/>
      <c r="R1156" s="200"/>
      <c r="S1156" s="200"/>
      <c r="T1156" s="201"/>
      <c r="AT1156" s="196" t="s">
        <v>284</v>
      </c>
      <c r="AU1156" s="196" t="s">
        <v>81</v>
      </c>
      <c r="AV1156" s="12" t="s">
        <v>77</v>
      </c>
      <c r="AW1156" s="12" t="s">
        <v>36</v>
      </c>
      <c r="AX1156" s="12" t="s">
        <v>73</v>
      </c>
      <c r="AY1156" s="196" t="s">
        <v>276</v>
      </c>
    </row>
    <row r="1157" spans="2:65" s="12" customFormat="1">
      <c r="B1157" s="194"/>
      <c r="D1157" s="195" t="s">
        <v>284</v>
      </c>
      <c r="E1157" s="196" t="s">
        <v>5</v>
      </c>
      <c r="F1157" s="197" t="s">
        <v>1406</v>
      </c>
      <c r="H1157" s="196" t="s">
        <v>5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6" t="s">
        <v>284</v>
      </c>
      <c r="AU1157" s="196" t="s">
        <v>81</v>
      </c>
      <c r="AV1157" s="12" t="s">
        <v>77</v>
      </c>
      <c r="AW1157" s="12" t="s">
        <v>36</v>
      </c>
      <c r="AX1157" s="12" t="s">
        <v>73</v>
      </c>
      <c r="AY1157" s="196" t="s">
        <v>276</v>
      </c>
    </row>
    <row r="1158" spans="2:65" s="12" customFormat="1">
      <c r="B1158" s="194"/>
      <c r="D1158" s="195" t="s">
        <v>284</v>
      </c>
      <c r="E1158" s="196" t="s">
        <v>5</v>
      </c>
      <c r="F1158" s="197" t="s">
        <v>1487</v>
      </c>
      <c r="H1158" s="196" t="s">
        <v>5</v>
      </c>
      <c r="I1158" s="198"/>
      <c r="L1158" s="194"/>
      <c r="M1158" s="199"/>
      <c r="N1158" s="200"/>
      <c r="O1158" s="200"/>
      <c r="P1158" s="200"/>
      <c r="Q1158" s="200"/>
      <c r="R1158" s="200"/>
      <c r="S1158" s="200"/>
      <c r="T1158" s="201"/>
      <c r="AT1158" s="196" t="s">
        <v>284</v>
      </c>
      <c r="AU1158" s="196" t="s">
        <v>81</v>
      </c>
      <c r="AV1158" s="12" t="s">
        <v>77</v>
      </c>
      <c r="AW1158" s="12" t="s">
        <v>36</v>
      </c>
      <c r="AX1158" s="12" t="s">
        <v>73</v>
      </c>
      <c r="AY1158" s="196" t="s">
        <v>276</v>
      </c>
    </row>
    <row r="1159" spans="2:65" s="13" customFormat="1">
      <c r="B1159" s="202"/>
      <c r="D1159" s="195" t="s">
        <v>284</v>
      </c>
      <c r="E1159" s="203" t="s">
        <v>5</v>
      </c>
      <c r="F1159" s="204" t="s">
        <v>1488</v>
      </c>
      <c r="H1159" s="205">
        <v>39</v>
      </c>
      <c r="I1159" s="206"/>
      <c r="L1159" s="202"/>
      <c r="M1159" s="207"/>
      <c r="N1159" s="208"/>
      <c r="O1159" s="208"/>
      <c r="P1159" s="208"/>
      <c r="Q1159" s="208"/>
      <c r="R1159" s="208"/>
      <c r="S1159" s="208"/>
      <c r="T1159" s="209"/>
      <c r="AT1159" s="203" t="s">
        <v>284</v>
      </c>
      <c r="AU1159" s="203" t="s">
        <v>81</v>
      </c>
      <c r="AV1159" s="13" t="s">
        <v>81</v>
      </c>
      <c r="AW1159" s="13" t="s">
        <v>36</v>
      </c>
      <c r="AX1159" s="13" t="s">
        <v>73</v>
      </c>
      <c r="AY1159" s="203" t="s">
        <v>276</v>
      </c>
    </row>
    <row r="1160" spans="2:65" s="12" customFormat="1">
      <c r="B1160" s="194"/>
      <c r="D1160" s="195" t="s">
        <v>284</v>
      </c>
      <c r="E1160" s="196" t="s">
        <v>5</v>
      </c>
      <c r="F1160" s="197" t="s">
        <v>1489</v>
      </c>
      <c r="H1160" s="196" t="s">
        <v>5</v>
      </c>
      <c r="I1160" s="198"/>
      <c r="L1160" s="194"/>
      <c r="M1160" s="199"/>
      <c r="N1160" s="200"/>
      <c r="O1160" s="200"/>
      <c r="P1160" s="200"/>
      <c r="Q1160" s="200"/>
      <c r="R1160" s="200"/>
      <c r="S1160" s="200"/>
      <c r="T1160" s="201"/>
      <c r="AT1160" s="196" t="s">
        <v>284</v>
      </c>
      <c r="AU1160" s="196" t="s">
        <v>81</v>
      </c>
      <c r="AV1160" s="12" t="s">
        <v>77</v>
      </c>
      <c r="AW1160" s="12" t="s">
        <v>36</v>
      </c>
      <c r="AX1160" s="12" t="s">
        <v>73</v>
      </c>
      <c r="AY1160" s="196" t="s">
        <v>276</v>
      </c>
    </row>
    <row r="1161" spans="2:65" s="13" customFormat="1">
      <c r="B1161" s="202"/>
      <c r="D1161" s="195" t="s">
        <v>284</v>
      </c>
      <c r="E1161" s="203" t="s">
        <v>5</v>
      </c>
      <c r="F1161" s="204" t="s">
        <v>1490</v>
      </c>
      <c r="H1161" s="205">
        <v>4.32</v>
      </c>
      <c r="I1161" s="206"/>
      <c r="L1161" s="202"/>
      <c r="M1161" s="207"/>
      <c r="N1161" s="208"/>
      <c r="O1161" s="208"/>
      <c r="P1161" s="208"/>
      <c r="Q1161" s="208"/>
      <c r="R1161" s="208"/>
      <c r="S1161" s="208"/>
      <c r="T1161" s="209"/>
      <c r="AT1161" s="203" t="s">
        <v>284</v>
      </c>
      <c r="AU1161" s="203" t="s">
        <v>81</v>
      </c>
      <c r="AV1161" s="13" t="s">
        <v>81</v>
      </c>
      <c r="AW1161" s="13" t="s">
        <v>36</v>
      </c>
      <c r="AX1161" s="13" t="s">
        <v>73</v>
      </c>
      <c r="AY1161" s="203" t="s">
        <v>276</v>
      </c>
    </row>
    <row r="1162" spans="2:65" s="12" customFormat="1">
      <c r="B1162" s="194"/>
      <c r="D1162" s="195" t="s">
        <v>284</v>
      </c>
      <c r="E1162" s="196" t="s">
        <v>5</v>
      </c>
      <c r="F1162" s="197" t="s">
        <v>1491</v>
      </c>
      <c r="H1162" s="196" t="s">
        <v>5</v>
      </c>
      <c r="I1162" s="198"/>
      <c r="L1162" s="194"/>
      <c r="M1162" s="199"/>
      <c r="N1162" s="200"/>
      <c r="O1162" s="200"/>
      <c r="P1162" s="200"/>
      <c r="Q1162" s="200"/>
      <c r="R1162" s="200"/>
      <c r="S1162" s="200"/>
      <c r="T1162" s="201"/>
      <c r="AT1162" s="196" t="s">
        <v>284</v>
      </c>
      <c r="AU1162" s="196" t="s">
        <v>81</v>
      </c>
      <c r="AV1162" s="12" t="s">
        <v>77</v>
      </c>
      <c r="AW1162" s="12" t="s">
        <v>36</v>
      </c>
      <c r="AX1162" s="12" t="s">
        <v>73</v>
      </c>
      <c r="AY1162" s="196" t="s">
        <v>276</v>
      </c>
    </row>
    <row r="1163" spans="2:65" s="13" customFormat="1">
      <c r="B1163" s="202"/>
      <c r="D1163" s="195" t="s">
        <v>284</v>
      </c>
      <c r="E1163" s="203" t="s">
        <v>5</v>
      </c>
      <c r="F1163" s="204" t="s">
        <v>1492</v>
      </c>
      <c r="H1163" s="205">
        <v>3.08</v>
      </c>
      <c r="I1163" s="206"/>
      <c r="L1163" s="202"/>
      <c r="M1163" s="207"/>
      <c r="N1163" s="208"/>
      <c r="O1163" s="208"/>
      <c r="P1163" s="208"/>
      <c r="Q1163" s="208"/>
      <c r="R1163" s="208"/>
      <c r="S1163" s="208"/>
      <c r="T1163" s="209"/>
      <c r="AT1163" s="203" t="s">
        <v>284</v>
      </c>
      <c r="AU1163" s="203" t="s">
        <v>81</v>
      </c>
      <c r="AV1163" s="13" t="s">
        <v>81</v>
      </c>
      <c r="AW1163" s="13" t="s">
        <v>36</v>
      </c>
      <c r="AX1163" s="13" t="s">
        <v>73</v>
      </c>
      <c r="AY1163" s="203" t="s">
        <v>276</v>
      </c>
    </row>
    <row r="1164" spans="2:65" s="14" customFormat="1">
      <c r="B1164" s="210"/>
      <c r="D1164" s="195" t="s">
        <v>284</v>
      </c>
      <c r="E1164" s="211" t="s">
        <v>5</v>
      </c>
      <c r="F1164" s="212" t="s">
        <v>290</v>
      </c>
      <c r="H1164" s="213">
        <v>46.4</v>
      </c>
      <c r="I1164" s="214"/>
      <c r="L1164" s="210"/>
      <c r="M1164" s="215"/>
      <c r="N1164" s="216"/>
      <c r="O1164" s="216"/>
      <c r="P1164" s="216"/>
      <c r="Q1164" s="216"/>
      <c r="R1164" s="216"/>
      <c r="S1164" s="216"/>
      <c r="T1164" s="217"/>
      <c r="AT1164" s="211" t="s">
        <v>284</v>
      </c>
      <c r="AU1164" s="211" t="s">
        <v>81</v>
      </c>
      <c r="AV1164" s="14" t="s">
        <v>87</v>
      </c>
      <c r="AW1164" s="14" t="s">
        <v>36</v>
      </c>
      <c r="AX1164" s="14" t="s">
        <v>73</v>
      </c>
      <c r="AY1164" s="211" t="s">
        <v>276</v>
      </c>
    </row>
    <row r="1165" spans="2:65" s="15" customFormat="1">
      <c r="B1165" s="218"/>
      <c r="D1165" s="195" t="s">
        <v>284</v>
      </c>
      <c r="E1165" s="219" t="s">
        <v>5</v>
      </c>
      <c r="F1165" s="220" t="s">
        <v>291</v>
      </c>
      <c r="H1165" s="221">
        <v>46.4</v>
      </c>
      <c r="I1165" s="222"/>
      <c r="L1165" s="218"/>
      <c r="M1165" s="223"/>
      <c r="N1165" s="224"/>
      <c r="O1165" s="224"/>
      <c r="P1165" s="224"/>
      <c r="Q1165" s="224"/>
      <c r="R1165" s="224"/>
      <c r="S1165" s="224"/>
      <c r="T1165" s="225"/>
      <c r="AT1165" s="219" t="s">
        <v>284</v>
      </c>
      <c r="AU1165" s="219" t="s">
        <v>81</v>
      </c>
      <c r="AV1165" s="15" t="s">
        <v>92</v>
      </c>
      <c r="AW1165" s="15" t="s">
        <v>36</v>
      </c>
      <c r="AX1165" s="15" t="s">
        <v>77</v>
      </c>
      <c r="AY1165" s="219" t="s">
        <v>276</v>
      </c>
    </row>
    <row r="1166" spans="2:65" s="1" customFormat="1" ht="16.5" customHeight="1">
      <c r="B1166" s="181"/>
      <c r="C1166" s="182" t="s">
        <v>1493</v>
      </c>
      <c r="D1166" s="182" t="s">
        <v>278</v>
      </c>
      <c r="E1166" s="183" t="s">
        <v>1494</v>
      </c>
      <c r="F1166" s="184" t="s">
        <v>1495</v>
      </c>
      <c r="G1166" s="185" t="s">
        <v>318</v>
      </c>
      <c r="H1166" s="186">
        <v>0.72899999999999998</v>
      </c>
      <c r="I1166" s="187"/>
      <c r="J1166" s="188">
        <f>ROUND(I1166*H1166,2)</f>
        <v>0</v>
      </c>
      <c r="K1166" s="184" t="s">
        <v>282</v>
      </c>
      <c r="L1166" s="42"/>
      <c r="M1166" s="189" t="s">
        <v>5</v>
      </c>
      <c r="N1166" s="190" t="s">
        <v>46</v>
      </c>
      <c r="O1166" s="43"/>
      <c r="P1166" s="191">
        <f>O1166*H1166</f>
        <v>0</v>
      </c>
      <c r="Q1166" s="191">
        <v>0</v>
      </c>
      <c r="R1166" s="191">
        <f>Q1166*H1166</f>
        <v>0</v>
      </c>
      <c r="S1166" s="191">
        <v>0</v>
      </c>
      <c r="T1166" s="192">
        <f>S1166*H1166</f>
        <v>0</v>
      </c>
      <c r="AR1166" s="25" t="s">
        <v>384</v>
      </c>
      <c r="AT1166" s="25" t="s">
        <v>278</v>
      </c>
      <c r="AU1166" s="25" t="s">
        <v>81</v>
      </c>
      <c r="AY1166" s="25" t="s">
        <v>276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5" t="s">
        <v>92</v>
      </c>
      <c r="BK1166" s="193">
        <f>ROUND(I1166*H1166,2)</f>
        <v>0</v>
      </c>
      <c r="BL1166" s="25" t="s">
        <v>384</v>
      </c>
      <c r="BM1166" s="25" t="s">
        <v>1496</v>
      </c>
    </row>
    <row r="1167" spans="2:65" s="11" customFormat="1" ht="29.85" customHeight="1">
      <c r="B1167" s="168"/>
      <c r="D1167" s="169" t="s">
        <v>72</v>
      </c>
      <c r="E1167" s="179" t="s">
        <v>1497</v>
      </c>
      <c r="F1167" s="179" t="s">
        <v>1498</v>
      </c>
      <c r="I1167" s="171"/>
      <c r="J1167" s="180">
        <f>BK1167</f>
        <v>0</v>
      </c>
      <c r="L1167" s="168"/>
      <c r="M1167" s="173"/>
      <c r="N1167" s="174"/>
      <c r="O1167" s="174"/>
      <c r="P1167" s="175">
        <f>SUM(P1168:P1278)</f>
        <v>0</v>
      </c>
      <c r="Q1167" s="174"/>
      <c r="R1167" s="175">
        <f>SUM(R1168:R1278)</f>
        <v>8.2064902899999996</v>
      </c>
      <c r="S1167" s="174"/>
      <c r="T1167" s="176">
        <f>SUM(T1168:T1278)</f>
        <v>0</v>
      </c>
      <c r="AR1167" s="169" t="s">
        <v>81</v>
      </c>
      <c r="AT1167" s="177" t="s">
        <v>72</v>
      </c>
      <c r="AU1167" s="177" t="s">
        <v>77</v>
      </c>
      <c r="AY1167" s="169" t="s">
        <v>276</v>
      </c>
      <c r="BK1167" s="178">
        <f>SUM(BK1168:BK1278)</f>
        <v>0</v>
      </c>
    </row>
    <row r="1168" spans="2:65" s="1" customFormat="1" ht="25.5" customHeight="1">
      <c r="B1168" s="181"/>
      <c r="C1168" s="182" t="s">
        <v>1499</v>
      </c>
      <c r="D1168" s="182" t="s">
        <v>278</v>
      </c>
      <c r="E1168" s="183" t="s">
        <v>1500</v>
      </c>
      <c r="F1168" s="184" t="s">
        <v>1501</v>
      </c>
      <c r="G1168" s="185" t="s">
        <v>325</v>
      </c>
      <c r="H1168" s="186">
        <v>10.038</v>
      </c>
      <c r="I1168" s="187"/>
      <c r="J1168" s="188">
        <f>ROUND(I1168*H1168,2)</f>
        <v>0</v>
      </c>
      <c r="K1168" s="184" t="s">
        <v>282</v>
      </c>
      <c r="L1168" s="42"/>
      <c r="M1168" s="189" t="s">
        <v>5</v>
      </c>
      <c r="N1168" s="190" t="s">
        <v>46</v>
      </c>
      <c r="O1168" s="43"/>
      <c r="P1168" s="191">
        <f>O1168*H1168</f>
        <v>0</v>
      </c>
      <c r="Q1168" s="191">
        <v>2.5659999999999999E-2</v>
      </c>
      <c r="R1168" s="191">
        <f>Q1168*H1168</f>
        <v>0.25757508000000001</v>
      </c>
      <c r="S1168" s="191">
        <v>0</v>
      </c>
      <c r="T1168" s="192">
        <f>S1168*H1168</f>
        <v>0</v>
      </c>
      <c r="AR1168" s="25" t="s">
        <v>384</v>
      </c>
      <c r="AT1168" s="25" t="s">
        <v>278</v>
      </c>
      <c r="AU1168" s="25" t="s">
        <v>81</v>
      </c>
      <c r="AY1168" s="25" t="s">
        <v>276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25" t="s">
        <v>92</v>
      </c>
      <c r="BK1168" s="193">
        <f>ROUND(I1168*H1168,2)</f>
        <v>0</v>
      </c>
      <c r="BL1168" s="25" t="s">
        <v>384</v>
      </c>
      <c r="BM1168" s="25" t="s">
        <v>1502</v>
      </c>
    </row>
    <row r="1169" spans="2:65" s="12" customFormat="1">
      <c r="B1169" s="194"/>
      <c r="D1169" s="195" t="s">
        <v>284</v>
      </c>
      <c r="E1169" s="196" t="s">
        <v>5</v>
      </c>
      <c r="F1169" s="197" t="s">
        <v>1503</v>
      </c>
      <c r="H1169" s="196" t="s">
        <v>5</v>
      </c>
      <c r="I1169" s="198"/>
      <c r="L1169" s="194"/>
      <c r="M1169" s="199"/>
      <c r="N1169" s="200"/>
      <c r="O1169" s="200"/>
      <c r="P1169" s="200"/>
      <c r="Q1169" s="200"/>
      <c r="R1169" s="200"/>
      <c r="S1169" s="200"/>
      <c r="T1169" s="201"/>
      <c r="AT1169" s="196" t="s">
        <v>284</v>
      </c>
      <c r="AU1169" s="196" t="s">
        <v>81</v>
      </c>
      <c r="AV1169" s="12" t="s">
        <v>77</v>
      </c>
      <c r="AW1169" s="12" t="s">
        <v>36</v>
      </c>
      <c r="AX1169" s="12" t="s">
        <v>73</v>
      </c>
      <c r="AY1169" s="196" t="s">
        <v>276</v>
      </c>
    </row>
    <row r="1170" spans="2:65" s="12" customFormat="1">
      <c r="B1170" s="194"/>
      <c r="D1170" s="195" t="s">
        <v>284</v>
      </c>
      <c r="E1170" s="196" t="s">
        <v>5</v>
      </c>
      <c r="F1170" s="197" t="s">
        <v>781</v>
      </c>
      <c r="H1170" s="196" t="s">
        <v>5</v>
      </c>
      <c r="I1170" s="198"/>
      <c r="L1170" s="194"/>
      <c r="M1170" s="199"/>
      <c r="N1170" s="200"/>
      <c r="O1170" s="200"/>
      <c r="P1170" s="200"/>
      <c r="Q1170" s="200"/>
      <c r="R1170" s="200"/>
      <c r="S1170" s="200"/>
      <c r="T1170" s="201"/>
      <c r="AT1170" s="196" t="s">
        <v>284</v>
      </c>
      <c r="AU1170" s="196" t="s">
        <v>81</v>
      </c>
      <c r="AV1170" s="12" t="s">
        <v>77</v>
      </c>
      <c r="AW1170" s="12" t="s">
        <v>36</v>
      </c>
      <c r="AX1170" s="12" t="s">
        <v>73</v>
      </c>
      <c r="AY1170" s="196" t="s">
        <v>276</v>
      </c>
    </row>
    <row r="1171" spans="2:65" s="13" customFormat="1">
      <c r="B1171" s="202"/>
      <c r="D1171" s="195" t="s">
        <v>284</v>
      </c>
      <c r="E1171" s="203" t="s">
        <v>5</v>
      </c>
      <c r="F1171" s="204" t="s">
        <v>1504</v>
      </c>
      <c r="H1171" s="205">
        <v>10.038</v>
      </c>
      <c r="I1171" s="206"/>
      <c r="L1171" s="202"/>
      <c r="M1171" s="207"/>
      <c r="N1171" s="208"/>
      <c r="O1171" s="208"/>
      <c r="P1171" s="208"/>
      <c r="Q1171" s="208"/>
      <c r="R1171" s="208"/>
      <c r="S1171" s="208"/>
      <c r="T1171" s="209"/>
      <c r="AT1171" s="203" t="s">
        <v>284</v>
      </c>
      <c r="AU1171" s="203" t="s">
        <v>81</v>
      </c>
      <c r="AV1171" s="13" t="s">
        <v>81</v>
      </c>
      <c r="AW1171" s="13" t="s">
        <v>36</v>
      </c>
      <c r="AX1171" s="13" t="s">
        <v>73</v>
      </c>
      <c r="AY1171" s="203" t="s">
        <v>276</v>
      </c>
    </row>
    <row r="1172" spans="2:65" s="14" customFormat="1">
      <c r="B1172" s="210"/>
      <c r="D1172" s="195" t="s">
        <v>284</v>
      </c>
      <c r="E1172" s="211" t="s">
        <v>5</v>
      </c>
      <c r="F1172" s="212" t="s">
        <v>290</v>
      </c>
      <c r="H1172" s="213">
        <v>10.038</v>
      </c>
      <c r="I1172" s="214"/>
      <c r="L1172" s="210"/>
      <c r="M1172" s="215"/>
      <c r="N1172" s="216"/>
      <c r="O1172" s="216"/>
      <c r="P1172" s="216"/>
      <c r="Q1172" s="216"/>
      <c r="R1172" s="216"/>
      <c r="S1172" s="216"/>
      <c r="T1172" s="217"/>
      <c r="AT1172" s="211" t="s">
        <v>284</v>
      </c>
      <c r="AU1172" s="211" t="s">
        <v>81</v>
      </c>
      <c r="AV1172" s="14" t="s">
        <v>87</v>
      </c>
      <c r="AW1172" s="14" t="s">
        <v>36</v>
      </c>
      <c r="AX1172" s="14" t="s">
        <v>73</v>
      </c>
      <c r="AY1172" s="211" t="s">
        <v>276</v>
      </c>
    </row>
    <row r="1173" spans="2:65" s="15" customFormat="1">
      <c r="B1173" s="218"/>
      <c r="D1173" s="195" t="s">
        <v>284</v>
      </c>
      <c r="E1173" s="219" t="s">
        <v>5</v>
      </c>
      <c r="F1173" s="220" t="s">
        <v>291</v>
      </c>
      <c r="H1173" s="221">
        <v>10.038</v>
      </c>
      <c r="I1173" s="222"/>
      <c r="L1173" s="218"/>
      <c r="M1173" s="223"/>
      <c r="N1173" s="224"/>
      <c r="O1173" s="224"/>
      <c r="P1173" s="224"/>
      <c r="Q1173" s="224"/>
      <c r="R1173" s="224"/>
      <c r="S1173" s="224"/>
      <c r="T1173" s="225"/>
      <c r="AT1173" s="219" t="s">
        <v>284</v>
      </c>
      <c r="AU1173" s="219" t="s">
        <v>81</v>
      </c>
      <c r="AV1173" s="15" t="s">
        <v>92</v>
      </c>
      <c r="AW1173" s="15" t="s">
        <v>36</v>
      </c>
      <c r="AX1173" s="15" t="s">
        <v>77</v>
      </c>
      <c r="AY1173" s="219" t="s">
        <v>276</v>
      </c>
    </row>
    <row r="1174" spans="2:65" s="1" customFormat="1" ht="25.5" customHeight="1">
      <c r="B1174" s="181"/>
      <c r="C1174" s="182" t="s">
        <v>1505</v>
      </c>
      <c r="D1174" s="182" t="s">
        <v>278</v>
      </c>
      <c r="E1174" s="183" t="s">
        <v>1506</v>
      </c>
      <c r="F1174" s="184" t="s">
        <v>1507</v>
      </c>
      <c r="G1174" s="185" t="s">
        <v>325</v>
      </c>
      <c r="H1174" s="186">
        <v>96.070999999999998</v>
      </c>
      <c r="I1174" s="187"/>
      <c r="J1174" s="188">
        <f>ROUND(I1174*H1174,2)</f>
        <v>0</v>
      </c>
      <c r="K1174" s="184" t="s">
        <v>282</v>
      </c>
      <c r="L1174" s="42"/>
      <c r="M1174" s="189" t="s">
        <v>5</v>
      </c>
      <c r="N1174" s="190" t="s">
        <v>46</v>
      </c>
      <c r="O1174" s="43"/>
      <c r="P1174" s="191">
        <f>O1174*H1174</f>
        <v>0</v>
      </c>
      <c r="Q1174" s="191">
        <v>4.7460000000000002E-2</v>
      </c>
      <c r="R1174" s="191">
        <f>Q1174*H1174</f>
        <v>4.5595296599999999</v>
      </c>
      <c r="S1174" s="191">
        <v>0</v>
      </c>
      <c r="T1174" s="192">
        <f>S1174*H1174</f>
        <v>0</v>
      </c>
      <c r="AR1174" s="25" t="s">
        <v>384</v>
      </c>
      <c r="AT1174" s="25" t="s">
        <v>278</v>
      </c>
      <c r="AU1174" s="25" t="s">
        <v>81</v>
      </c>
      <c r="AY1174" s="25" t="s">
        <v>276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5" t="s">
        <v>92</v>
      </c>
      <c r="BK1174" s="193">
        <f>ROUND(I1174*H1174,2)</f>
        <v>0</v>
      </c>
      <c r="BL1174" s="25" t="s">
        <v>384</v>
      </c>
      <c r="BM1174" s="25" t="s">
        <v>1508</v>
      </c>
    </row>
    <row r="1175" spans="2:65" s="12" customFormat="1">
      <c r="B1175" s="194"/>
      <c r="D1175" s="195" t="s">
        <v>284</v>
      </c>
      <c r="E1175" s="196" t="s">
        <v>5</v>
      </c>
      <c r="F1175" s="197" t="s">
        <v>1509</v>
      </c>
      <c r="H1175" s="196" t="s">
        <v>5</v>
      </c>
      <c r="I1175" s="198"/>
      <c r="L1175" s="194"/>
      <c r="M1175" s="199"/>
      <c r="N1175" s="200"/>
      <c r="O1175" s="200"/>
      <c r="P1175" s="200"/>
      <c r="Q1175" s="200"/>
      <c r="R1175" s="200"/>
      <c r="S1175" s="200"/>
      <c r="T1175" s="201"/>
      <c r="AT1175" s="196" t="s">
        <v>284</v>
      </c>
      <c r="AU1175" s="196" t="s">
        <v>81</v>
      </c>
      <c r="AV1175" s="12" t="s">
        <v>77</v>
      </c>
      <c r="AW1175" s="12" t="s">
        <v>36</v>
      </c>
      <c r="AX1175" s="12" t="s">
        <v>73</v>
      </c>
      <c r="AY1175" s="196" t="s">
        <v>276</v>
      </c>
    </row>
    <row r="1176" spans="2:65" s="12" customFormat="1">
      <c r="B1176" s="194"/>
      <c r="D1176" s="195" t="s">
        <v>284</v>
      </c>
      <c r="E1176" s="196" t="s">
        <v>5</v>
      </c>
      <c r="F1176" s="197" t="s">
        <v>781</v>
      </c>
      <c r="H1176" s="196" t="s">
        <v>5</v>
      </c>
      <c r="I1176" s="198"/>
      <c r="L1176" s="194"/>
      <c r="M1176" s="199"/>
      <c r="N1176" s="200"/>
      <c r="O1176" s="200"/>
      <c r="P1176" s="200"/>
      <c r="Q1176" s="200"/>
      <c r="R1176" s="200"/>
      <c r="S1176" s="200"/>
      <c r="T1176" s="201"/>
      <c r="AT1176" s="196" t="s">
        <v>284</v>
      </c>
      <c r="AU1176" s="196" t="s">
        <v>81</v>
      </c>
      <c r="AV1176" s="12" t="s">
        <v>77</v>
      </c>
      <c r="AW1176" s="12" t="s">
        <v>36</v>
      </c>
      <c r="AX1176" s="12" t="s">
        <v>73</v>
      </c>
      <c r="AY1176" s="196" t="s">
        <v>276</v>
      </c>
    </row>
    <row r="1177" spans="2:65" s="13" customFormat="1">
      <c r="B1177" s="202"/>
      <c r="D1177" s="195" t="s">
        <v>284</v>
      </c>
      <c r="E1177" s="203" t="s">
        <v>5</v>
      </c>
      <c r="F1177" s="204" t="s">
        <v>1510</v>
      </c>
      <c r="H1177" s="205">
        <v>58.835999999999999</v>
      </c>
      <c r="I1177" s="206"/>
      <c r="L1177" s="202"/>
      <c r="M1177" s="207"/>
      <c r="N1177" s="208"/>
      <c r="O1177" s="208"/>
      <c r="P1177" s="208"/>
      <c r="Q1177" s="208"/>
      <c r="R1177" s="208"/>
      <c r="S1177" s="208"/>
      <c r="T1177" s="209"/>
      <c r="AT1177" s="203" t="s">
        <v>284</v>
      </c>
      <c r="AU1177" s="203" t="s">
        <v>81</v>
      </c>
      <c r="AV1177" s="13" t="s">
        <v>81</v>
      </c>
      <c r="AW1177" s="13" t="s">
        <v>36</v>
      </c>
      <c r="AX1177" s="13" t="s">
        <v>73</v>
      </c>
      <c r="AY1177" s="203" t="s">
        <v>276</v>
      </c>
    </row>
    <row r="1178" spans="2:65" s="13" customFormat="1">
      <c r="B1178" s="202"/>
      <c r="D1178" s="195" t="s">
        <v>284</v>
      </c>
      <c r="E1178" s="203" t="s">
        <v>5</v>
      </c>
      <c r="F1178" s="204" t="s">
        <v>1511</v>
      </c>
      <c r="H1178" s="205">
        <v>37.234999999999999</v>
      </c>
      <c r="I1178" s="206"/>
      <c r="L1178" s="202"/>
      <c r="M1178" s="207"/>
      <c r="N1178" s="208"/>
      <c r="O1178" s="208"/>
      <c r="P1178" s="208"/>
      <c r="Q1178" s="208"/>
      <c r="R1178" s="208"/>
      <c r="S1178" s="208"/>
      <c r="T1178" s="209"/>
      <c r="AT1178" s="203" t="s">
        <v>284</v>
      </c>
      <c r="AU1178" s="203" t="s">
        <v>81</v>
      </c>
      <c r="AV1178" s="13" t="s">
        <v>81</v>
      </c>
      <c r="AW1178" s="13" t="s">
        <v>36</v>
      </c>
      <c r="AX1178" s="13" t="s">
        <v>73</v>
      </c>
      <c r="AY1178" s="203" t="s">
        <v>276</v>
      </c>
    </row>
    <row r="1179" spans="2:65" s="14" customFormat="1">
      <c r="B1179" s="210"/>
      <c r="D1179" s="195" t="s">
        <v>284</v>
      </c>
      <c r="E1179" s="211" t="s">
        <v>5</v>
      </c>
      <c r="F1179" s="212" t="s">
        <v>290</v>
      </c>
      <c r="H1179" s="213">
        <v>96.070999999999998</v>
      </c>
      <c r="I1179" s="214"/>
      <c r="L1179" s="210"/>
      <c r="M1179" s="215"/>
      <c r="N1179" s="216"/>
      <c r="O1179" s="216"/>
      <c r="P1179" s="216"/>
      <c r="Q1179" s="216"/>
      <c r="R1179" s="216"/>
      <c r="S1179" s="216"/>
      <c r="T1179" s="217"/>
      <c r="AT1179" s="211" t="s">
        <v>284</v>
      </c>
      <c r="AU1179" s="211" t="s">
        <v>81</v>
      </c>
      <c r="AV1179" s="14" t="s">
        <v>87</v>
      </c>
      <c r="AW1179" s="14" t="s">
        <v>36</v>
      </c>
      <c r="AX1179" s="14" t="s">
        <v>73</v>
      </c>
      <c r="AY1179" s="211" t="s">
        <v>276</v>
      </c>
    </row>
    <row r="1180" spans="2:65" s="15" customFormat="1">
      <c r="B1180" s="218"/>
      <c r="D1180" s="195" t="s">
        <v>284</v>
      </c>
      <c r="E1180" s="219" t="s">
        <v>5</v>
      </c>
      <c r="F1180" s="220" t="s">
        <v>291</v>
      </c>
      <c r="H1180" s="221">
        <v>96.070999999999998</v>
      </c>
      <c r="I1180" s="222"/>
      <c r="L1180" s="218"/>
      <c r="M1180" s="223"/>
      <c r="N1180" s="224"/>
      <c r="O1180" s="224"/>
      <c r="P1180" s="224"/>
      <c r="Q1180" s="224"/>
      <c r="R1180" s="224"/>
      <c r="S1180" s="224"/>
      <c r="T1180" s="225"/>
      <c r="AT1180" s="219" t="s">
        <v>284</v>
      </c>
      <c r="AU1180" s="219" t="s">
        <v>81</v>
      </c>
      <c r="AV1180" s="15" t="s">
        <v>92</v>
      </c>
      <c r="AW1180" s="15" t="s">
        <v>36</v>
      </c>
      <c r="AX1180" s="15" t="s">
        <v>77</v>
      </c>
      <c r="AY1180" s="219" t="s">
        <v>276</v>
      </c>
    </row>
    <row r="1181" spans="2:65" s="1" customFormat="1" ht="25.5" customHeight="1">
      <c r="B1181" s="181"/>
      <c r="C1181" s="182" t="s">
        <v>1512</v>
      </c>
      <c r="D1181" s="182" t="s">
        <v>278</v>
      </c>
      <c r="E1181" s="183" t="s">
        <v>1513</v>
      </c>
      <c r="F1181" s="184" t="s">
        <v>1514</v>
      </c>
      <c r="G1181" s="185" t="s">
        <v>325</v>
      </c>
      <c r="H1181" s="186">
        <v>14.574999999999999</v>
      </c>
      <c r="I1181" s="187"/>
      <c r="J1181" s="188">
        <f>ROUND(I1181*H1181,2)</f>
        <v>0</v>
      </c>
      <c r="K1181" s="184" t="s">
        <v>282</v>
      </c>
      <c r="L1181" s="42"/>
      <c r="M1181" s="189" t="s">
        <v>5</v>
      </c>
      <c r="N1181" s="190" t="s">
        <v>46</v>
      </c>
      <c r="O1181" s="43"/>
      <c r="P1181" s="191">
        <f>O1181*H1181</f>
        <v>0</v>
      </c>
      <c r="Q1181" s="191">
        <v>5.3310000000000003E-2</v>
      </c>
      <c r="R1181" s="191">
        <f>Q1181*H1181</f>
        <v>0.77699324999999997</v>
      </c>
      <c r="S1181" s="191">
        <v>0</v>
      </c>
      <c r="T1181" s="192">
        <f>S1181*H1181</f>
        <v>0</v>
      </c>
      <c r="AR1181" s="25" t="s">
        <v>384</v>
      </c>
      <c r="AT1181" s="25" t="s">
        <v>278</v>
      </c>
      <c r="AU1181" s="25" t="s">
        <v>81</v>
      </c>
      <c r="AY1181" s="25" t="s">
        <v>276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25" t="s">
        <v>92</v>
      </c>
      <c r="BK1181" s="193">
        <f>ROUND(I1181*H1181,2)</f>
        <v>0</v>
      </c>
      <c r="BL1181" s="25" t="s">
        <v>384</v>
      </c>
      <c r="BM1181" s="25" t="s">
        <v>1515</v>
      </c>
    </row>
    <row r="1182" spans="2:65" s="12" customFormat="1">
      <c r="B1182" s="194"/>
      <c r="D1182" s="195" t="s">
        <v>284</v>
      </c>
      <c r="E1182" s="196" t="s">
        <v>5</v>
      </c>
      <c r="F1182" s="197" t="s">
        <v>1516</v>
      </c>
      <c r="H1182" s="196" t="s">
        <v>5</v>
      </c>
      <c r="I1182" s="198"/>
      <c r="L1182" s="194"/>
      <c r="M1182" s="199"/>
      <c r="N1182" s="200"/>
      <c r="O1182" s="200"/>
      <c r="P1182" s="200"/>
      <c r="Q1182" s="200"/>
      <c r="R1182" s="200"/>
      <c r="S1182" s="200"/>
      <c r="T1182" s="201"/>
      <c r="AT1182" s="196" t="s">
        <v>284</v>
      </c>
      <c r="AU1182" s="196" t="s">
        <v>81</v>
      </c>
      <c r="AV1182" s="12" t="s">
        <v>77</v>
      </c>
      <c r="AW1182" s="12" t="s">
        <v>36</v>
      </c>
      <c r="AX1182" s="12" t="s">
        <v>73</v>
      </c>
      <c r="AY1182" s="196" t="s">
        <v>276</v>
      </c>
    </row>
    <row r="1183" spans="2:65" s="12" customFormat="1">
      <c r="B1183" s="194"/>
      <c r="D1183" s="195" t="s">
        <v>284</v>
      </c>
      <c r="E1183" s="196" t="s">
        <v>5</v>
      </c>
      <c r="F1183" s="197" t="s">
        <v>781</v>
      </c>
      <c r="H1183" s="196" t="s">
        <v>5</v>
      </c>
      <c r="I1183" s="198"/>
      <c r="L1183" s="194"/>
      <c r="M1183" s="199"/>
      <c r="N1183" s="200"/>
      <c r="O1183" s="200"/>
      <c r="P1183" s="200"/>
      <c r="Q1183" s="200"/>
      <c r="R1183" s="200"/>
      <c r="S1183" s="200"/>
      <c r="T1183" s="201"/>
      <c r="AT1183" s="196" t="s">
        <v>284</v>
      </c>
      <c r="AU1183" s="196" t="s">
        <v>81</v>
      </c>
      <c r="AV1183" s="12" t="s">
        <v>77</v>
      </c>
      <c r="AW1183" s="12" t="s">
        <v>36</v>
      </c>
      <c r="AX1183" s="12" t="s">
        <v>73</v>
      </c>
      <c r="AY1183" s="196" t="s">
        <v>276</v>
      </c>
    </row>
    <row r="1184" spans="2:65" s="13" customFormat="1">
      <c r="B1184" s="202"/>
      <c r="D1184" s="195" t="s">
        <v>284</v>
      </c>
      <c r="E1184" s="203" t="s">
        <v>5</v>
      </c>
      <c r="F1184" s="204" t="s">
        <v>1517</v>
      </c>
      <c r="H1184" s="205">
        <v>14.574999999999999</v>
      </c>
      <c r="I1184" s="206"/>
      <c r="L1184" s="202"/>
      <c r="M1184" s="207"/>
      <c r="N1184" s="208"/>
      <c r="O1184" s="208"/>
      <c r="P1184" s="208"/>
      <c r="Q1184" s="208"/>
      <c r="R1184" s="208"/>
      <c r="S1184" s="208"/>
      <c r="T1184" s="209"/>
      <c r="AT1184" s="203" t="s">
        <v>284</v>
      </c>
      <c r="AU1184" s="203" t="s">
        <v>81</v>
      </c>
      <c r="AV1184" s="13" t="s">
        <v>81</v>
      </c>
      <c r="AW1184" s="13" t="s">
        <v>36</v>
      </c>
      <c r="AX1184" s="13" t="s">
        <v>73</v>
      </c>
      <c r="AY1184" s="203" t="s">
        <v>276</v>
      </c>
    </row>
    <row r="1185" spans="2:65" s="14" customFormat="1">
      <c r="B1185" s="210"/>
      <c r="D1185" s="195" t="s">
        <v>284</v>
      </c>
      <c r="E1185" s="211" t="s">
        <v>5</v>
      </c>
      <c r="F1185" s="212" t="s">
        <v>290</v>
      </c>
      <c r="H1185" s="213">
        <v>14.574999999999999</v>
      </c>
      <c r="I1185" s="214"/>
      <c r="L1185" s="210"/>
      <c r="M1185" s="215"/>
      <c r="N1185" s="216"/>
      <c r="O1185" s="216"/>
      <c r="P1185" s="216"/>
      <c r="Q1185" s="216"/>
      <c r="R1185" s="216"/>
      <c r="S1185" s="216"/>
      <c r="T1185" s="217"/>
      <c r="AT1185" s="211" t="s">
        <v>284</v>
      </c>
      <c r="AU1185" s="211" t="s">
        <v>81</v>
      </c>
      <c r="AV1185" s="14" t="s">
        <v>87</v>
      </c>
      <c r="AW1185" s="14" t="s">
        <v>36</v>
      </c>
      <c r="AX1185" s="14" t="s">
        <v>73</v>
      </c>
      <c r="AY1185" s="211" t="s">
        <v>276</v>
      </c>
    </row>
    <row r="1186" spans="2:65" s="15" customFormat="1">
      <c r="B1186" s="218"/>
      <c r="D1186" s="195" t="s">
        <v>284</v>
      </c>
      <c r="E1186" s="219" t="s">
        <v>5</v>
      </c>
      <c r="F1186" s="220" t="s">
        <v>291</v>
      </c>
      <c r="H1186" s="221">
        <v>14.574999999999999</v>
      </c>
      <c r="I1186" s="222"/>
      <c r="L1186" s="218"/>
      <c r="M1186" s="223"/>
      <c r="N1186" s="224"/>
      <c r="O1186" s="224"/>
      <c r="P1186" s="224"/>
      <c r="Q1186" s="224"/>
      <c r="R1186" s="224"/>
      <c r="S1186" s="224"/>
      <c r="T1186" s="225"/>
      <c r="AT1186" s="219" t="s">
        <v>284</v>
      </c>
      <c r="AU1186" s="219" t="s">
        <v>81</v>
      </c>
      <c r="AV1186" s="15" t="s">
        <v>92</v>
      </c>
      <c r="AW1186" s="15" t="s">
        <v>36</v>
      </c>
      <c r="AX1186" s="15" t="s">
        <v>77</v>
      </c>
      <c r="AY1186" s="219" t="s">
        <v>276</v>
      </c>
    </row>
    <row r="1187" spans="2:65" s="1" customFormat="1" ht="25.5" customHeight="1">
      <c r="B1187" s="181"/>
      <c r="C1187" s="182" t="s">
        <v>1518</v>
      </c>
      <c r="D1187" s="182" t="s">
        <v>278</v>
      </c>
      <c r="E1187" s="183" t="s">
        <v>1519</v>
      </c>
      <c r="F1187" s="184" t="s">
        <v>1520</v>
      </c>
      <c r="G1187" s="185" t="s">
        <v>325</v>
      </c>
      <c r="H1187" s="186">
        <v>5.2249999999999996</v>
      </c>
      <c r="I1187" s="187"/>
      <c r="J1187" s="188">
        <f>ROUND(I1187*H1187,2)</f>
        <v>0</v>
      </c>
      <c r="K1187" s="184" t="s">
        <v>282</v>
      </c>
      <c r="L1187" s="42"/>
      <c r="M1187" s="189" t="s">
        <v>5</v>
      </c>
      <c r="N1187" s="190" t="s">
        <v>46</v>
      </c>
      <c r="O1187" s="43"/>
      <c r="P1187" s="191">
        <f>O1187*H1187</f>
        <v>0</v>
      </c>
      <c r="Q1187" s="191">
        <v>1.5440000000000001E-2</v>
      </c>
      <c r="R1187" s="191">
        <f>Q1187*H1187</f>
        <v>8.0673999999999996E-2</v>
      </c>
      <c r="S1187" s="191">
        <v>0</v>
      </c>
      <c r="T1187" s="192">
        <f>S1187*H1187</f>
        <v>0</v>
      </c>
      <c r="AR1187" s="25" t="s">
        <v>384</v>
      </c>
      <c r="AT1187" s="25" t="s">
        <v>278</v>
      </c>
      <c r="AU1187" s="25" t="s">
        <v>81</v>
      </c>
      <c r="AY1187" s="25" t="s">
        <v>276</v>
      </c>
      <c r="BE1187" s="193">
        <f>IF(N1187="základní",J1187,0)</f>
        <v>0</v>
      </c>
      <c r="BF1187" s="193">
        <f>IF(N1187="snížená",J1187,0)</f>
        <v>0</v>
      </c>
      <c r="BG1187" s="193">
        <f>IF(N1187="zákl. přenesená",J1187,0)</f>
        <v>0</v>
      </c>
      <c r="BH1187" s="193">
        <f>IF(N1187="sníž. přenesená",J1187,0)</f>
        <v>0</v>
      </c>
      <c r="BI1187" s="193">
        <f>IF(N1187="nulová",J1187,0)</f>
        <v>0</v>
      </c>
      <c r="BJ1187" s="25" t="s">
        <v>92</v>
      </c>
      <c r="BK1187" s="193">
        <f>ROUND(I1187*H1187,2)</f>
        <v>0</v>
      </c>
      <c r="BL1187" s="25" t="s">
        <v>384</v>
      </c>
      <c r="BM1187" s="25" t="s">
        <v>1521</v>
      </c>
    </row>
    <row r="1188" spans="2:65" s="12" customFormat="1">
      <c r="B1188" s="194"/>
      <c r="D1188" s="195" t="s">
        <v>284</v>
      </c>
      <c r="E1188" s="196" t="s">
        <v>5</v>
      </c>
      <c r="F1188" s="197" t="s">
        <v>1522</v>
      </c>
      <c r="H1188" s="196" t="s">
        <v>5</v>
      </c>
      <c r="I1188" s="198"/>
      <c r="L1188" s="194"/>
      <c r="M1188" s="199"/>
      <c r="N1188" s="200"/>
      <c r="O1188" s="200"/>
      <c r="P1188" s="200"/>
      <c r="Q1188" s="200"/>
      <c r="R1188" s="200"/>
      <c r="S1188" s="200"/>
      <c r="T1188" s="201"/>
      <c r="AT1188" s="196" t="s">
        <v>284</v>
      </c>
      <c r="AU1188" s="196" t="s">
        <v>81</v>
      </c>
      <c r="AV1188" s="12" t="s">
        <v>77</v>
      </c>
      <c r="AW1188" s="12" t="s">
        <v>36</v>
      </c>
      <c r="AX1188" s="12" t="s">
        <v>73</v>
      </c>
      <c r="AY1188" s="196" t="s">
        <v>276</v>
      </c>
    </row>
    <row r="1189" spans="2:65" s="12" customFormat="1">
      <c r="B1189" s="194"/>
      <c r="D1189" s="195" t="s">
        <v>284</v>
      </c>
      <c r="E1189" s="196" t="s">
        <v>5</v>
      </c>
      <c r="F1189" s="197" t="s">
        <v>781</v>
      </c>
      <c r="H1189" s="196" t="s">
        <v>5</v>
      </c>
      <c r="I1189" s="198"/>
      <c r="L1189" s="194"/>
      <c r="M1189" s="199"/>
      <c r="N1189" s="200"/>
      <c r="O1189" s="200"/>
      <c r="P1189" s="200"/>
      <c r="Q1189" s="200"/>
      <c r="R1189" s="200"/>
      <c r="S1189" s="200"/>
      <c r="T1189" s="201"/>
      <c r="AT1189" s="196" t="s">
        <v>284</v>
      </c>
      <c r="AU1189" s="196" t="s">
        <v>81</v>
      </c>
      <c r="AV1189" s="12" t="s">
        <v>77</v>
      </c>
      <c r="AW1189" s="12" t="s">
        <v>36</v>
      </c>
      <c r="AX1189" s="12" t="s">
        <v>73</v>
      </c>
      <c r="AY1189" s="196" t="s">
        <v>276</v>
      </c>
    </row>
    <row r="1190" spans="2:65" s="13" customFormat="1">
      <c r="B1190" s="202"/>
      <c r="D1190" s="195" t="s">
        <v>284</v>
      </c>
      <c r="E1190" s="203" t="s">
        <v>5</v>
      </c>
      <c r="F1190" s="204" t="s">
        <v>1523</v>
      </c>
      <c r="H1190" s="205">
        <v>5.2249999999999996</v>
      </c>
      <c r="I1190" s="206"/>
      <c r="L1190" s="202"/>
      <c r="M1190" s="207"/>
      <c r="N1190" s="208"/>
      <c r="O1190" s="208"/>
      <c r="P1190" s="208"/>
      <c r="Q1190" s="208"/>
      <c r="R1190" s="208"/>
      <c r="S1190" s="208"/>
      <c r="T1190" s="209"/>
      <c r="AT1190" s="203" t="s">
        <v>284</v>
      </c>
      <c r="AU1190" s="203" t="s">
        <v>81</v>
      </c>
      <c r="AV1190" s="13" t="s">
        <v>81</v>
      </c>
      <c r="AW1190" s="13" t="s">
        <v>36</v>
      </c>
      <c r="AX1190" s="13" t="s">
        <v>73</v>
      </c>
      <c r="AY1190" s="203" t="s">
        <v>276</v>
      </c>
    </row>
    <row r="1191" spans="2:65" s="14" customFormat="1">
      <c r="B1191" s="210"/>
      <c r="D1191" s="195" t="s">
        <v>284</v>
      </c>
      <c r="E1191" s="211" t="s">
        <v>5</v>
      </c>
      <c r="F1191" s="212" t="s">
        <v>290</v>
      </c>
      <c r="H1191" s="213">
        <v>5.2249999999999996</v>
      </c>
      <c r="I1191" s="214"/>
      <c r="L1191" s="210"/>
      <c r="M1191" s="215"/>
      <c r="N1191" s="216"/>
      <c r="O1191" s="216"/>
      <c r="P1191" s="216"/>
      <c r="Q1191" s="216"/>
      <c r="R1191" s="216"/>
      <c r="S1191" s="216"/>
      <c r="T1191" s="217"/>
      <c r="AT1191" s="211" t="s">
        <v>284</v>
      </c>
      <c r="AU1191" s="211" t="s">
        <v>81</v>
      </c>
      <c r="AV1191" s="14" t="s">
        <v>87</v>
      </c>
      <c r="AW1191" s="14" t="s">
        <v>36</v>
      </c>
      <c r="AX1191" s="14" t="s">
        <v>73</v>
      </c>
      <c r="AY1191" s="211" t="s">
        <v>276</v>
      </c>
    </row>
    <row r="1192" spans="2:65" s="15" customFormat="1">
      <c r="B1192" s="218"/>
      <c r="D1192" s="195" t="s">
        <v>284</v>
      </c>
      <c r="E1192" s="219" t="s">
        <v>5</v>
      </c>
      <c r="F1192" s="220" t="s">
        <v>291</v>
      </c>
      <c r="H1192" s="221">
        <v>5.2249999999999996</v>
      </c>
      <c r="I1192" s="222"/>
      <c r="L1192" s="218"/>
      <c r="M1192" s="223"/>
      <c r="N1192" s="224"/>
      <c r="O1192" s="224"/>
      <c r="P1192" s="224"/>
      <c r="Q1192" s="224"/>
      <c r="R1192" s="224"/>
      <c r="S1192" s="224"/>
      <c r="T1192" s="225"/>
      <c r="AT1192" s="219" t="s">
        <v>284</v>
      </c>
      <c r="AU1192" s="219" t="s">
        <v>81</v>
      </c>
      <c r="AV1192" s="15" t="s">
        <v>92</v>
      </c>
      <c r="AW1192" s="15" t="s">
        <v>36</v>
      </c>
      <c r="AX1192" s="15" t="s">
        <v>77</v>
      </c>
      <c r="AY1192" s="219" t="s">
        <v>276</v>
      </c>
    </row>
    <row r="1193" spans="2:65" s="1" customFormat="1" ht="16.5" customHeight="1">
      <c r="B1193" s="181"/>
      <c r="C1193" s="182" t="s">
        <v>1524</v>
      </c>
      <c r="D1193" s="182" t="s">
        <v>278</v>
      </c>
      <c r="E1193" s="183" t="s">
        <v>1525</v>
      </c>
      <c r="F1193" s="184" t="s">
        <v>1526</v>
      </c>
      <c r="G1193" s="185" t="s">
        <v>325</v>
      </c>
      <c r="H1193" s="186">
        <v>55.68</v>
      </c>
      <c r="I1193" s="187"/>
      <c r="J1193" s="188">
        <f>ROUND(I1193*H1193,2)</f>
        <v>0</v>
      </c>
      <c r="K1193" s="184" t="s">
        <v>282</v>
      </c>
      <c r="L1193" s="42"/>
      <c r="M1193" s="189" t="s">
        <v>5</v>
      </c>
      <c r="N1193" s="190" t="s">
        <v>46</v>
      </c>
      <c r="O1193" s="43"/>
      <c r="P1193" s="191">
        <f>O1193*H1193</f>
        <v>0</v>
      </c>
      <c r="Q1193" s="191">
        <v>1.223E-2</v>
      </c>
      <c r="R1193" s="191">
        <f>Q1193*H1193</f>
        <v>0.68096639999999997</v>
      </c>
      <c r="S1193" s="191">
        <v>0</v>
      </c>
      <c r="T1193" s="192">
        <f>S1193*H1193</f>
        <v>0</v>
      </c>
      <c r="AR1193" s="25" t="s">
        <v>384</v>
      </c>
      <c r="AT1193" s="25" t="s">
        <v>278</v>
      </c>
      <c r="AU1193" s="25" t="s">
        <v>81</v>
      </c>
      <c r="AY1193" s="25" t="s">
        <v>276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25" t="s">
        <v>92</v>
      </c>
      <c r="BK1193" s="193">
        <f>ROUND(I1193*H1193,2)</f>
        <v>0</v>
      </c>
      <c r="BL1193" s="25" t="s">
        <v>384</v>
      </c>
      <c r="BM1193" s="25" t="s">
        <v>1527</v>
      </c>
    </row>
    <row r="1194" spans="2:65" s="12" customFormat="1">
      <c r="B1194" s="194"/>
      <c r="D1194" s="195" t="s">
        <v>284</v>
      </c>
      <c r="E1194" s="196" t="s">
        <v>5</v>
      </c>
      <c r="F1194" s="197" t="s">
        <v>1528</v>
      </c>
      <c r="H1194" s="196" t="s">
        <v>5</v>
      </c>
      <c r="I1194" s="198"/>
      <c r="L1194" s="194"/>
      <c r="M1194" s="199"/>
      <c r="N1194" s="200"/>
      <c r="O1194" s="200"/>
      <c r="P1194" s="200"/>
      <c r="Q1194" s="200"/>
      <c r="R1194" s="200"/>
      <c r="S1194" s="200"/>
      <c r="T1194" s="201"/>
      <c r="AT1194" s="196" t="s">
        <v>284</v>
      </c>
      <c r="AU1194" s="196" t="s">
        <v>81</v>
      </c>
      <c r="AV1194" s="12" t="s">
        <v>77</v>
      </c>
      <c r="AW1194" s="12" t="s">
        <v>36</v>
      </c>
      <c r="AX1194" s="12" t="s">
        <v>73</v>
      </c>
      <c r="AY1194" s="196" t="s">
        <v>276</v>
      </c>
    </row>
    <row r="1195" spans="2:65" s="12" customFormat="1">
      <c r="B1195" s="194"/>
      <c r="D1195" s="195" t="s">
        <v>284</v>
      </c>
      <c r="E1195" s="196" t="s">
        <v>5</v>
      </c>
      <c r="F1195" s="197" t="s">
        <v>781</v>
      </c>
      <c r="H1195" s="196" t="s">
        <v>5</v>
      </c>
      <c r="I1195" s="198"/>
      <c r="L1195" s="194"/>
      <c r="M1195" s="199"/>
      <c r="N1195" s="200"/>
      <c r="O1195" s="200"/>
      <c r="P1195" s="200"/>
      <c r="Q1195" s="200"/>
      <c r="R1195" s="200"/>
      <c r="S1195" s="200"/>
      <c r="T1195" s="201"/>
      <c r="AT1195" s="196" t="s">
        <v>284</v>
      </c>
      <c r="AU1195" s="196" t="s">
        <v>81</v>
      </c>
      <c r="AV1195" s="12" t="s">
        <v>77</v>
      </c>
      <c r="AW1195" s="12" t="s">
        <v>36</v>
      </c>
      <c r="AX1195" s="12" t="s">
        <v>73</v>
      </c>
      <c r="AY1195" s="196" t="s">
        <v>276</v>
      </c>
    </row>
    <row r="1196" spans="2:65" s="13" customFormat="1">
      <c r="B1196" s="202"/>
      <c r="D1196" s="195" t="s">
        <v>284</v>
      </c>
      <c r="E1196" s="203" t="s">
        <v>5</v>
      </c>
      <c r="F1196" s="204" t="s">
        <v>1529</v>
      </c>
      <c r="H1196" s="205">
        <v>55.68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284</v>
      </c>
      <c r="AU1196" s="203" t="s">
        <v>81</v>
      </c>
      <c r="AV1196" s="13" t="s">
        <v>81</v>
      </c>
      <c r="AW1196" s="13" t="s">
        <v>36</v>
      </c>
      <c r="AX1196" s="13" t="s">
        <v>73</v>
      </c>
      <c r="AY1196" s="203" t="s">
        <v>276</v>
      </c>
    </row>
    <row r="1197" spans="2:65" s="14" customFormat="1">
      <c r="B1197" s="210"/>
      <c r="D1197" s="195" t="s">
        <v>284</v>
      </c>
      <c r="E1197" s="211" t="s">
        <v>5</v>
      </c>
      <c r="F1197" s="212" t="s">
        <v>290</v>
      </c>
      <c r="H1197" s="213">
        <v>55.68</v>
      </c>
      <c r="I1197" s="214"/>
      <c r="L1197" s="210"/>
      <c r="M1197" s="215"/>
      <c r="N1197" s="216"/>
      <c r="O1197" s="216"/>
      <c r="P1197" s="216"/>
      <c r="Q1197" s="216"/>
      <c r="R1197" s="216"/>
      <c r="S1197" s="216"/>
      <c r="T1197" s="217"/>
      <c r="AT1197" s="211" t="s">
        <v>284</v>
      </c>
      <c r="AU1197" s="211" t="s">
        <v>81</v>
      </c>
      <c r="AV1197" s="14" t="s">
        <v>87</v>
      </c>
      <c r="AW1197" s="14" t="s">
        <v>36</v>
      </c>
      <c r="AX1197" s="14" t="s">
        <v>73</v>
      </c>
      <c r="AY1197" s="211" t="s">
        <v>276</v>
      </c>
    </row>
    <row r="1198" spans="2:65" s="15" customFormat="1">
      <c r="B1198" s="218"/>
      <c r="D1198" s="195" t="s">
        <v>284</v>
      </c>
      <c r="E1198" s="219" t="s">
        <v>5</v>
      </c>
      <c r="F1198" s="220" t="s">
        <v>291</v>
      </c>
      <c r="H1198" s="221">
        <v>55.68</v>
      </c>
      <c r="I1198" s="222"/>
      <c r="L1198" s="218"/>
      <c r="M1198" s="223"/>
      <c r="N1198" s="224"/>
      <c r="O1198" s="224"/>
      <c r="P1198" s="224"/>
      <c r="Q1198" s="224"/>
      <c r="R1198" s="224"/>
      <c r="S1198" s="224"/>
      <c r="T1198" s="225"/>
      <c r="AT1198" s="219" t="s">
        <v>284</v>
      </c>
      <c r="AU1198" s="219" t="s">
        <v>81</v>
      </c>
      <c r="AV1198" s="15" t="s">
        <v>92</v>
      </c>
      <c r="AW1198" s="15" t="s">
        <v>36</v>
      </c>
      <c r="AX1198" s="15" t="s">
        <v>77</v>
      </c>
      <c r="AY1198" s="219" t="s">
        <v>276</v>
      </c>
    </row>
    <row r="1199" spans="2:65" s="1" customFormat="1" ht="25.5" customHeight="1">
      <c r="B1199" s="181"/>
      <c r="C1199" s="182" t="s">
        <v>1530</v>
      </c>
      <c r="D1199" s="182" t="s">
        <v>278</v>
      </c>
      <c r="E1199" s="183" t="s">
        <v>1531</v>
      </c>
      <c r="F1199" s="184" t="s">
        <v>1532</v>
      </c>
      <c r="G1199" s="185" t="s">
        <v>325</v>
      </c>
      <c r="H1199" s="186">
        <v>147.01</v>
      </c>
      <c r="I1199" s="187"/>
      <c r="J1199" s="188">
        <f>ROUND(I1199*H1199,2)</f>
        <v>0</v>
      </c>
      <c r="K1199" s="184" t="s">
        <v>282</v>
      </c>
      <c r="L1199" s="42"/>
      <c r="M1199" s="189" t="s">
        <v>5</v>
      </c>
      <c r="N1199" s="190" t="s">
        <v>46</v>
      </c>
      <c r="O1199" s="43"/>
      <c r="P1199" s="191">
        <f>O1199*H1199</f>
        <v>0</v>
      </c>
      <c r="Q1199" s="191">
        <v>1.39E-3</v>
      </c>
      <c r="R1199" s="191">
        <f>Q1199*H1199</f>
        <v>0.20434389999999999</v>
      </c>
      <c r="S1199" s="191">
        <v>0</v>
      </c>
      <c r="T1199" s="192">
        <f>S1199*H1199</f>
        <v>0</v>
      </c>
      <c r="AR1199" s="25" t="s">
        <v>384</v>
      </c>
      <c r="AT1199" s="25" t="s">
        <v>278</v>
      </c>
      <c r="AU1199" s="25" t="s">
        <v>81</v>
      </c>
      <c r="AY1199" s="25" t="s">
        <v>276</v>
      </c>
      <c r="BE1199" s="193">
        <f>IF(N1199="základní",J1199,0)</f>
        <v>0</v>
      </c>
      <c r="BF1199" s="193">
        <f>IF(N1199="snížená",J1199,0)</f>
        <v>0</v>
      </c>
      <c r="BG1199" s="193">
        <f>IF(N1199="zákl. přenesená",J1199,0)</f>
        <v>0</v>
      </c>
      <c r="BH1199" s="193">
        <f>IF(N1199="sníž. přenesená",J1199,0)</f>
        <v>0</v>
      </c>
      <c r="BI1199" s="193">
        <f>IF(N1199="nulová",J1199,0)</f>
        <v>0</v>
      </c>
      <c r="BJ1199" s="25" t="s">
        <v>92</v>
      </c>
      <c r="BK1199" s="193">
        <f>ROUND(I1199*H1199,2)</f>
        <v>0</v>
      </c>
      <c r="BL1199" s="25" t="s">
        <v>384</v>
      </c>
      <c r="BM1199" s="25" t="s">
        <v>1533</v>
      </c>
    </row>
    <row r="1200" spans="2:65" s="12" customFormat="1">
      <c r="B1200" s="194"/>
      <c r="D1200" s="195" t="s">
        <v>284</v>
      </c>
      <c r="E1200" s="196" t="s">
        <v>5</v>
      </c>
      <c r="F1200" s="197" t="s">
        <v>1534</v>
      </c>
      <c r="H1200" s="196" t="s">
        <v>5</v>
      </c>
      <c r="I1200" s="198"/>
      <c r="L1200" s="194"/>
      <c r="M1200" s="199"/>
      <c r="N1200" s="200"/>
      <c r="O1200" s="200"/>
      <c r="P1200" s="200"/>
      <c r="Q1200" s="200"/>
      <c r="R1200" s="200"/>
      <c r="S1200" s="200"/>
      <c r="T1200" s="201"/>
      <c r="AT1200" s="196" t="s">
        <v>284</v>
      </c>
      <c r="AU1200" s="196" t="s">
        <v>81</v>
      </c>
      <c r="AV1200" s="12" t="s">
        <v>77</v>
      </c>
      <c r="AW1200" s="12" t="s">
        <v>36</v>
      </c>
      <c r="AX1200" s="12" t="s">
        <v>73</v>
      </c>
      <c r="AY1200" s="196" t="s">
        <v>276</v>
      </c>
    </row>
    <row r="1201" spans="2:65" s="12" customFormat="1">
      <c r="B1201" s="194"/>
      <c r="D1201" s="195" t="s">
        <v>284</v>
      </c>
      <c r="E1201" s="196" t="s">
        <v>5</v>
      </c>
      <c r="F1201" s="197" t="s">
        <v>781</v>
      </c>
      <c r="H1201" s="196" t="s">
        <v>5</v>
      </c>
      <c r="I1201" s="198"/>
      <c r="L1201" s="194"/>
      <c r="M1201" s="199"/>
      <c r="N1201" s="200"/>
      <c r="O1201" s="200"/>
      <c r="P1201" s="200"/>
      <c r="Q1201" s="200"/>
      <c r="R1201" s="200"/>
      <c r="S1201" s="200"/>
      <c r="T1201" s="201"/>
      <c r="AT1201" s="196" t="s">
        <v>284</v>
      </c>
      <c r="AU1201" s="196" t="s">
        <v>81</v>
      </c>
      <c r="AV1201" s="12" t="s">
        <v>77</v>
      </c>
      <c r="AW1201" s="12" t="s">
        <v>36</v>
      </c>
      <c r="AX1201" s="12" t="s">
        <v>73</v>
      </c>
      <c r="AY1201" s="196" t="s">
        <v>276</v>
      </c>
    </row>
    <row r="1202" spans="2:65" s="13" customFormat="1">
      <c r="B1202" s="202"/>
      <c r="D1202" s="195" t="s">
        <v>284</v>
      </c>
      <c r="E1202" s="203" t="s">
        <v>5</v>
      </c>
      <c r="F1202" s="204" t="s">
        <v>1535</v>
      </c>
      <c r="H1202" s="205">
        <v>147.01</v>
      </c>
      <c r="I1202" s="206"/>
      <c r="L1202" s="202"/>
      <c r="M1202" s="207"/>
      <c r="N1202" s="208"/>
      <c r="O1202" s="208"/>
      <c r="P1202" s="208"/>
      <c r="Q1202" s="208"/>
      <c r="R1202" s="208"/>
      <c r="S1202" s="208"/>
      <c r="T1202" s="209"/>
      <c r="AT1202" s="203" t="s">
        <v>284</v>
      </c>
      <c r="AU1202" s="203" t="s">
        <v>81</v>
      </c>
      <c r="AV1202" s="13" t="s">
        <v>81</v>
      </c>
      <c r="AW1202" s="13" t="s">
        <v>36</v>
      </c>
      <c r="AX1202" s="13" t="s">
        <v>73</v>
      </c>
      <c r="AY1202" s="203" t="s">
        <v>276</v>
      </c>
    </row>
    <row r="1203" spans="2:65" s="14" customFormat="1">
      <c r="B1203" s="210"/>
      <c r="D1203" s="195" t="s">
        <v>284</v>
      </c>
      <c r="E1203" s="211" t="s">
        <v>5</v>
      </c>
      <c r="F1203" s="212" t="s">
        <v>290</v>
      </c>
      <c r="H1203" s="213">
        <v>147.01</v>
      </c>
      <c r="I1203" s="214"/>
      <c r="L1203" s="210"/>
      <c r="M1203" s="215"/>
      <c r="N1203" s="216"/>
      <c r="O1203" s="216"/>
      <c r="P1203" s="216"/>
      <c r="Q1203" s="216"/>
      <c r="R1203" s="216"/>
      <c r="S1203" s="216"/>
      <c r="T1203" s="217"/>
      <c r="AT1203" s="211" t="s">
        <v>284</v>
      </c>
      <c r="AU1203" s="211" t="s">
        <v>81</v>
      </c>
      <c r="AV1203" s="14" t="s">
        <v>87</v>
      </c>
      <c r="AW1203" s="14" t="s">
        <v>36</v>
      </c>
      <c r="AX1203" s="14" t="s">
        <v>73</v>
      </c>
      <c r="AY1203" s="211" t="s">
        <v>276</v>
      </c>
    </row>
    <row r="1204" spans="2:65" s="15" customFormat="1">
      <c r="B1204" s="218"/>
      <c r="D1204" s="195" t="s">
        <v>284</v>
      </c>
      <c r="E1204" s="219" t="s">
        <v>5</v>
      </c>
      <c r="F1204" s="220" t="s">
        <v>291</v>
      </c>
      <c r="H1204" s="221">
        <v>147.01</v>
      </c>
      <c r="I1204" s="222"/>
      <c r="L1204" s="218"/>
      <c r="M1204" s="223"/>
      <c r="N1204" s="224"/>
      <c r="O1204" s="224"/>
      <c r="P1204" s="224"/>
      <c r="Q1204" s="224"/>
      <c r="R1204" s="224"/>
      <c r="S1204" s="224"/>
      <c r="T1204" s="225"/>
      <c r="AT1204" s="219" t="s">
        <v>284</v>
      </c>
      <c r="AU1204" s="219" t="s">
        <v>81</v>
      </c>
      <c r="AV1204" s="15" t="s">
        <v>92</v>
      </c>
      <c r="AW1204" s="15" t="s">
        <v>36</v>
      </c>
      <c r="AX1204" s="15" t="s">
        <v>77</v>
      </c>
      <c r="AY1204" s="219" t="s">
        <v>276</v>
      </c>
    </row>
    <row r="1205" spans="2:65" s="1" customFormat="1" ht="16.5" customHeight="1">
      <c r="B1205" s="181"/>
      <c r="C1205" s="226" t="s">
        <v>1536</v>
      </c>
      <c r="D1205" s="226" t="s">
        <v>447</v>
      </c>
      <c r="E1205" s="227" t="s">
        <v>1537</v>
      </c>
      <c r="F1205" s="228" t="s">
        <v>1538</v>
      </c>
      <c r="G1205" s="229" t="s">
        <v>325</v>
      </c>
      <c r="H1205" s="230">
        <v>154.36099999999999</v>
      </c>
      <c r="I1205" s="231"/>
      <c r="J1205" s="232">
        <f>ROUND(I1205*H1205,2)</f>
        <v>0</v>
      </c>
      <c r="K1205" s="228" t="s">
        <v>282</v>
      </c>
      <c r="L1205" s="233"/>
      <c r="M1205" s="234" t="s">
        <v>5</v>
      </c>
      <c r="N1205" s="235" t="s">
        <v>46</v>
      </c>
      <c r="O1205" s="43"/>
      <c r="P1205" s="191">
        <f>O1205*H1205</f>
        <v>0</v>
      </c>
      <c r="Q1205" s="191">
        <v>8.0000000000000002E-3</v>
      </c>
      <c r="R1205" s="191">
        <f>Q1205*H1205</f>
        <v>1.234888</v>
      </c>
      <c r="S1205" s="191">
        <v>0</v>
      </c>
      <c r="T1205" s="192">
        <f>S1205*H1205</f>
        <v>0</v>
      </c>
      <c r="AR1205" s="25" t="s">
        <v>484</v>
      </c>
      <c r="AT1205" s="25" t="s">
        <v>447</v>
      </c>
      <c r="AU1205" s="25" t="s">
        <v>81</v>
      </c>
      <c r="AY1205" s="25" t="s">
        <v>276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5" t="s">
        <v>92</v>
      </c>
      <c r="BK1205" s="193">
        <f>ROUND(I1205*H1205,2)</f>
        <v>0</v>
      </c>
      <c r="BL1205" s="25" t="s">
        <v>384</v>
      </c>
      <c r="BM1205" s="25" t="s">
        <v>1539</v>
      </c>
    </row>
    <row r="1206" spans="2:65" s="12" customFormat="1">
      <c r="B1206" s="194"/>
      <c r="D1206" s="195" t="s">
        <v>284</v>
      </c>
      <c r="E1206" s="196" t="s">
        <v>5</v>
      </c>
      <c r="F1206" s="197" t="s">
        <v>451</v>
      </c>
      <c r="H1206" s="196" t="s">
        <v>5</v>
      </c>
      <c r="I1206" s="198"/>
      <c r="L1206" s="194"/>
      <c r="M1206" s="199"/>
      <c r="N1206" s="200"/>
      <c r="O1206" s="200"/>
      <c r="P1206" s="200"/>
      <c r="Q1206" s="200"/>
      <c r="R1206" s="200"/>
      <c r="S1206" s="200"/>
      <c r="T1206" s="201"/>
      <c r="AT1206" s="196" t="s">
        <v>284</v>
      </c>
      <c r="AU1206" s="196" t="s">
        <v>81</v>
      </c>
      <c r="AV1206" s="12" t="s">
        <v>77</v>
      </c>
      <c r="AW1206" s="12" t="s">
        <v>36</v>
      </c>
      <c r="AX1206" s="12" t="s">
        <v>73</v>
      </c>
      <c r="AY1206" s="196" t="s">
        <v>276</v>
      </c>
    </row>
    <row r="1207" spans="2:65" s="13" customFormat="1">
      <c r="B1207" s="202"/>
      <c r="D1207" s="195" t="s">
        <v>284</v>
      </c>
      <c r="E1207" s="203" t="s">
        <v>5</v>
      </c>
      <c r="F1207" s="204" t="s">
        <v>1540</v>
      </c>
      <c r="H1207" s="205">
        <v>154.36099999999999</v>
      </c>
      <c r="I1207" s="206"/>
      <c r="L1207" s="202"/>
      <c r="M1207" s="207"/>
      <c r="N1207" s="208"/>
      <c r="O1207" s="208"/>
      <c r="P1207" s="208"/>
      <c r="Q1207" s="208"/>
      <c r="R1207" s="208"/>
      <c r="S1207" s="208"/>
      <c r="T1207" s="209"/>
      <c r="AT1207" s="203" t="s">
        <v>284</v>
      </c>
      <c r="AU1207" s="203" t="s">
        <v>81</v>
      </c>
      <c r="AV1207" s="13" t="s">
        <v>81</v>
      </c>
      <c r="AW1207" s="13" t="s">
        <v>36</v>
      </c>
      <c r="AX1207" s="13" t="s">
        <v>73</v>
      </c>
      <c r="AY1207" s="203" t="s">
        <v>276</v>
      </c>
    </row>
    <row r="1208" spans="2:65" s="14" customFormat="1">
      <c r="B1208" s="210"/>
      <c r="D1208" s="195" t="s">
        <v>284</v>
      </c>
      <c r="E1208" s="211" t="s">
        <v>5</v>
      </c>
      <c r="F1208" s="212" t="s">
        <v>290</v>
      </c>
      <c r="H1208" s="213">
        <v>154.36099999999999</v>
      </c>
      <c r="I1208" s="214"/>
      <c r="L1208" s="210"/>
      <c r="M1208" s="215"/>
      <c r="N1208" s="216"/>
      <c r="O1208" s="216"/>
      <c r="P1208" s="216"/>
      <c r="Q1208" s="216"/>
      <c r="R1208" s="216"/>
      <c r="S1208" s="216"/>
      <c r="T1208" s="217"/>
      <c r="AT1208" s="211" t="s">
        <v>284</v>
      </c>
      <c r="AU1208" s="211" t="s">
        <v>81</v>
      </c>
      <c r="AV1208" s="14" t="s">
        <v>87</v>
      </c>
      <c r="AW1208" s="14" t="s">
        <v>36</v>
      </c>
      <c r="AX1208" s="14" t="s">
        <v>73</v>
      </c>
      <c r="AY1208" s="211" t="s">
        <v>276</v>
      </c>
    </row>
    <row r="1209" spans="2:65" s="15" customFormat="1">
      <c r="B1209" s="218"/>
      <c r="D1209" s="195" t="s">
        <v>284</v>
      </c>
      <c r="E1209" s="219" t="s">
        <v>5</v>
      </c>
      <c r="F1209" s="220" t="s">
        <v>291</v>
      </c>
      <c r="H1209" s="221">
        <v>154.36099999999999</v>
      </c>
      <c r="I1209" s="222"/>
      <c r="L1209" s="218"/>
      <c r="M1209" s="223"/>
      <c r="N1209" s="224"/>
      <c r="O1209" s="224"/>
      <c r="P1209" s="224"/>
      <c r="Q1209" s="224"/>
      <c r="R1209" s="224"/>
      <c r="S1209" s="224"/>
      <c r="T1209" s="225"/>
      <c r="AT1209" s="219" t="s">
        <v>284</v>
      </c>
      <c r="AU1209" s="219" t="s">
        <v>81</v>
      </c>
      <c r="AV1209" s="15" t="s">
        <v>92</v>
      </c>
      <c r="AW1209" s="15" t="s">
        <v>36</v>
      </c>
      <c r="AX1209" s="15" t="s">
        <v>77</v>
      </c>
      <c r="AY1209" s="219" t="s">
        <v>276</v>
      </c>
    </row>
    <row r="1210" spans="2:65" s="1" customFormat="1" ht="16.5" customHeight="1">
      <c r="B1210" s="181"/>
      <c r="C1210" s="182" t="s">
        <v>1541</v>
      </c>
      <c r="D1210" s="182" t="s">
        <v>278</v>
      </c>
      <c r="E1210" s="183" t="s">
        <v>1542</v>
      </c>
      <c r="F1210" s="184" t="s">
        <v>1543</v>
      </c>
      <c r="G1210" s="185" t="s">
        <v>368</v>
      </c>
      <c r="H1210" s="186">
        <v>1</v>
      </c>
      <c r="I1210" s="187"/>
      <c r="J1210" s="188">
        <f>ROUND(I1210*H1210,2)</f>
        <v>0</v>
      </c>
      <c r="K1210" s="184" t="s">
        <v>282</v>
      </c>
      <c r="L1210" s="42"/>
      <c r="M1210" s="189" t="s">
        <v>5</v>
      </c>
      <c r="N1210" s="190" t="s">
        <v>46</v>
      </c>
      <c r="O1210" s="43"/>
      <c r="P1210" s="191">
        <f>O1210*H1210</f>
        <v>0</v>
      </c>
      <c r="Q1210" s="191">
        <v>3.0000000000000001E-5</v>
      </c>
      <c r="R1210" s="191">
        <f>Q1210*H1210</f>
        <v>3.0000000000000001E-5</v>
      </c>
      <c r="S1210" s="191">
        <v>0</v>
      </c>
      <c r="T1210" s="192">
        <f>S1210*H1210</f>
        <v>0</v>
      </c>
      <c r="AR1210" s="25" t="s">
        <v>384</v>
      </c>
      <c r="AT1210" s="25" t="s">
        <v>278</v>
      </c>
      <c r="AU1210" s="25" t="s">
        <v>81</v>
      </c>
      <c r="AY1210" s="25" t="s">
        <v>276</v>
      </c>
      <c r="BE1210" s="193">
        <f>IF(N1210="základní",J1210,0)</f>
        <v>0</v>
      </c>
      <c r="BF1210" s="193">
        <f>IF(N1210="snížená",J1210,0)</f>
        <v>0</v>
      </c>
      <c r="BG1210" s="193">
        <f>IF(N1210="zákl. přenesená",J1210,0)</f>
        <v>0</v>
      </c>
      <c r="BH1210" s="193">
        <f>IF(N1210="sníž. přenesená",J1210,0)</f>
        <v>0</v>
      </c>
      <c r="BI1210" s="193">
        <f>IF(N1210="nulová",J1210,0)</f>
        <v>0</v>
      </c>
      <c r="BJ1210" s="25" t="s">
        <v>92</v>
      </c>
      <c r="BK1210" s="193">
        <f>ROUND(I1210*H1210,2)</f>
        <v>0</v>
      </c>
      <c r="BL1210" s="25" t="s">
        <v>384</v>
      </c>
      <c r="BM1210" s="25" t="s">
        <v>1544</v>
      </c>
    </row>
    <row r="1211" spans="2:65" s="12" customFormat="1">
      <c r="B1211" s="194"/>
      <c r="D1211" s="195" t="s">
        <v>284</v>
      </c>
      <c r="E1211" s="196" t="s">
        <v>5</v>
      </c>
      <c r="F1211" s="197" t="s">
        <v>1545</v>
      </c>
      <c r="H1211" s="196" t="s">
        <v>5</v>
      </c>
      <c r="I1211" s="198"/>
      <c r="L1211" s="194"/>
      <c r="M1211" s="199"/>
      <c r="N1211" s="200"/>
      <c r="O1211" s="200"/>
      <c r="P1211" s="200"/>
      <c r="Q1211" s="200"/>
      <c r="R1211" s="200"/>
      <c r="S1211" s="200"/>
      <c r="T1211" s="201"/>
      <c r="AT1211" s="196" t="s">
        <v>284</v>
      </c>
      <c r="AU1211" s="196" t="s">
        <v>81</v>
      </c>
      <c r="AV1211" s="12" t="s">
        <v>77</v>
      </c>
      <c r="AW1211" s="12" t="s">
        <v>36</v>
      </c>
      <c r="AX1211" s="12" t="s">
        <v>73</v>
      </c>
      <c r="AY1211" s="196" t="s">
        <v>276</v>
      </c>
    </row>
    <row r="1212" spans="2:65" s="12" customFormat="1">
      <c r="B1212" s="194"/>
      <c r="D1212" s="195" t="s">
        <v>284</v>
      </c>
      <c r="E1212" s="196" t="s">
        <v>5</v>
      </c>
      <c r="F1212" s="197" t="s">
        <v>1406</v>
      </c>
      <c r="H1212" s="196" t="s">
        <v>5</v>
      </c>
      <c r="I1212" s="198"/>
      <c r="L1212" s="194"/>
      <c r="M1212" s="199"/>
      <c r="N1212" s="200"/>
      <c r="O1212" s="200"/>
      <c r="P1212" s="200"/>
      <c r="Q1212" s="200"/>
      <c r="R1212" s="200"/>
      <c r="S1212" s="200"/>
      <c r="T1212" s="201"/>
      <c r="AT1212" s="196" t="s">
        <v>284</v>
      </c>
      <c r="AU1212" s="196" t="s">
        <v>81</v>
      </c>
      <c r="AV1212" s="12" t="s">
        <v>77</v>
      </c>
      <c r="AW1212" s="12" t="s">
        <v>36</v>
      </c>
      <c r="AX1212" s="12" t="s">
        <v>73</v>
      </c>
      <c r="AY1212" s="196" t="s">
        <v>276</v>
      </c>
    </row>
    <row r="1213" spans="2:65" s="12" customFormat="1">
      <c r="B1213" s="194"/>
      <c r="D1213" s="195" t="s">
        <v>284</v>
      </c>
      <c r="E1213" s="196" t="s">
        <v>5</v>
      </c>
      <c r="F1213" s="197" t="s">
        <v>1546</v>
      </c>
      <c r="H1213" s="196" t="s">
        <v>5</v>
      </c>
      <c r="I1213" s="198"/>
      <c r="L1213" s="194"/>
      <c r="M1213" s="199"/>
      <c r="N1213" s="200"/>
      <c r="O1213" s="200"/>
      <c r="P1213" s="200"/>
      <c r="Q1213" s="200"/>
      <c r="R1213" s="200"/>
      <c r="S1213" s="200"/>
      <c r="T1213" s="201"/>
      <c r="AT1213" s="196" t="s">
        <v>284</v>
      </c>
      <c r="AU1213" s="196" t="s">
        <v>81</v>
      </c>
      <c r="AV1213" s="12" t="s">
        <v>77</v>
      </c>
      <c r="AW1213" s="12" t="s">
        <v>36</v>
      </c>
      <c r="AX1213" s="12" t="s">
        <v>73</v>
      </c>
      <c r="AY1213" s="196" t="s">
        <v>276</v>
      </c>
    </row>
    <row r="1214" spans="2:65" s="13" customFormat="1">
      <c r="B1214" s="202"/>
      <c r="D1214" s="195" t="s">
        <v>284</v>
      </c>
      <c r="E1214" s="203" t="s">
        <v>5</v>
      </c>
      <c r="F1214" s="204" t="s">
        <v>77</v>
      </c>
      <c r="H1214" s="205">
        <v>1</v>
      </c>
      <c r="I1214" s="206"/>
      <c r="L1214" s="202"/>
      <c r="M1214" s="207"/>
      <c r="N1214" s="208"/>
      <c r="O1214" s="208"/>
      <c r="P1214" s="208"/>
      <c r="Q1214" s="208"/>
      <c r="R1214" s="208"/>
      <c r="S1214" s="208"/>
      <c r="T1214" s="209"/>
      <c r="AT1214" s="203" t="s">
        <v>284</v>
      </c>
      <c r="AU1214" s="203" t="s">
        <v>81</v>
      </c>
      <c r="AV1214" s="13" t="s">
        <v>81</v>
      </c>
      <c r="AW1214" s="13" t="s">
        <v>36</v>
      </c>
      <c r="AX1214" s="13" t="s">
        <v>73</v>
      </c>
      <c r="AY1214" s="203" t="s">
        <v>276</v>
      </c>
    </row>
    <row r="1215" spans="2:65" s="14" customFormat="1">
      <c r="B1215" s="210"/>
      <c r="D1215" s="195" t="s">
        <v>284</v>
      </c>
      <c r="E1215" s="211" t="s">
        <v>5</v>
      </c>
      <c r="F1215" s="212" t="s">
        <v>290</v>
      </c>
      <c r="H1215" s="213">
        <v>1</v>
      </c>
      <c r="I1215" s="214"/>
      <c r="L1215" s="210"/>
      <c r="M1215" s="215"/>
      <c r="N1215" s="216"/>
      <c r="O1215" s="216"/>
      <c r="P1215" s="216"/>
      <c r="Q1215" s="216"/>
      <c r="R1215" s="216"/>
      <c r="S1215" s="216"/>
      <c r="T1215" s="217"/>
      <c r="AT1215" s="211" t="s">
        <v>284</v>
      </c>
      <c r="AU1215" s="211" t="s">
        <v>81</v>
      </c>
      <c r="AV1215" s="14" t="s">
        <v>87</v>
      </c>
      <c r="AW1215" s="14" t="s">
        <v>36</v>
      </c>
      <c r="AX1215" s="14" t="s">
        <v>73</v>
      </c>
      <c r="AY1215" s="211" t="s">
        <v>276</v>
      </c>
    </row>
    <row r="1216" spans="2:65" s="15" customFormat="1">
      <c r="B1216" s="218"/>
      <c r="D1216" s="195" t="s">
        <v>284</v>
      </c>
      <c r="E1216" s="219" t="s">
        <v>5</v>
      </c>
      <c r="F1216" s="220" t="s">
        <v>291</v>
      </c>
      <c r="H1216" s="221">
        <v>1</v>
      </c>
      <c r="I1216" s="222"/>
      <c r="L1216" s="218"/>
      <c r="M1216" s="223"/>
      <c r="N1216" s="224"/>
      <c r="O1216" s="224"/>
      <c r="P1216" s="224"/>
      <c r="Q1216" s="224"/>
      <c r="R1216" s="224"/>
      <c r="S1216" s="224"/>
      <c r="T1216" s="225"/>
      <c r="AT1216" s="219" t="s">
        <v>284</v>
      </c>
      <c r="AU1216" s="219" t="s">
        <v>81</v>
      </c>
      <c r="AV1216" s="15" t="s">
        <v>92</v>
      </c>
      <c r="AW1216" s="15" t="s">
        <v>36</v>
      </c>
      <c r="AX1216" s="15" t="s">
        <v>77</v>
      </c>
      <c r="AY1216" s="219" t="s">
        <v>276</v>
      </c>
    </row>
    <row r="1217" spans="2:65" s="1" customFormat="1" ht="16.5" customHeight="1">
      <c r="B1217" s="181"/>
      <c r="C1217" s="226" t="s">
        <v>1547</v>
      </c>
      <c r="D1217" s="226" t="s">
        <v>447</v>
      </c>
      <c r="E1217" s="227" t="s">
        <v>1548</v>
      </c>
      <c r="F1217" s="228" t="s">
        <v>1549</v>
      </c>
      <c r="G1217" s="229" t="s">
        <v>368</v>
      </c>
      <c r="H1217" s="230">
        <v>1</v>
      </c>
      <c r="I1217" s="231"/>
      <c r="J1217" s="232">
        <f t="shared" ref="J1217:J1228" si="0">ROUND(I1217*H1217,2)</f>
        <v>0</v>
      </c>
      <c r="K1217" s="228" t="s">
        <v>282</v>
      </c>
      <c r="L1217" s="233"/>
      <c r="M1217" s="234" t="s">
        <v>5</v>
      </c>
      <c r="N1217" s="235" t="s">
        <v>46</v>
      </c>
      <c r="O1217" s="43"/>
      <c r="P1217" s="191">
        <f t="shared" ref="P1217:P1228" si="1">O1217*H1217</f>
        <v>0</v>
      </c>
      <c r="Q1217" s="191">
        <v>5.5000000000000003E-4</v>
      </c>
      <c r="R1217" s="191">
        <f t="shared" ref="R1217:R1228" si="2">Q1217*H1217</f>
        <v>5.5000000000000003E-4</v>
      </c>
      <c r="S1217" s="191">
        <v>0</v>
      </c>
      <c r="T1217" s="192">
        <f t="shared" ref="T1217:T1228" si="3">S1217*H1217</f>
        <v>0</v>
      </c>
      <c r="AR1217" s="25" t="s">
        <v>484</v>
      </c>
      <c r="AT1217" s="25" t="s">
        <v>447</v>
      </c>
      <c r="AU1217" s="25" t="s">
        <v>81</v>
      </c>
      <c r="AY1217" s="25" t="s">
        <v>276</v>
      </c>
      <c r="BE1217" s="193">
        <f t="shared" ref="BE1217:BE1228" si="4">IF(N1217="základní",J1217,0)</f>
        <v>0</v>
      </c>
      <c r="BF1217" s="193">
        <f t="shared" ref="BF1217:BF1228" si="5">IF(N1217="snížená",J1217,0)</f>
        <v>0</v>
      </c>
      <c r="BG1217" s="193">
        <f t="shared" ref="BG1217:BG1228" si="6">IF(N1217="zákl. přenesená",J1217,0)</f>
        <v>0</v>
      </c>
      <c r="BH1217" s="193">
        <f t="shared" ref="BH1217:BH1228" si="7">IF(N1217="sníž. přenesená",J1217,0)</f>
        <v>0</v>
      </c>
      <c r="BI1217" s="193">
        <f t="shared" ref="BI1217:BI1228" si="8">IF(N1217="nulová",J1217,0)</f>
        <v>0</v>
      </c>
      <c r="BJ1217" s="25" t="s">
        <v>92</v>
      </c>
      <c r="BK1217" s="193">
        <f t="shared" ref="BK1217:BK1228" si="9">ROUND(I1217*H1217,2)</f>
        <v>0</v>
      </c>
      <c r="BL1217" s="25" t="s">
        <v>384</v>
      </c>
      <c r="BM1217" s="25" t="s">
        <v>1550</v>
      </c>
    </row>
    <row r="1218" spans="2:65" s="1" customFormat="1" ht="16.5" customHeight="1">
      <c r="B1218" s="181"/>
      <c r="C1218" s="182" t="s">
        <v>1551</v>
      </c>
      <c r="D1218" s="182" t="s">
        <v>278</v>
      </c>
      <c r="E1218" s="183" t="s">
        <v>1552</v>
      </c>
      <c r="F1218" s="184" t="s">
        <v>1553</v>
      </c>
      <c r="G1218" s="185" t="s">
        <v>368</v>
      </c>
      <c r="H1218" s="186">
        <v>2</v>
      </c>
      <c r="I1218" s="187"/>
      <c r="J1218" s="188">
        <f t="shared" si="0"/>
        <v>0</v>
      </c>
      <c r="K1218" s="184" t="s">
        <v>282</v>
      </c>
      <c r="L1218" s="42"/>
      <c r="M1218" s="189" t="s">
        <v>5</v>
      </c>
      <c r="N1218" s="190" t="s">
        <v>46</v>
      </c>
      <c r="O1218" s="43"/>
      <c r="P1218" s="191">
        <f t="shared" si="1"/>
        <v>0</v>
      </c>
      <c r="Q1218" s="191">
        <v>2.0000000000000002E-5</v>
      </c>
      <c r="R1218" s="191">
        <f t="shared" si="2"/>
        <v>4.0000000000000003E-5</v>
      </c>
      <c r="S1218" s="191">
        <v>0</v>
      </c>
      <c r="T1218" s="192">
        <f t="shared" si="3"/>
        <v>0</v>
      </c>
      <c r="AR1218" s="25" t="s">
        <v>384</v>
      </c>
      <c r="AT1218" s="25" t="s">
        <v>278</v>
      </c>
      <c r="AU1218" s="25" t="s">
        <v>81</v>
      </c>
      <c r="AY1218" s="25" t="s">
        <v>276</v>
      </c>
      <c r="BE1218" s="193">
        <f t="shared" si="4"/>
        <v>0</v>
      </c>
      <c r="BF1218" s="193">
        <f t="shared" si="5"/>
        <v>0</v>
      </c>
      <c r="BG1218" s="193">
        <f t="shared" si="6"/>
        <v>0</v>
      </c>
      <c r="BH1218" s="193">
        <f t="shared" si="7"/>
        <v>0</v>
      </c>
      <c r="BI1218" s="193">
        <f t="shared" si="8"/>
        <v>0</v>
      </c>
      <c r="BJ1218" s="25" t="s">
        <v>92</v>
      </c>
      <c r="BK1218" s="193">
        <f t="shared" si="9"/>
        <v>0</v>
      </c>
      <c r="BL1218" s="25" t="s">
        <v>384</v>
      </c>
      <c r="BM1218" s="25" t="s">
        <v>1554</v>
      </c>
    </row>
    <row r="1219" spans="2:65" s="1" customFormat="1" ht="25.5" customHeight="1">
      <c r="B1219" s="181"/>
      <c r="C1219" s="226" t="s">
        <v>1555</v>
      </c>
      <c r="D1219" s="226" t="s">
        <v>447</v>
      </c>
      <c r="E1219" s="227" t="s">
        <v>1556</v>
      </c>
      <c r="F1219" s="228" t="s">
        <v>1557</v>
      </c>
      <c r="G1219" s="229" t="s">
        <v>368</v>
      </c>
      <c r="H1219" s="230">
        <v>2</v>
      </c>
      <c r="I1219" s="231"/>
      <c r="J1219" s="232">
        <f t="shared" si="0"/>
        <v>0</v>
      </c>
      <c r="K1219" s="228" t="s">
        <v>282</v>
      </c>
      <c r="L1219" s="233"/>
      <c r="M1219" s="234" t="s">
        <v>5</v>
      </c>
      <c r="N1219" s="235" t="s">
        <v>46</v>
      </c>
      <c r="O1219" s="43"/>
      <c r="P1219" s="191">
        <f t="shared" si="1"/>
        <v>0</v>
      </c>
      <c r="Q1219" s="191">
        <v>2.5000000000000001E-3</v>
      </c>
      <c r="R1219" s="191">
        <f t="shared" si="2"/>
        <v>5.0000000000000001E-3</v>
      </c>
      <c r="S1219" s="191">
        <v>0</v>
      </c>
      <c r="T1219" s="192">
        <f t="shared" si="3"/>
        <v>0</v>
      </c>
      <c r="AR1219" s="25" t="s">
        <v>484</v>
      </c>
      <c r="AT1219" s="25" t="s">
        <v>447</v>
      </c>
      <c r="AU1219" s="25" t="s">
        <v>81</v>
      </c>
      <c r="AY1219" s="25" t="s">
        <v>276</v>
      </c>
      <c r="BE1219" s="193">
        <f t="shared" si="4"/>
        <v>0</v>
      </c>
      <c r="BF1219" s="193">
        <f t="shared" si="5"/>
        <v>0</v>
      </c>
      <c r="BG1219" s="193">
        <f t="shared" si="6"/>
        <v>0</v>
      </c>
      <c r="BH1219" s="193">
        <f t="shared" si="7"/>
        <v>0</v>
      </c>
      <c r="BI1219" s="193">
        <f t="shared" si="8"/>
        <v>0</v>
      </c>
      <c r="BJ1219" s="25" t="s">
        <v>92</v>
      </c>
      <c r="BK1219" s="193">
        <f t="shared" si="9"/>
        <v>0</v>
      </c>
      <c r="BL1219" s="25" t="s">
        <v>384</v>
      </c>
      <c r="BM1219" s="25" t="s">
        <v>1558</v>
      </c>
    </row>
    <row r="1220" spans="2:65" s="1" customFormat="1" ht="16.5" customHeight="1">
      <c r="B1220" s="181"/>
      <c r="C1220" s="182" t="s">
        <v>1559</v>
      </c>
      <c r="D1220" s="182" t="s">
        <v>278</v>
      </c>
      <c r="E1220" s="183" t="s">
        <v>1560</v>
      </c>
      <c r="F1220" s="184" t="s">
        <v>1561</v>
      </c>
      <c r="G1220" s="185" t="s">
        <v>368</v>
      </c>
      <c r="H1220" s="186">
        <v>2</v>
      </c>
      <c r="I1220" s="187"/>
      <c r="J1220" s="188">
        <f t="shared" si="0"/>
        <v>0</v>
      </c>
      <c r="K1220" s="184" t="s">
        <v>282</v>
      </c>
      <c r="L1220" s="42"/>
      <c r="M1220" s="189" t="s">
        <v>5</v>
      </c>
      <c r="N1220" s="190" t="s">
        <v>46</v>
      </c>
      <c r="O1220" s="43"/>
      <c r="P1220" s="191">
        <f t="shared" si="1"/>
        <v>0</v>
      </c>
      <c r="Q1220" s="191">
        <v>2.0000000000000002E-5</v>
      </c>
      <c r="R1220" s="191">
        <f t="shared" si="2"/>
        <v>4.0000000000000003E-5</v>
      </c>
      <c r="S1220" s="191">
        <v>0</v>
      </c>
      <c r="T1220" s="192">
        <f t="shared" si="3"/>
        <v>0</v>
      </c>
      <c r="AR1220" s="25" t="s">
        <v>384</v>
      </c>
      <c r="AT1220" s="25" t="s">
        <v>278</v>
      </c>
      <c r="AU1220" s="25" t="s">
        <v>81</v>
      </c>
      <c r="AY1220" s="25" t="s">
        <v>276</v>
      </c>
      <c r="BE1220" s="193">
        <f t="shared" si="4"/>
        <v>0</v>
      </c>
      <c r="BF1220" s="193">
        <f t="shared" si="5"/>
        <v>0</v>
      </c>
      <c r="BG1220" s="193">
        <f t="shared" si="6"/>
        <v>0</v>
      </c>
      <c r="BH1220" s="193">
        <f t="shared" si="7"/>
        <v>0</v>
      </c>
      <c r="BI1220" s="193">
        <f t="shared" si="8"/>
        <v>0</v>
      </c>
      <c r="BJ1220" s="25" t="s">
        <v>92</v>
      </c>
      <c r="BK1220" s="193">
        <f t="shared" si="9"/>
        <v>0</v>
      </c>
      <c r="BL1220" s="25" t="s">
        <v>384</v>
      </c>
      <c r="BM1220" s="25" t="s">
        <v>1562</v>
      </c>
    </row>
    <row r="1221" spans="2:65" s="1" customFormat="1" ht="16.5" customHeight="1">
      <c r="B1221" s="181"/>
      <c r="C1221" s="226" t="s">
        <v>1563</v>
      </c>
      <c r="D1221" s="226" t="s">
        <v>447</v>
      </c>
      <c r="E1221" s="227" t="s">
        <v>1564</v>
      </c>
      <c r="F1221" s="228" t="s">
        <v>1565</v>
      </c>
      <c r="G1221" s="229" t="s">
        <v>368</v>
      </c>
      <c r="H1221" s="230">
        <v>2</v>
      </c>
      <c r="I1221" s="231"/>
      <c r="J1221" s="232">
        <f t="shared" si="0"/>
        <v>0</v>
      </c>
      <c r="K1221" s="228" t="s">
        <v>282</v>
      </c>
      <c r="L1221" s="233"/>
      <c r="M1221" s="234" t="s">
        <v>5</v>
      </c>
      <c r="N1221" s="235" t="s">
        <v>46</v>
      </c>
      <c r="O1221" s="43"/>
      <c r="P1221" s="191">
        <f t="shared" si="1"/>
        <v>0</v>
      </c>
      <c r="Q1221" s="191">
        <v>2.5000000000000001E-3</v>
      </c>
      <c r="R1221" s="191">
        <f t="shared" si="2"/>
        <v>5.0000000000000001E-3</v>
      </c>
      <c r="S1221" s="191">
        <v>0</v>
      </c>
      <c r="T1221" s="192">
        <f t="shared" si="3"/>
        <v>0</v>
      </c>
      <c r="AR1221" s="25" t="s">
        <v>484</v>
      </c>
      <c r="AT1221" s="25" t="s">
        <v>447</v>
      </c>
      <c r="AU1221" s="25" t="s">
        <v>81</v>
      </c>
      <c r="AY1221" s="25" t="s">
        <v>276</v>
      </c>
      <c r="BE1221" s="193">
        <f t="shared" si="4"/>
        <v>0</v>
      </c>
      <c r="BF1221" s="193">
        <f t="shared" si="5"/>
        <v>0</v>
      </c>
      <c r="BG1221" s="193">
        <f t="shared" si="6"/>
        <v>0</v>
      </c>
      <c r="BH1221" s="193">
        <f t="shared" si="7"/>
        <v>0</v>
      </c>
      <c r="BI1221" s="193">
        <f t="shared" si="8"/>
        <v>0</v>
      </c>
      <c r="BJ1221" s="25" t="s">
        <v>92</v>
      </c>
      <c r="BK1221" s="193">
        <f t="shared" si="9"/>
        <v>0</v>
      </c>
      <c r="BL1221" s="25" t="s">
        <v>384</v>
      </c>
      <c r="BM1221" s="25" t="s">
        <v>1566</v>
      </c>
    </row>
    <row r="1222" spans="2:65" s="1" customFormat="1" ht="16.5" customHeight="1">
      <c r="B1222" s="181"/>
      <c r="C1222" s="182" t="s">
        <v>1567</v>
      </c>
      <c r="D1222" s="182" t="s">
        <v>278</v>
      </c>
      <c r="E1222" s="183" t="s">
        <v>1568</v>
      </c>
      <c r="F1222" s="184" t="s">
        <v>1569</v>
      </c>
      <c r="G1222" s="185" t="s">
        <v>368</v>
      </c>
      <c r="H1222" s="186">
        <v>6</v>
      </c>
      <c r="I1222" s="187"/>
      <c r="J1222" s="188">
        <f t="shared" si="0"/>
        <v>0</v>
      </c>
      <c r="K1222" s="184" t="s">
        <v>282</v>
      </c>
      <c r="L1222" s="42"/>
      <c r="M1222" s="189" t="s">
        <v>5</v>
      </c>
      <c r="N1222" s="190" t="s">
        <v>46</v>
      </c>
      <c r="O1222" s="43"/>
      <c r="P1222" s="191">
        <f t="shared" si="1"/>
        <v>0</v>
      </c>
      <c r="Q1222" s="191">
        <v>1.0000000000000001E-5</v>
      </c>
      <c r="R1222" s="191">
        <f t="shared" si="2"/>
        <v>6.0000000000000008E-5</v>
      </c>
      <c r="S1222" s="191">
        <v>0</v>
      </c>
      <c r="T1222" s="192">
        <f t="shared" si="3"/>
        <v>0</v>
      </c>
      <c r="AR1222" s="25" t="s">
        <v>384</v>
      </c>
      <c r="AT1222" s="25" t="s">
        <v>278</v>
      </c>
      <c r="AU1222" s="25" t="s">
        <v>81</v>
      </c>
      <c r="AY1222" s="25" t="s">
        <v>276</v>
      </c>
      <c r="BE1222" s="193">
        <f t="shared" si="4"/>
        <v>0</v>
      </c>
      <c r="BF1222" s="193">
        <f t="shared" si="5"/>
        <v>0</v>
      </c>
      <c r="BG1222" s="193">
        <f t="shared" si="6"/>
        <v>0</v>
      </c>
      <c r="BH1222" s="193">
        <f t="shared" si="7"/>
        <v>0</v>
      </c>
      <c r="BI1222" s="193">
        <f t="shared" si="8"/>
        <v>0</v>
      </c>
      <c r="BJ1222" s="25" t="s">
        <v>92</v>
      </c>
      <c r="BK1222" s="193">
        <f t="shared" si="9"/>
        <v>0</v>
      </c>
      <c r="BL1222" s="25" t="s">
        <v>384</v>
      </c>
      <c r="BM1222" s="25" t="s">
        <v>1570</v>
      </c>
    </row>
    <row r="1223" spans="2:65" s="1" customFormat="1" ht="16.5" customHeight="1">
      <c r="B1223" s="181"/>
      <c r="C1223" s="226" t="s">
        <v>1571</v>
      </c>
      <c r="D1223" s="226" t="s">
        <v>447</v>
      </c>
      <c r="E1223" s="227" t="s">
        <v>1572</v>
      </c>
      <c r="F1223" s="228" t="s">
        <v>1573</v>
      </c>
      <c r="G1223" s="229" t="s">
        <v>368</v>
      </c>
      <c r="H1223" s="230">
        <v>6</v>
      </c>
      <c r="I1223" s="231"/>
      <c r="J1223" s="232">
        <f t="shared" si="0"/>
        <v>0</v>
      </c>
      <c r="K1223" s="228" t="s">
        <v>282</v>
      </c>
      <c r="L1223" s="233"/>
      <c r="M1223" s="234" t="s">
        <v>5</v>
      </c>
      <c r="N1223" s="235" t="s">
        <v>46</v>
      </c>
      <c r="O1223" s="43"/>
      <c r="P1223" s="191">
        <f t="shared" si="1"/>
        <v>0</v>
      </c>
      <c r="Q1223" s="191">
        <v>6.7000000000000002E-3</v>
      </c>
      <c r="R1223" s="191">
        <f t="shared" si="2"/>
        <v>4.02E-2</v>
      </c>
      <c r="S1223" s="191">
        <v>0</v>
      </c>
      <c r="T1223" s="192">
        <f t="shared" si="3"/>
        <v>0</v>
      </c>
      <c r="AR1223" s="25" t="s">
        <v>484</v>
      </c>
      <c r="AT1223" s="25" t="s">
        <v>447</v>
      </c>
      <c r="AU1223" s="25" t="s">
        <v>81</v>
      </c>
      <c r="AY1223" s="25" t="s">
        <v>276</v>
      </c>
      <c r="BE1223" s="193">
        <f t="shared" si="4"/>
        <v>0</v>
      </c>
      <c r="BF1223" s="193">
        <f t="shared" si="5"/>
        <v>0</v>
      </c>
      <c r="BG1223" s="193">
        <f t="shared" si="6"/>
        <v>0</v>
      </c>
      <c r="BH1223" s="193">
        <f t="shared" si="7"/>
        <v>0</v>
      </c>
      <c r="BI1223" s="193">
        <f t="shared" si="8"/>
        <v>0</v>
      </c>
      <c r="BJ1223" s="25" t="s">
        <v>92</v>
      </c>
      <c r="BK1223" s="193">
        <f t="shared" si="9"/>
        <v>0</v>
      </c>
      <c r="BL1223" s="25" t="s">
        <v>384</v>
      </c>
      <c r="BM1223" s="25" t="s">
        <v>1574</v>
      </c>
    </row>
    <row r="1224" spans="2:65" s="1" customFormat="1" ht="16.5" customHeight="1">
      <c r="B1224" s="181"/>
      <c r="C1224" s="182" t="s">
        <v>1575</v>
      </c>
      <c r="D1224" s="182" t="s">
        <v>278</v>
      </c>
      <c r="E1224" s="183" t="s">
        <v>1576</v>
      </c>
      <c r="F1224" s="184" t="s">
        <v>1577</v>
      </c>
      <c r="G1224" s="185" t="s">
        <v>368</v>
      </c>
      <c r="H1224" s="186">
        <v>30</v>
      </c>
      <c r="I1224" s="187"/>
      <c r="J1224" s="188">
        <f t="shared" si="0"/>
        <v>0</v>
      </c>
      <c r="K1224" s="184" t="s">
        <v>282</v>
      </c>
      <c r="L1224" s="42"/>
      <c r="M1224" s="189" t="s">
        <v>5</v>
      </c>
      <c r="N1224" s="190" t="s">
        <v>46</v>
      </c>
      <c r="O1224" s="43"/>
      <c r="P1224" s="191">
        <f t="shared" si="1"/>
        <v>0</v>
      </c>
      <c r="Q1224" s="191">
        <v>1.0000000000000001E-5</v>
      </c>
      <c r="R1224" s="191">
        <f t="shared" si="2"/>
        <v>3.0000000000000003E-4</v>
      </c>
      <c r="S1224" s="191">
        <v>0</v>
      </c>
      <c r="T1224" s="192">
        <f t="shared" si="3"/>
        <v>0</v>
      </c>
      <c r="AR1224" s="25" t="s">
        <v>384</v>
      </c>
      <c r="AT1224" s="25" t="s">
        <v>278</v>
      </c>
      <c r="AU1224" s="25" t="s">
        <v>81</v>
      </c>
      <c r="AY1224" s="25" t="s">
        <v>276</v>
      </c>
      <c r="BE1224" s="193">
        <f t="shared" si="4"/>
        <v>0</v>
      </c>
      <c r="BF1224" s="193">
        <f t="shared" si="5"/>
        <v>0</v>
      </c>
      <c r="BG1224" s="193">
        <f t="shared" si="6"/>
        <v>0</v>
      </c>
      <c r="BH1224" s="193">
        <f t="shared" si="7"/>
        <v>0</v>
      </c>
      <c r="BI1224" s="193">
        <f t="shared" si="8"/>
        <v>0</v>
      </c>
      <c r="BJ1224" s="25" t="s">
        <v>92</v>
      </c>
      <c r="BK1224" s="193">
        <f t="shared" si="9"/>
        <v>0</v>
      </c>
      <c r="BL1224" s="25" t="s">
        <v>384</v>
      </c>
      <c r="BM1224" s="25" t="s">
        <v>1578</v>
      </c>
    </row>
    <row r="1225" spans="2:65" s="1" customFormat="1" ht="25.5" customHeight="1">
      <c r="B1225" s="181"/>
      <c r="C1225" s="226" t="s">
        <v>1579</v>
      </c>
      <c r="D1225" s="226" t="s">
        <v>447</v>
      </c>
      <c r="E1225" s="227" t="s">
        <v>1580</v>
      </c>
      <c r="F1225" s="228" t="s">
        <v>1581</v>
      </c>
      <c r="G1225" s="229" t="s">
        <v>368</v>
      </c>
      <c r="H1225" s="230">
        <v>30</v>
      </c>
      <c r="I1225" s="231"/>
      <c r="J1225" s="232">
        <f t="shared" si="0"/>
        <v>0</v>
      </c>
      <c r="K1225" s="228" t="s">
        <v>282</v>
      </c>
      <c r="L1225" s="233"/>
      <c r="M1225" s="234" t="s">
        <v>5</v>
      </c>
      <c r="N1225" s="235" t="s">
        <v>46</v>
      </c>
      <c r="O1225" s="43"/>
      <c r="P1225" s="191">
        <f t="shared" si="1"/>
        <v>0</v>
      </c>
      <c r="Q1225" s="191">
        <v>8.0000000000000004E-4</v>
      </c>
      <c r="R1225" s="191">
        <f t="shared" si="2"/>
        <v>2.4E-2</v>
      </c>
      <c r="S1225" s="191">
        <v>0</v>
      </c>
      <c r="T1225" s="192">
        <f t="shared" si="3"/>
        <v>0</v>
      </c>
      <c r="AR1225" s="25" t="s">
        <v>484</v>
      </c>
      <c r="AT1225" s="25" t="s">
        <v>447</v>
      </c>
      <c r="AU1225" s="25" t="s">
        <v>81</v>
      </c>
      <c r="AY1225" s="25" t="s">
        <v>276</v>
      </c>
      <c r="BE1225" s="193">
        <f t="shared" si="4"/>
        <v>0</v>
      </c>
      <c r="BF1225" s="193">
        <f t="shared" si="5"/>
        <v>0</v>
      </c>
      <c r="BG1225" s="193">
        <f t="shared" si="6"/>
        <v>0</v>
      </c>
      <c r="BH1225" s="193">
        <f t="shared" si="7"/>
        <v>0</v>
      </c>
      <c r="BI1225" s="193">
        <f t="shared" si="8"/>
        <v>0</v>
      </c>
      <c r="BJ1225" s="25" t="s">
        <v>92</v>
      </c>
      <c r="BK1225" s="193">
        <f t="shared" si="9"/>
        <v>0</v>
      </c>
      <c r="BL1225" s="25" t="s">
        <v>384</v>
      </c>
      <c r="BM1225" s="25" t="s">
        <v>1582</v>
      </c>
    </row>
    <row r="1226" spans="2:65" s="1" customFormat="1" ht="16.5" customHeight="1">
      <c r="B1226" s="181"/>
      <c r="C1226" s="182" t="s">
        <v>1583</v>
      </c>
      <c r="D1226" s="182" t="s">
        <v>278</v>
      </c>
      <c r="E1226" s="183" t="s">
        <v>1584</v>
      </c>
      <c r="F1226" s="184" t="s">
        <v>1585</v>
      </c>
      <c r="G1226" s="185" t="s">
        <v>368</v>
      </c>
      <c r="H1226" s="186">
        <v>5</v>
      </c>
      <c r="I1226" s="187"/>
      <c r="J1226" s="188">
        <f t="shared" si="0"/>
        <v>0</v>
      </c>
      <c r="K1226" s="184" t="s">
        <v>282</v>
      </c>
      <c r="L1226" s="42"/>
      <c r="M1226" s="189" t="s">
        <v>5</v>
      </c>
      <c r="N1226" s="190" t="s">
        <v>46</v>
      </c>
      <c r="O1226" s="43"/>
      <c r="P1226" s="191">
        <f t="shared" si="1"/>
        <v>0</v>
      </c>
      <c r="Q1226" s="191">
        <v>1.0000000000000001E-5</v>
      </c>
      <c r="R1226" s="191">
        <f t="shared" si="2"/>
        <v>5.0000000000000002E-5</v>
      </c>
      <c r="S1226" s="191">
        <v>0</v>
      </c>
      <c r="T1226" s="192">
        <f t="shared" si="3"/>
        <v>0</v>
      </c>
      <c r="AR1226" s="25" t="s">
        <v>384</v>
      </c>
      <c r="AT1226" s="25" t="s">
        <v>278</v>
      </c>
      <c r="AU1226" s="25" t="s">
        <v>81</v>
      </c>
      <c r="AY1226" s="25" t="s">
        <v>276</v>
      </c>
      <c r="BE1226" s="193">
        <f t="shared" si="4"/>
        <v>0</v>
      </c>
      <c r="BF1226" s="193">
        <f t="shared" si="5"/>
        <v>0</v>
      </c>
      <c r="BG1226" s="193">
        <f t="shared" si="6"/>
        <v>0</v>
      </c>
      <c r="BH1226" s="193">
        <f t="shared" si="7"/>
        <v>0</v>
      </c>
      <c r="BI1226" s="193">
        <f t="shared" si="8"/>
        <v>0</v>
      </c>
      <c r="BJ1226" s="25" t="s">
        <v>92</v>
      </c>
      <c r="BK1226" s="193">
        <f t="shared" si="9"/>
        <v>0</v>
      </c>
      <c r="BL1226" s="25" t="s">
        <v>384</v>
      </c>
      <c r="BM1226" s="25" t="s">
        <v>1586</v>
      </c>
    </row>
    <row r="1227" spans="2:65" s="1" customFormat="1" ht="16.5" customHeight="1">
      <c r="B1227" s="181"/>
      <c r="C1227" s="226" t="s">
        <v>1587</v>
      </c>
      <c r="D1227" s="226" t="s">
        <v>447</v>
      </c>
      <c r="E1227" s="227" t="s">
        <v>1588</v>
      </c>
      <c r="F1227" s="228" t="s">
        <v>1589</v>
      </c>
      <c r="G1227" s="229" t="s">
        <v>368</v>
      </c>
      <c r="H1227" s="230">
        <v>5</v>
      </c>
      <c r="I1227" s="231"/>
      <c r="J1227" s="232">
        <f t="shared" si="0"/>
        <v>0</v>
      </c>
      <c r="K1227" s="228" t="s">
        <v>282</v>
      </c>
      <c r="L1227" s="233"/>
      <c r="M1227" s="234" t="s">
        <v>5</v>
      </c>
      <c r="N1227" s="235" t="s">
        <v>46</v>
      </c>
      <c r="O1227" s="43"/>
      <c r="P1227" s="191">
        <f t="shared" si="1"/>
        <v>0</v>
      </c>
      <c r="Q1227" s="191">
        <v>8.9999999999999998E-4</v>
      </c>
      <c r="R1227" s="191">
        <f t="shared" si="2"/>
        <v>4.4999999999999997E-3</v>
      </c>
      <c r="S1227" s="191">
        <v>0</v>
      </c>
      <c r="T1227" s="192">
        <f t="shared" si="3"/>
        <v>0</v>
      </c>
      <c r="AR1227" s="25" t="s">
        <v>484</v>
      </c>
      <c r="AT1227" s="25" t="s">
        <v>447</v>
      </c>
      <c r="AU1227" s="25" t="s">
        <v>81</v>
      </c>
      <c r="AY1227" s="25" t="s">
        <v>276</v>
      </c>
      <c r="BE1227" s="193">
        <f t="shared" si="4"/>
        <v>0</v>
      </c>
      <c r="BF1227" s="193">
        <f t="shared" si="5"/>
        <v>0</v>
      </c>
      <c r="BG1227" s="193">
        <f t="shared" si="6"/>
        <v>0</v>
      </c>
      <c r="BH1227" s="193">
        <f t="shared" si="7"/>
        <v>0</v>
      </c>
      <c r="BI1227" s="193">
        <f t="shared" si="8"/>
        <v>0</v>
      </c>
      <c r="BJ1227" s="25" t="s">
        <v>92</v>
      </c>
      <c r="BK1227" s="193">
        <f t="shared" si="9"/>
        <v>0</v>
      </c>
      <c r="BL1227" s="25" t="s">
        <v>384</v>
      </c>
      <c r="BM1227" s="25" t="s">
        <v>1590</v>
      </c>
    </row>
    <row r="1228" spans="2:65" s="1" customFormat="1" ht="16.5" customHeight="1">
      <c r="B1228" s="181"/>
      <c r="C1228" s="182" t="s">
        <v>1591</v>
      </c>
      <c r="D1228" s="182" t="s">
        <v>278</v>
      </c>
      <c r="E1228" s="183" t="s">
        <v>1592</v>
      </c>
      <c r="F1228" s="184" t="s">
        <v>1593</v>
      </c>
      <c r="G1228" s="185" t="s">
        <v>368</v>
      </c>
      <c r="H1228" s="186">
        <v>7</v>
      </c>
      <c r="I1228" s="187"/>
      <c r="J1228" s="188">
        <f t="shared" si="0"/>
        <v>0</v>
      </c>
      <c r="K1228" s="184" t="s">
        <v>282</v>
      </c>
      <c r="L1228" s="42"/>
      <c r="M1228" s="189" t="s">
        <v>5</v>
      </c>
      <c r="N1228" s="190" t="s">
        <v>46</v>
      </c>
      <c r="O1228" s="43"/>
      <c r="P1228" s="191">
        <f t="shared" si="1"/>
        <v>0</v>
      </c>
      <c r="Q1228" s="191">
        <v>2.2000000000000001E-4</v>
      </c>
      <c r="R1228" s="191">
        <f t="shared" si="2"/>
        <v>1.5400000000000001E-3</v>
      </c>
      <c r="S1228" s="191">
        <v>0</v>
      </c>
      <c r="T1228" s="192">
        <f t="shared" si="3"/>
        <v>0</v>
      </c>
      <c r="AR1228" s="25" t="s">
        <v>384</v>
      </c>
      <c r="AT1228" s="25" t="s">
        <v>278</v>
      </c>
      <c r="AU1228" s="25" t="s">
        <v>81</v>
      </c>
      <c r="AY1228" s="25" t="s">
        <v>276</v>
      </c>
      <c r="BE1228" s="193">
        <f t="shared" si="4"/>
        <v>0</v>
      </c>
      <c r="BF1228" s="193">
        <f t="shared" si="5"/>
        <v>0</v>
      </c>
      <c r="BG1228" s="193">
        <f t="shared" si="6"/>
        <v>0</v>
      </c>
      <c r="BH1228" s="193">
        <f t="shared" si="7"/>
        <v>0</v>
      </c>
      <c r="BI1228" s="193">
        <f t="shared" si="8"/>
        <v>0</v>
      </c>
      <c r="BJ1228" s="25" t="s">
        <v>92</v>
      </c>
      <c r="BK1228" s="193">
        <f t="shared" si="9"/>
        <v>0</v>
      </c>
      <c r="BL1228" s="25" t="s">
        <v>384</v>
      </c>
      <c r="BM1228" s="25" t="s">
        <v>1594</v>
      </c>
    </row>
    <row r="1229" spans="2:65" s="12" customFormat="1">
      <c r="B1229" s="194"/>
      <c r="D1229" s="195" t="s">
        <v>284</v>
      </c>
      <c r="E1229" s="196" t="s">
        <v>5</v>
      </c>
      <c r="F1229" s="197" t="s">
        <v>1595</v>
      </c>
      <c r="H1229" s="196" t="s">
        <v>5</v>
      </c>
      <c r="I1229" s="198"/>
      <c r="L1229" s="194"/>
      <c r="M1229" s="199"/>
      <c r="N1229" s="200"/>
      <c r="O1229" s="200"/>
      <c r="P1229" s="200"/>
      <c r="Q1229" s="200"/>
      <c r="R1229" s="200"/>
      <c r="S1229" s="200"/>
      <c r="T1229" s="201"/>
      <c r="AT1229" s="196" t="s">
        <v>284</v>
      </c>
      <c r="AU1229" s="196" t="s">
        <v>81</v>
      </c>
      <c r="AV1229" s="12" t="s">
        <v>77</v>
      </c>
      <c r="AW1229" s="12" t="s">
        <v>36</v>
      </c>
      <c r="AX1229" s="12" t="s">
        <v>73</v>
      </c>
      <c r="AY1229" s="196" t="s">
        <v>276</v>
      </c>
    </row>
    <row r="1230" spans="2:65" s="12" customFormat="1">
      <c r="B1230" s="194"/>
      <c r="D1230" s="195" t="s">
        <v>284</v>
      </c>
      <c r="E1230" s="196" t="s">
        <v>5</v>
      </c>
      <c r="F1230" s="197" t="s">
        <v>1406</v>
      </c>
      <c r="H1230" s="196" t="s">
        <v>5</v>
      </c>
      <c r="I1230" s="198"/>
      <c r="L1230" s="194"/>
      <c r="M1230" s="199"/>
      <c r="N1230" s="200"/>
      <c r="O1230" s="200"/>
      <c r="P1230" s="200"/>
      <c r="Q1230" s="200"/>
      <c r="R1230" s="200"/>
      <c r="S1230" s="200"/>
      <c r="T1230" s="201"/>
      <c r="AT1230" s="196" t="s">
        <v>284</v>
      </c>
      <c r="AU1230" s="196" t="s">
        <v>81</v>
      </c>
      <c r="AV1230" s="12" t="s">
        <v>77</v>
      </c>
      <c r="AW1230" s="12" t="s">
        <v>36</v>
      </c>
      <c r="AX1230" s="12" t="s">
        <v>73</v>
      </c>
      <c r="AY1230" s="196" t="s">
        <v>276</v>
      </c>
    </row>
    <row r="1231" spans="2:65" s="12" customFormat="1">
      <c r="B1231" s="194"/>
      <c r="D1231" s="195" t="s">
        <v>284</v>
      </c>
      <c r="E1231" s="196" t="s">
        <v>5</v>
      </c>
      <c r="F1231" s="197" t="s">
        <v>444</v>
      </c>
      <c r="H1231" s="196" t="s">
        <v>5</v>
      </c>
      <c r="I1231" s="198"/>
      <c r="L1231" s="194"/>
      <c r="M1231" s="199"/>
      <c r="N1231" s="200"/>
      <c r="O1231" s="200"/>
      <c r="P1231" s="200"/>
      <c r="Q1231" s="200"/>
      <c r="R1231" s="200"/>
      <c r="S1231" s="200"/>
      <c r="T1231" s="201"/>
      <c r="AT1231" s="196" t="s">
        <v>284</v>
      </c>
      <c r="AU1231" s="196" t="s">
        <v>81</v>
      </c>
      <c r="AV1231" s="12" t="s">
        <v>77</v>
      </c>
      <c r="AW1231" s="12" t="s">
        <v>36</v>
      </c>
      <c r="AX1231" s="12" t="s">
        <v>73</v>
      </c>
      <c r="AY1231" s="196" t="s">
        <v>276</v>
      </c>
    </row>
    <row r="1232" spans="2:65" s="13" customFormat="1">
      <c r="B1232" s="202"/>
      <c r="D1232" s="195" t="s">
        <v>284</v>
      </c>
      <c r="E1232" s="203" t="s">
        <v>5</v>
      </c>
      <c r="F1232" s="204" t="s">
        <v>77</v>
      </c>
      <c r="H1232" s="205">
        <v>1</v>
      </c>
      <c r="I1232" s="206"/>
      <c r="L1232" s="202"/>
      <c r="M1232" s="207"/>
      <c r="N1232" s="208"/>
      <c r="O1232" s="208"/>
      <c r="P1232" s="208"/>
      <c r="Q1232" s="208"/>
      <c r="R1232" s="208"/>
      <c r="S1232" s="208"/>
      <c r="T1232" s="209"/>
      <c r="AT1232" s="203" t="s">
        <v>284</v>
      </c>
      <c r="AU1232" s="203" t="s">
        <v>81</v>
      </c>
      <c r="AV1232" s="13" t="s">
        <v>81</v>
      </c>
      <c r="AW1232" s="13" t="s">
        <v>36</v>
      </c>
      <c r="AX1232" s="13" t="s">
        <v>73</v>
      </c>
      <c r="AY1232" s="203" t="s">
        <v>276</v>
      </c>
    </row>
    <row r="1233" spans="2:65" s="12" customFormat="1">
      <c r="B1233" s="194"/>
      <c r="D1233" s="195" t="s">
        <v>284</v>
      </c>
      <c r="E1233" s="196" t="s">
        <v>5</v>
      </c>
      <c r="F1233" s="197" t="s">
        <v>445</v>
      </c>
      <c r="H1233" s="196" t="s">
        <v>5</v>
      </c>
      <c r="I1233" s="198"/>
      <c r="L1233" s="194"/>
      <c r="M1233" s="199"/>
      <c r="N1233" s="200"/>
      <c r="O1233" s="200"/>
      <c r="P1233" s="200"/>
      <c r="Q1233" s="200"/>
      <c r="R1233" s="200"/>
      <c r="S1233" s="200"/>
      <c r="T1233" s="201"/>
      <c r="AT1233" s="196" t="s">
        <v>284</v>
      </c>
      <c r="AU1233" s="196" t="s">
        <v>81</v>
      </c>
      <c r="AV1233" s="12" t="s">
        <v>77</v>
      </c>
      <c r="AW1233" s="12" t="s">
        <v>36</v>
      </c>
      <c r="AX1233" s="12" t="s">
        <v>73</v>
      </c>
      <c r="AY1233" s="196" t="s">
        <v>276</v>
      </c>
    </row>
    <row r="1234" spans="2:65" s="13" customFormat="1">
      <c r="B1234" s="202"/>
      <c r="D1234" s="195" t="s">
        <v>284</v>
      </c>
      <c r="E1234" s="203" t="s">
        <v>5</v>
      </c>
      <c r="F1234" s="204" t="s">
        <v>305</v>
      </c>
      <c r="H1234" s="205">
        <v>5</v>
      </c>
      <c r="I1234" s="206"/>
      <c r="L1234" s="202"/>
      <c r="M1234" s="207"/>
      <c r="N1234" s="208"/>
      <c r="O1234" s="208"/>
      <c r="P1234" s="208"/>
      <c r="Q1234" s="208"/>
      <c r="R1234" s="208"/>
      <c r="S1234" s="208"/>
      <c r="T1234" s="209"/>
      <c r="AT1234" s="203" t="s">
        <v>284</v>
      </c>
      <c r="AU1234" s="203" t="s">
        <v>81</v>
      </c>
      <c r="AV1234" s="13" t="s">
        <v>81</v>
      </c>
      <c r="AW1234" s="13" t="s">
        <v>36</v>
      </c>
      <c r="AX1234" s="13" t="s">
        <v>73</v>
      </c>
      <c r="AY1234" s="203" t="s">
        <v>276</v>
      </c>
    </row>
    <row r="1235" spans="2:65" s="12" customFormat="1">
      <c r="B1235" s="194"/>
      <c r="D1235" s="195" t="s">
        <v>284</v>
      </c>
      <c r="E1235" s="196" t="s">
        <v>5</v>
      </c>
      <c r="F1235" s="197" t="s">
        <v>689</v>
      </c>
      <c r="H1235" s="196" t="s">
        <v>5</v>
      </c>
      <c r="I1235" s="198"/>
      <c r="L1235" s="194"/>
      <c r="M1235" s="199"/>
      <c r="N1235" s="200"/>
      <c r="O1235" s="200"/>
      <c r="P1235" s="200"/>
      <c r="Q1235" s="200"/>
      <c r="R1235" s="200"/>
      <c r="S1235" s="200"/>
      <c r="T1235" s="201"/>
      <c r="AT1235" s="196" t="s">
        <v>284</v>
      </c>
      <c r="AU1235" s="196" t="s">
        <v>81</v>
      </c>
      <c r="AV1235" s="12" t="s">
        <v>77</v>
      </c>
      <c r="AW1235" s="12" t="s">
        <v>36</v>
      </c>
      <c r="AX1235" s="12" t="s">
        <v>73</v>
      </c>
      <c r="AY1235" s="196" t="s">
        <v>276</v>
      </c>
    </row>
    <row r="1236" spans="2:65" s="13" customFormat="1">
      <c r="B1236" s="202"/>
      <c r="D1236" s="195" t="s">
        <v>284</v>
      </c>
      <c r="E1236" s="203" t="s">
        <v>5</v>
      </c>
      <c r="F1236" s="204" t="s">
        <v>77</v>
      </c>
      <c r="H1236" s="205">
        <v>1</v>
      </c>
      <c r="I1236" s="206"/>
      <c r="L1236" s="202"/>
      <c r="M1236" s="207"/>
      <c r="N1236" s="208"/>
      <c r="O1236" s="208"/>
      <c r="P1236" s="208"/>
      <c r="Q1236" s="208"/>
      <c r="R1236" s="208"/>
      <c r="S1236" s="208"/>
      <c r="T1236" s="209"/>
      <c r="AT1236" s="203" t="s">
        <v>284</v>
      </c>
      <c r="AU1236" s="203" t="s">
        <v>81</v>
      </c>
      <c r="AV1236" s="13" t="s">
        <v>81</v>
      </c>
      <c r="AW1236" s="13" t="s">
        <v>36</v>
      </c>
      <c r="AX1236" s="13" t="s">
        <v>73</v>
      </c>
      <c r="AY1236" s="203" t="s">
        <v>276</v>
      </c>
    </row>
    <row r="1237" spans="2:65" s="14" customFormat="1">
      <c r="B1237" s="210"/>
      <c r="D1237" s="195" t="s">
        <v>284</v>
      </c>
      <c r="E1237" s="211" t="s">
        <v>5</v>
      </c>
      <c r="F1237" s="212" t="s">
        <v>290</v>
      </c>
      <c r="H1237" s="213">
        <v>7</v>
      </c>
      <c r="I1237" s="214"/>
      <c r="L1237" s="210"/>
      <c r="M1237" s="215"/>
      <c r="N1237" s="216"/>
      <c r="O1237" s="216"/>
      <c r="P1237" s="216"/>
      <c r="Q1237" s="216"/>
      <c r="R1237" s="216"/>
      <c r="S1237" s="216"/>
      <c r="T1237" s="217"/>
      <c r="AT1237" s="211" t="s">
        <v>284</v>
      </c>
      <c r="AU1237" s="211" t="s">
        <v>81</v>
      </c>
      <c r="AV1237" s="14" t="s">
        <v>87</v>
      </c>
      <c r="AW1237" s="14" t="s">
        <v>36</v>
      </c>
      <c r="AX1237" s="14" t="s">
        <v>73</v>
      </c>
      <c r="AY1237" s="211" t="s">
        <v>276</v>
      </c>
    </row>
    <row r="1238" spans="2:65" s="15" customFormat="1">
      <c r="B1238" s="218"/>
      <c r="D1238" s="195" t="s">
        <v>284</v>
      </c>
      <c r="E1238" s="219" t="s">
        <v>5</v>
      </c>
      <c r="F1238" s="220" t="s">
        <v>291</v>
      </c>
      <c r="H1238" s="221">
        <v>7</v>
      </c>
      <c r="I1238" s="222"/>
      <c r="L1238" s="218"/>
      <c r="M1238" s="223"/>
      <c r="N1238" s="224"/>
      <c r="O1238" s="224"/>
      <c r="P1238" s="224"/>
      <c r="Q1238" s="224"/>
      <c r="R1238" s="224"/>
      <c r="S1238" s="224"/>
      <c r="T1238" s="225"/>
      <c r="AT1238" s="219" t="s">
        <v>284</v>
      </c>
      <c r="AU1238" s="219" t="s">
        <v>81</v>
      </c>
      <c r="AV1238" s="15" t="s">
        <v>92</v>
      </c>
      <c r="AW1238" s="15" t="s">
        <v>36</v>
      </c>
      <c r="AX1238" s="15" t="s">
        <v>77</v>
      </c>
      <c r="AY1238" s="219" t="s">
        <v>276</v>
      </c>
    </row>
    <row r="1239" spans="2:65" s="1" customFormat="1" ht="16.5" customHeight="1">
      <c r="B1239" s="181"/>
      <c r="C1239" s="226" t="s">
        <v>1596</v>
      </c>
      <c r="D1239" s="226" t="s">
        <v>447</v>
      </c>
      <c r="E1239" s="227" t="s">
        <v>1597</v>
      </c>
      <c r="F1239" s="228" t="s">
        <v>1598</v>
      </c>
      <c r="G1239" s="229" t="s">
        <v>368</v>
      </c>
      <c r="H1239" s="230">
        <v>1</v>
      </c>
      <c r="I1239" s="231"/>
      <c r="J1239" s="232">
        <f>ROUND(I1239*H1239,2)</f>
        <v>0</v>
      </c>
      <c r="K1239" s="228" t="s">
        <v>282</v>
      </c>
      <c r="L1239" s="233"/>
      <c r="M1239" s="234" t="s">
        <v>5</v>
      </c>
      <c r="N1239" s="235" t="s">
        <v>46</v>
      </c>
      <c r="O1239" s="43"/>
      <c r="P1239" s="191">
        <f>O1239*H1239</f>
        <v>0</v>
      </c>
      <c r="Q1239" s="191">
        <v>2.4660000000000001E-2</v>
      </c>
      <c r="R1239" s="191">
        <f>Q1239*H1239</f>
        <v>2.4660000000000001E-2</v>
      </c>
      <c r="S1239" s="191">
        <v>0</v>
      </c>
      <c r="T1239" s="192">
        <f>S1239*H1239</f>
        <v>0</v>
      </c>
      <c r="AR1239" s="25" t="s">
        <v>484</v>
      </c>
      <c r="AT1239" s="25" t="s">
        <v>447</v>
      </c>
      <c r="AU1239" s="25" t="s">
        <v>81</v>
      </c>
      <c r="AY1239" s="25" t="s">
        <v>276</v>
      </c>
      <c r="BE1239" s="193">
        <f>IF(N1239="základní",J1239,0)</f>
        <v>0</v>
      </c>
      <c r="BF1239" s="193">
        <f>IF(N1239="snížená",J1239,0)</f>
        <v>0</v>
      </c>
      <c r="BG1239" s="193">
        <f>IF(N1239="zákl. přenesená",J1239,0)</f>
        <v>0</v>
      </c>
      <c r="BH1239" s="193">
        <f>IF(N1239="sníž. přenesená",J1239,0)</f>
        <v>0</v>
      </c>
      <c r="BI1239" s="193">
        <f>IF(N1239="nulová",J1239,0)</f>
        <v>0</v>
      </c>
      <c r="BJ1239" s="25" t="s">
        <v>92</v>
      </c>
      <c r="BK1239" s="193">
        <f>ROUND(I1239*H1239,2)</f>
        <v>0</v>
      </c>
      <c r="BL1239" s="25" t="s">
        <v>384</v>
      </c>
      <c r="BM1239" s="25" t="s">
        <v>1599</v>
      </c>
    </row>
    <row r="1240" spans="2:65" s="12" customFormat="1">
      <c r="B1240" s="194"/>
      <c r="D1240" s="195" t="s">
        <v>284</v>
      </c>
      <c r="E1240" s="196" t="s">
        <v>5</v>
      </c>
      <c r="F1240" s="197" t="s">
        <v>451</v>
      </c>
      <c r="H1240" s="196" t="s">
        <v>5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6" t="s">
        <v>284</v>
      </c>
      <c r="AU1240" s="196" t="s">
        <v>81</v>
      </c>
      <c r="AV1240" s="12" t="s">
        <v>77</v>
      </c>
      <c r="AW1240" s="12" t="s">
        <v>36</v>
      </c>
      <c r="AX1240" s="12" t="s">
        <v>73</v>
      </c>
      <c r="AY1240" s="196" t="s">
        <v>276</v>
      </c>
    </row>
    <row r="1241" spans="2:65" s="13" customFormat="1">
      <c r="B1241" s="202"/>
      <c r="D1241" s="195" t="s">
        <v>284</v>
      </c>
      <c r="E1241" s="203" t="s">
        <v>5</v>
      </c>
      <c r="F1241" s="204" t="s">
        <v>77</v>
      </c>
      <c r="H1241" s="205">
        <v>1</v>
      </c>
      <c r="I1241" s="206"/>
      <c r="L1241" s="202"/>
      <c r="M1241" s="207"/>
      <c r="N1241" s="208"/>
      <c r="O1241" s="208"/>
      <c r="P1241" s="208"/>
      <c r="Q1241" s="208"/>
      <c r="R1241" s="208"/>
      <c r="S1241" s="208"/>
      <c r="T1241" s="209"/>
      <c r="AT1241" s="203" t="s">
        <v>284</v>
      </c>
      <c r="AU1241" s="203" t="s">
        <v>81</v>
      </c>
      <c r="AV1241" s="13" t="s">
        <v>81</v>
      </c>
      <c r="AW1241" s="13" t="s">
        <v>36</v>
      </c>
      <c r="AX1241" s="13" t="s">
        <v>73</v>
      </c>
      <c r="AY1241" s="203" t="s">
        <v>276</v>
      </c>
    </row>
    <row r="1242" spans="2:65" s="14" customFormat="1">
      <c r="B1242" s="210"/>
      <c r="D1242" s="195" t="s">
        <v>284</v>
      </c>
      <c r="E1242" s="211" t="s">
        <v>5</v>
      </c>
      <c r="F1242" s="212" t="s">
        <v>290</v>
      </c>
      <c r="H1242" s="213">
        <v>1</v>
      </c>
      <c r="I1242" s="214"/>
      <c r="L1242" s="210"/>
      <c r="M1242" s="215"/>
      <c r="N1242" s="216"/>
      <c r="O1242" s="216"/>
      <c r="P1242" s="216"/>
      <c r="Q1242" s="216"/>
      <c r="R1242" s="216"/>
      <c r="S1242" s="216"/>
      <c r="T1242" s="217"/>
      <c r="AT1242" s="211" t="s">
        <v>284</v>
      </c>
      <c r="AU1242" s="211" t="s">
        <v>81</v>
      </c>
      <c r="AV1242" s="14" t="s">
        <v>87</v>
      </c>
      <c r="AW1242" s="14" t="s">
        <v>36</v>
      </c>
      <c r="AX1242" s="14" t="s">
        <v>73</v>
      </c>
      <c r="AY1242" s="211" t="s">
        <v>276</v>
      </c>
    </row>
    <row r="1243" spans="2:65" s="15" customFormat="1">
      <c r="B1243" s="218"/>
      <c r="D1243" s="195" t="s">
        <v>284</v>
      </c>
      <c r="E1243" s="219" t="s">
        <v>5</v>
      </c>
      <c r="F1243" s="220" t="s">
        <v>291</v>
      </c>
      <c r="H1243" s="221">
        <v>1</v>
      </c>
      <c r="I1243" s="222"/>
      <c r="L1243" s="218"/>
      <c r="M1243" s="223"/>
      <c r="N1243" s="224"/>
      <c r="O1243" s="224"/>
      <c r="P1243" s="224"/>
      <c r="Q1243" s="224"/>
      <c r="R1243" s="224"/>
      <c r="S1243" s="224"/>
      <c r="T1243" s="225"/>
      <c r="AT1243" s="219" t="s">
        <v>284</v>
      </c>
      <c r="AU1243" s="219" t="s">
        <v>81</v>
      </c>
      <c r="AV1243" s="15" t="s">
        <v>92</v>
      </c>
      <c r="AW1243" s="15" t="s">
        <v>36</v>
      </c>
      <c r="AX1243" s="15" t="s">
        <v>77</v>
      </c>
      <c r="AY1243" s="219" t="s">
        <v>276</v>
      </c>
    </row>
    <row r="1244" spans="2:65" s="1" customFormat="1" ht="16.5" customHeight="1">
      <c r="B1244" s="181"/>
      <c r="C1244" s="226" t="s">
        <v>1600</v>
      </c>
      <c r="D1244" s="226" t="s">
        <v>447</v>
      </c>
      <c r="E1244" s="227" t="s">
        <v>1601</v>
      </c>
      <c r="F1244" s="228" t="s">
        <v>1602</v>
      </c>
      <c r="G1244" s="229" t="s">
        <v>368</v>
      </c>
      <c r="H1244" s="230">
        <v>5</v>
      </c>
      <c r="I1244" s="231"/>
      <c r="J1244" s="232">
        <f>ROUND(I1244*H1244,2)</f>
        <v>0</v>
      </c>
      <c r="K1244" s="228" t="s">
        <v>282</v>
      </c>
      <c r="L1244" s="233"/>
      <c r="M1244" s="234" t="s">
        <v>5</v>
      </c>
      <c r="N1244" s="235" t="s">
        <v>46</v>
      </c>
      <c r="O1244" s="43"/>
      <c r="P1244" s="191">
        <f>O1244*H1244</f>
        <v>0</v>
      </c>
      <c r="Q1244" s="191">
        <v>2.5420000000000002E-2</v>
      </c>
      <c r="R1244" s="191">
        <f>Q1244*H1244</f>
        <v>0.12710000000000002</v>
      </c>
      <c r="S1244" s="191">
        <v>0</v>
      </c>
      <c r="T1244" s="192">
        <f>S1244*H1244</f>
        <v>0</v>
      </c>
      <c r="AR1244" s="25" t="s">
        <v>484</v>
      </c>
      <c r="AT1244" s="25" t="s">
        <v>447</v>
      </c>
      <c r="AU1244" s="25" t="s">
        <v>81</v>
      </c>
      <c r="AY1244" s="25" t="s">
        <v>276</v>
      </c>
      <c r="BE1244" s="193">
        <f>IF(N1244="základní",J1244,0)</f>
        <v>0</v>
      </c>
      <c r="BF1244" s="193">
        <f>IF(N1244="snížená",J1244,0)</f>
        <v>0</v>
      </c>
      <c r="BG1244" s="193">
        <f>IF(N1244="zákl. přenesená",J1244,0)</f>
        <v>0</v>
      </c>
      <c r="BH1244" s="193">
        <f>IF(N1244="sníž. přenesená",J1244,0)</f>
        <v>0</v>
      </c>
      <c r="BI1244" s="193">
        <f>IF(N1244="nulová",J1244,0)</f>
        <v>0</v>
      </c>
      <c r="BJ1244" s="25" t="s">
        <v>92</v>
      </c>
      <c r="BK1244" s="193">
        <f>ROUND(I1244*H1244,2)</f>
        <v>0</v>
      </c>
      <c r="BL1244" s="25" t="s">
        <v>384</v>
      </c>
      <c r="BM1244" s="25" t="s">
        <v>1603</v>
      </c>
    </row>
    <row r="1245" spans="2:65" s="12" customFormat="1">
      <c r="B1245" s="194"/>
      <c r="D1245" s="195" t="s">
        <v>284</v>
      </c>
      <c r="E1245" s="196" t="s">
        <v>5</v>
      </c>
      <c r="F1245" s="197" t="s">
        <v>451</v>
      </c>
      <c r="H1245" s="196" t="s">
        <v>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6" t="s">
        <v>284</v>
      </c>
      <c r="AU1245" s="196" t="s">
        <v>81</v>
      </c>
      <c r="AV1245" s="12" t="s">
        <v>77</v>
      </c>
      <c r="AW1245" s="12" t="s">
        <v>36</v>
      </c>
      <c r="AX1245" s="12" t="s">
        <v>73</v>
      </c>
      <c r="AY1245" s="196" t="s">
        <v>276</v>
      </c>
    </row>
    <row r="1246" spans="2:65" s="13" customFormat="1">
      <c r="B1246" s="202"/>
      <c r="D1246" s="195" t="s">
        <v>284</v>
      </c>
      <c r="E1246" s="203" t="s">
        <v>5</v>
      </c>
      <c r="F1246" s="204" t="s">
        <v>305</v>
      </c>
      <c r="H1246" s="205">
        <v>5</v>
      </c>
      <c r="I1246" s="206"/>
      <c r="L1246" s="202"/>
      <c r="M1246" s="207"/>
      <c r="N1246" s="208"/>
      <c r="O1246" s="208"/>
      <c r="P1246" s="208"/>
      <c r="Q1246" s="208"/>
      <c r="R1246" s="208"/>
      <c r="S1246" s="208"/>
      <c r="T1246" s="209"/>
      <c r="AT1246" s="203" t="s">
        <v>284</v>
      </c>
      <c r="AU1246" s="203" t="s">
        <v>81</v>
      </c>
      <c r="AV1246" s="13" t="s">
        <v>81</v>
      </c>
      <c r="AW1246" s="13" t="s">
        <v>36</v>
      </c>
      <c r="AX1246" s="13" t="s">
        <v>73</v>
      </c>
      <c r="AY1246" s="203" t="s">
        <v>276</v>
      </c>
    </row>
    <row r="1247" spans="2:65" s="14" customFormat="1">
      <c r="B1247" s="210"/>
      <c r="D1247" s="195" t="s">
        <v>284</v>
      </c>
      <c r="E1247" s="211" t="s">
        <v>5</v>
      </c>
      <c r="F1247" s="212" t="s">
        <v>290</v>
      </c>
      <c r="H1247" s="213">
        <v>5</v>
      </c>
      <c r="I1247" s="214"/>
      <c r="L1247" s="210"/>
      <c r="M1247" s="215"/>
      <c r="N1247" s="216"/>
      <c r="O1247" s="216"/>
      <c r="P1247" s="216"/>
      <c r="Q1247" s="216"/>
      <c r="R1247" s="216"/>
      <c r="S1247" s="216"/>
      <c r="T1247" s="217"/>
      <c r="AT1247" s="211" t="s">
        <v>284</v>
      </c>
      <c r="AU1247" s="211" t="s">
        <v>81</v>
      </c>
      <c r="AV1247" s="14" t="s">
        <v>87</v>
      </c>
      <c r="AW1247" s="14" t="s">
        <v>36</v>
      </c>
      <c r="AX1247" s="14" t="s">
        <v>73</v>
      </c>
      <c r="AY1247" s="211" t="s">
        <v>276</v>
      </c>
    </row>
    <row r="1248" spans="2:65" s="15" customFormat="1">
      <c r="B1248" s="218"/>
      <c r="D1248" s="195" t="s">
        <v>284</v>
      </c>
      <c r="E1248" s="219" t="s">
        <v>5</v>
      </c>
      <c r="F1248" s="220" t="s">
        <v>291</v>
      </c>
      <c r="H1248" s="221">
        <v>5</v>
      </c>
      <c r="I1248" s="222"/>
      <c r="L1248" s="218"/>
      <c r="M1248" s="223"/>
      <c r="N1248" s="224"/>
      <c r="O1248" s="224"/>
      <c r="P1248" s="224"/>
      <c r="Q1248" s="224"/>
      <c r="R1248" s="224"/>
      <c r="S1248" s="224"/>
      <c r="T1248" s="225"/>
      <c r="AT1248" s="219" t="s">
        <v>284</v>
      </c>
      <c r="AU1248" s="219" t="s">
        <v>81</v>
      </c>
      <c r="AV1248" s="15" t="s">
        <v>92</v>
      </c>
      <c r="AW1248" s="15" t="s">
        <v>36</v>
      </c>
      <c r="AX1248" s="15" t="s">
        <v>77</v>
      </c>
      <c r="AY1248" s="219" t="s">
        <v>276</v>
      </c>
    </row>
    <row r="1249" spans="2:65" s="1" customFormat="1" ht="16.5" customHeight="1">
      <c r="B1249" s="181"/>
      <c r="C1249" s="226" t="s">
        <v>1604</v>
      </c>
      <c r="D1249" s="226" t="s">
        <v>447</v>
      </c>
      <c r="E1249" s="227" t="s">
        <v>1605</v>
      </c>
      <c r="F1249" s="228" t="s">
        <v>1606</v>
      </c>
      <c r="G1249" s="229" t="s">
        <v>368</v>
      </c>
      <c r="H1249" s="230">
        <v>1</v>
      </c>
      <c r="I1249" s="231"/>
      <c r="J1249" s="232">
        <f>ROUND(I1249*H1249,2)</f>
        <v>0</v>
      </c>
      <c r="K1249" s="228" t="s">
        <v>282</v>
      </c>
      <c r="L1249" s="233"/>
      <c r="M1249" s="234" t="s">
        <v>5</v>
      </c>
      <c r="N1249" s="235" t="s">
        <v>46</v>
      </c>
      <c r="O1249" s="43"/>
      <c r="P1249" s="191">
        <f>O1249*H1249</f>
        <v>0</v>
      </c>
      <c r="Q1249" s="191">
        <v>2.6190000000000001E-2</v>
      </c>
      <c r="R1249" s="191">
        <f>Q1249*H1249</f>
        <v>2.6190000000000001E-2</v>
      </c>
      <c r="S1249" s="191">
        <v>0</v>
      </c>
      <c r="T1249" s="192">
        <f>S1249*H1249</f>
        <v>0</v>
      </c>
      <c r="AR1249" s="25" t="s">
        <v>484</v>
      </c>
      <c r="AT1249" s="25" t="s">
        <v>447</v>
      </c>
      <c r="AU1249" s="25" t="s">
        <v>81</v>
      </c>
      <c r="AY1249" s="25" t="s">
        <v>276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25" t="s">
        <v>92</v>
      </c>
      <c r="BK1249" s="193">
        <f>ROUND(I1249*H1249,2)</f>
        <v>0</v>
      </c>
      <c r="BL1249" s="25" t="s">
        <v>384</v>
      </c>
      <c r="BM1249" s="25" t="s">
        <v>1607</v>
      </c>
    </row>
    <row r="1250" spans="2:65" s="12" customFormat="1">
      <c r="B1250" s="194"/>
      <c r="D1250" s="195" t="s">
        <v>284</v>
      </c>
      <c r="E1250" s="196" t="s">
        <v>5</v>
      </c>
      <c r="F1250" s="197" t="s">
        <v>451</v>
      </c>
      <c r="H1250" s="196" t="s">
        <v>5</v>
      </c>
      <c r="I1250" s="198"/>
      <c r="L1250" s="194"/>
      <c r="M1250" s="199"/>
      <c r="N1250" s="200"/>
      <c r="O1250" s="200"/>
      <c r="P1250" s="200"/>
      <c r="Q1250" s="200"/>
      <c r="R1250" s="200"/>
      <c r="S1250" s="200"/>
      <c r="T1250" s="201"/>
      <c r="AT1250" s="196" t="s">
        <v>284</v>
      </c>
      <c r="AU1250" s="196" t="s">
        <v>81</v>
      </c>
      <c r="AV1250" s="12" t="s">
        <v>77</v>
      </c>
      <c r="AW1250" s="12" t="s">
        <v>36</v>
      </c>
      <c r="AX1250" s="12" t="s">
        <v>73</v>
      </c>
      <c r="AY1250" s="196" t="s">
        <v>276</v>
      </c>
    </row>
    <row r="1251" spans="2:65" s="13" customFormat="1">
      <c r="B1251" s="202"/>
      <c r="D1251" s="195" t="s">
        <v>284</v>
      </c>
      <c r="E1251" s="203" t="s">
        <v>5</v>
      </c>
      <c r="F1251" s="204" t="s">
        <v>77</v>
      </c>
      <c r="H1251" s="205">
        <v>1</v>
      </c>
      <c r="I1251" s="206"/>
      <c r="L1251" s="202"/>
      <c r="M1251" s="207"/>
      <c r="N1251" s="208"/>
      <c r="O1251" s="208"/>
      <c r="P1251" s="208"/>
      <c r="Q1251" s="208"/>
      <c r="R1251" s="208"/>
      <c r="S1251" s="208"/>
      <c r="T1251" s="209"/>
      <c r="AT1251" s="203" t="s">
        <v>284</v>
      </c>
      <c r="AU1251" s="203" t="s">
        <v>81</v>
      </c>
      <c r="AV1251" s="13" t="s">
        <v>81</v>
      </c>
      <c r="AW1251" s="13" t="s">
        <v>36</v>
      </c>
      <c r="AX1251" s="13" t="s">
        <v>73</v>
      </c>
      <c r="AY1251" s="203" t="s">
        <v>276</v>
      </c>
    </row>
    <row r="1252" spans="2:65" s="14" customFormat="1">
      <c r="B1252" s="210"/>
      <c r="D1252" s="195" t="s">
        <v>284</v>
      </c>
      <c r="E1252" s="211" t="s">
        <v>5</v>
      </c>
      <c r="F1252" s="212" t="s">
        <v>290</v>
      </c>
      <c r="H1252" s="213">
        <v>1</v>
      </c>
      <c r="I1252" s="214"/>
      <c r="L1252" s="210"/>
      <c r="M1252" s="215"/>
      <c r="N1252" s="216"/>
      <c r="O1252" s="216"/>
      <c r="P1252" s="216"/>
      <c r="Q1252" s="216"/>
      <c r="R1252" s="216"/>
      <c r="S1252" s="216"/>
      <c r="T1252" s="217"/>
      <c r="AT1252" s="211" t="s">
        <v>284</v>
      </c>
      <c r="AU1252" s="211" t="s">
        <v>81</v>
      </c>
      <c r="AV1252" s="14" t="s">
        <v>87</v>
      </c>
      <c r="AW1252" s="14" t="s">
        <v>36</v>
      </c>
      <c r="AX1252" s="14" t="s">
        <v>73</v>
      </c>
      <c r="AY1252" s="211" t="s">
        <v>276</v>
      </c>
    </row>
    <row r="1253" spans="2:65" s="15" customFormat="1">
      <c r="B1253" s="218"/>
      <c r="D1253" s="195" t="s">
        <v>284</v>
      </c>
      <c r="E1253" s="219" t="s">
        <v>5</v>
      </c>
      <c r="F1253" s="220" t="s">
        <v>291</v>
      </c>
      <c r="H1253" s="221">
        <v>1</v>
      </c>
      <c r="I1253" s="222"/>
      <c r="L1253" s="218"/>
      <c r="M1253" s="223"/>
      <c r="N1253" s="224"/>
      <c r="O1253" s="224"/>
      <c r="P1253" s="224"/>
      <c r="Q1253" s="224"/>
      <c r="R1253" s="224"/>
      <c r="S1253" s="224"/>
      <c r="T1253" s="225"/>
      <c r="AT1253" s="219" t="s">
        <v>284</v>
      </c>
      <c r="AU1253" s="219" t="s">
        <v>81</v>
      </c>
      <c r="AV1253" s="15" t="s">
        <v>92</v>
      </c>
      <c r="AW1253" s="15" t="s">
        <v>36</v>
      </c>
      <c r="AX1253" s="15" t="s">
        <v>77</v>
      </c>
      <c r="AY1253" s="219" t="s">
        <v>276</v>
      </c>
    </row>
    <row r="1254" spans="2:65" s="1" customFormat="1" ht="16.5" customHeight="1">
      <c r="B1254" s="181"/>
      <c r="C1254" s="182" t="s">
        <v>1608</v>
      </c>
      <c r="D1254" s="182" t="s">
        <v>278</v>
      </c>
      <c r="E1254" s="183" t="s">
        <v>1609</v>
      </c>
      <c r="F1254" s="184" t="s">
        <v>1610</v>
      </c>
      <c r="G1254" s="185" t="s">
        <v>368</v>
      </c>
      <c r="H1254" s="186">
        <v>1</v>
      </c>
      <c r="I1254" s="187"/>
      <c r="J1254" s="188">
        <f>ROUND(I1254*H1254,2)</f>
        <v>0</v>
      </c>
      <c r="K1254" s="184" t="s">
        <v>282</v>
      </c>
      <c r="L1254" s="42"/>
      <c r="M1254" s="189" t="s">
        <v>5</v>
      </c>
      <c r="N1254" s="190" t="s">
        <v>46</v>
      </c>
      <c r="O1254" s="43"/>
      <c r="P1254" s="191">
        <f>O1254*H1254</f>
        <v>0</v>
      </c>
      <c r="Q1254" s="191">
        <v>2.2000000000000001E-4</v>
      </c>
      <c r="R1254" s="191">
        <f>Q1254*H1254</f>
        <v>2.2000000000000001E-4</v>
      </c>
      <c r="S1254" s="191">
        <v>0</v>
      </c>
      <c r="T1254" s="192">
        <f>S1254*H1254</f>
        <v>0</v>
      </c>
      <c r="AR1254" s="25" t="s">
        <v>384</v>
      </c>
      <c r="AT1254" s="25" t="s">
        <v>278</v>
      </c>
      <c r="AU1254" s="25" t="s">
        <v>81</v>
      </c>
      <c r="AY1254" s="25" t="s">
        <v>276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25" t="s">
        <v>92</v>
      </c>
      <c r="BK1254" s="193">
        <f>ROUND(I1254*H1254,2)</f>
        <v>0</v>
      </c>
      <c r="BL1254" s="25" t="s">
        <v>384</v>
      </c>
      <c r="BM1254" s="25" t="s">
        <v>1611</v>
      </c>
    </row>
    <row r="1255" spans="2:65" s="12" customFormat="1">
      <c r="B1255" s="194"/>
      <c r="D1255" s="195" t="s">
        <v>284</v>
      </c>
      <c r="E1255" s="196" t="s">
        <v>5</v>
      </c>
      <c r="F1255" s="197" t="s">
        <v>1595</v>
      </c>
      <c r="H1255" s="196" t="s">
        <v>5</v>
      </c>
      <c r="I1255" s="198"/>
      <c r="L1255" s="194"/>
      <c r="M1255" s="199"/>
      <c r="N1255" s="200"/>
      <c r="O1255" s="200"/>
      <c r="P1255" s="200"/>
      <c r="Q1255" s="200"/>
      <c r="R1255" s="200"/>
      <c r="S1255" s="200"/>
      <c r="T1255" s="201"/>
      <c r="AT1255" s="196" t="s">
        <v>284</v>
      </c>
      <c r="AU1255" s="196" t="s">
        <v>81</v>
      </c>
      <c r="AV1255" s="12" t="s">
        <v>77</v>
      </c>
      <c r="AW1255" s="12" t="s">
        <v>36</v>
      </c>
      <c r="AX1255" s="12" t="s">
        <v>73</v>
      </c>
      <c r="AY1255" s="196" t="s">
        <v>276</v>
      </c>
    </row>
    <row r="1256" spans="2:65" s="12" customFormat="1">
      <c r="B1256" s="194"/>
      <c r="D1256" s="195" t="s">
        <v>284</v>
      </c>
      <c r="E1256" s="196" t="s">
        <v>5</v>
      </c>
      <c r="F1256" s="197" t="s">
        <v>1406</v>
      </c>
      <c r="H1256" s="196" t="s">
        <v>5</v>
      </c>
      <c r="I1256" s="198"/>
      <c r="L1256" s="194"/>
      <c r="M1256" s="199"/>
      <c r="N1256" s="200"/>
      <c r="O1256" s="200"/>
      <c r="P1256" s="200"/>
      <c r="Q1256" s="200"/>
      <c r="R1256" s="200"/>
      <c r="S1256" s="200"/>
      <c r="T1256" s="201"/>
      <c r="AT1256" s="196" t="s">
        <v>284</v>
      </c>
      <c r="AU1256" s="196" t="s">
        <v>81</v>
      </c>
      <c r="AV1256" s="12" t="s">
        <v>77</v>
      </c>
      <c r="AW1256" s="12" t="s">
        <v>36</v>
      </c>
      <c r="AX1256" s="12" t="s">
        <v>73</v>
      </c>
      <c r="AY1256" s="196" t="s">
        <v>276</v>
      </c>
    </row>
    <row r="1257" spans="2:65" s="12" customFormat="1">
      <c r="B1257" s="194"/>
      <c r="D1257" s="195" t="s">
        <v>284</v>
      </c>
      <c r="E1257" s="196" t="s">
        <v>5</v>
      </c>
      <c r="F1257" s="197" t="s">
        <v>1612</v>
      </c>
      <c r="H1257" s="196" t="s">
        <v>5</v>
      </c>
      <c r="I1257" s="198"/>
      <c r="L1257" s="194"/>
      <c r="M1257" s="199"/>
      <c r="N1257" s="200"/>
      <c r="O1257" s="200"/>
      <c r="P1257" s="200"/>
      <c r="Q1257" s="200"/>
      <c r="R1257" s="200"/>
      <c r="S1257" s="200"/>
      <c r="T1257" s="201"/>
      <c r="AT1257" s="196" t="s">
        <v>284</v>
      </c>
      <c r="AU1257" s="196" t="s">
        <v>81</v>
      </c>
      <c r="AV1257" s="12" t="s">
        <v>77</v>
      </c>
      <c r="AW1257" s="12" t="s">
        <v>36</v>
      </c>
      <c r="AX1257" s="12" t="s">
        <v>73</v>
      </c>
      <c r="AY1257" s="196" t="s">
        <v>276</v>
      </c>
    </row>
    <row r="1258" spans="2:65" s="13" customFormat="1">
      <c r="B1258" s="202"/>
      <c r="D1258" s="195" t="s">
        <v>284</v>
      </c>
      <c r="E1258" s="203" t="s">
        <v>5</v>
      </c>
      <c r="F1258" s="204" t="s">
        <v>77</v>
      </c>
      <c r="H1258" s="205">
        <v>1</v>
      </c>
      <c r="I1258" s="206"/>
      <c r="L1258" s="202"/>
      <c r="M1258" s="207"/>
      <c r="N1258" s="208"/>
      <c r="O1258" s="208"/>
      <c r="P1258" s="208"/>
      <c r="Q1258" s="208"/>
      <c r="R1258" s="208"/>
      <c r="S1258" s="208"/>
      <c r="T1258" s="209"/>
      <c r="AT1258" s="203" t="s">
        <v>284</v>
      </c>
      <c r="AU1258" s="203" t="s">
        <v>81</v>
      </c>
      <c r="AV1258" s="13" t="s">
        <v>81</v>
      </c>
      <c r="AW1258" s="13" t="s">
        <v>36</v>
      </c>
      <c r="AX1258" s="13" t="s">
        <v>73</v>
      </c>
      <c r="AY1258" s="203" t="s">
        <v>276</v>
      </c>
    </row>
    <row r="1259" spans="2:65" s="14" customFormat="1">
      <c r="B1259" s="210"/>
      <c r="D1259" s="195" t="s">
        <v>284</v>
      </c>
      <c r="E1259" s="211" t="s">
        <v>5</v>
      </c>
      <c r="F1259" s="212" t="s">
        <v>290</v>
      </c>
      <c r="H1259" s="213">
        <v>1</v>
      </c>
      <c r="I1259" s="214"/>
      <c r="L1259" s="210"/>
      <c r="M1259" s="215"/>
      <c r="N1259" s="216"/>
      <c r="O1259" s="216"/>
      <c r="P1259" s="216"/>
      <c r="Q1259" s="216"/>
      <c r="R1259" s="216"/>
      <c r="S1259" s="216"/>
      <c r="T1259" s="217"/>
      <c r="AT1259" s="211" t="s">
        <v>284</v>
      </c>
      <c r="AU1259" s="211" t="s">
        <v>81</v>
      </c>
      <c r="AV1259" s="14" t="s">
        <v>87</v>
      </c>
      <c r="AW1259" s="14" t="s">
        <v>36</v>
      </c>
      <c r="AX1259" s="14" t="s">
        <v>73</v>
      </c>
      <c r="AY1259" s="211" t="s">
        <v>276</v>
      </c>
    </row>
    <row r="1260" spans="2:65" s="15" customFormat="1">
      <c r="B1260" s="218"/>
      <c r="D1260" s="195" t="s">
        <v>284</v>
      </c>
      <c r="E1260" s="219" t="s">
        <v>5</v>
      </c>
      <c r="F1260" s="220" t="s">
        <v>291</v>
      </c>
      <c r="H1260" s="221">
        <v>1</v>
      </c>
      <c r="I1260" s="222"/>
      <c r="L1260" s="218"/>
      <c r="M1260" s="223"/>
      <c r="N1260" s="224"/>
      <c r="O1260" s="224"/>
      <c r="P1260" s="224"/>
      <c r="Q1260" s="224"/>
      <c r="R1260" s="224"/>
      <c r="S1260" s="224"/>
      <c r="T1260" s="225"/>
      <c r="AT1260" s="219" t="s">
        <v>284</v>
      </c>
      <c r="AU1260" s="219" t="s">
        <v>81</v>
      </c>
      <c r="AV1260" s="15" t="s">
        <v>92</v>
      </c>
      <c r="AW1260" s="15" t="s">
        <v>36</v>
      </c>
      <c r="AX1260" s="15" t="s">
        <v>77</v>
      </c>
      <c r="AY1260" s="219" t="s">
        <v>276</v>
      </c>
    </row>
    <row r="1261" spans="2:65" s="1" customFormat="1" ht="16.5" customHeight="1">
      <c r="B1261" s="181"/>
      <c r="C1261" s="226" t="s">
        <v>1613</v>
      </c>
      <c r="D1261" s="226" t="s">
        <v>447</v>
      </c>
      <c r="E1261" s="227" t="s">
        <v>1614</v>
      </c>
      <c r="F1261" s="228" t="s">
        <v>1615</v>
      </c>
      <c r="G1261" s="229" t="s">
        <v>368</v>
      </c>
      <c r="H1261" s="230">
        <v>1</v>
      </c>
      <c r="I1261" s="231"/>
      <c r="J1261" s="232">
        <f>ROUND(I1261*H1261,2)</f>
        <v>0</v>
      </c>
      <c r="K1261" s="228" t="s">
        <v>282</v>
      </c>
      <c r="L1261" s="233"/>
      <c r="M1261" s="234" t="s">
        <v>5</v>
      </c>
      <c r="N1261" s="235" t="s">
        <v>46</v>
      </c>
      <c r="O1261" s="43"/>
      <c r="P1261" s="191">
        <f>O1261*H1261</f>
        <v>0</v>
      </c>
      <c r="Q1261" s="191">
        <v>3.2039999999999999E-2</v>
      </c>
      <c r="R1261" s="191">
        <f>Q1261*H1261</f>
        <v>3.2039999999999999E-2</v>
      </c>
      <c r="S1261" s="191">
        <v>0</v>
      </c>
      <c r="T1261" s="192">
        <f>S1261*H1261</f>
        <v>0</v>
      </c>
      <c r="AR1261" s="25" t="s">
        <v>484</v>
      </c>
      <c r="AT1261" s="25" t="s">
        <v>447</v>
      </c>
      <c r="AU1261" s="25" t="s">
        <v>81</v>
      </c>
      <c r="AY1261" s="25" t="s">
        <v>276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5" t="s">
        <v>92</v>
      </c>
      <c r="BK1261" s="193">
        <f>ROUND(I1261*H1261,2)</f>
        <v>0</v>
      </c>
      <c r="BL1261" s="25" t="s">
        <v>384</v>
      </c>
      <c r="BM1261" s="25" t="s">
        <v>1616</v>
      </c>
    </row>
    <row r="1262" spans="2:65" s="12" customFormat="1">
      <c r="B1262" s="194"/>
      <c r="D1262" s="195" t="s">
        <v>284</v>
      </c>
      <c r="E1262" s="196" t="s">
        <v>5</v>
      </c>
      <c r="F1262" s="197" t="s">
        <v>451</v>
      </c>
      <c r="H1262" s="196" t="s">
        <v>5</v>
      </c>
      <c r="I1262" s="198"/>
      <c r="L1262" s="194"/>
      <c r="M1262" s="199"/>
      <c r="N1262" s="200"/>
      <c r="O1262" s="200"/>
      <c r="P1262" s="200"/>
      <c r="Q1262" s="200"/>
      <c r="R1262" s="200"/>
      <c r="S1262" s="200"/>
      <c r="T1262" s="201"/>
      <c r="AT1262" s="196" t="s">
        <v>284</v>
      </c>
      <c r="AU1262" s="196" t="s">
        <v>81</v>
      </c>
      <c r="AV1262" s="12" t="s">
        <v>77</v>
      </c>
      <c r="AW1262" s="12" t="s">
        <v>36</v>
      </c>
      <c r="AX1262" s="12" t="s">
        <v>73</v>
      </c>
      <c r="AY1262" s="196" t="s">
        <v>276</v>
      </c>
    </row>
    <row r="1263" spans="2:65" s="13" customFormat="1">
      <c r="B1263" s="202"/>
      <c r="D1263" s="195" t="s">
        <v>284</v>
      </c>
      <c r="E1263" s="203" t="s">
        <v>5</v>
      </c>
      <c r="F1263" s="204" t="s">
        <v>77</v>
      </c>
      <c r="H1263" s="205">
        <v>1</v>
      </c>
      <c r="I1263" s="206"/>
      <c r="L1263" s="202"/>
      <c r="M1263" s="207"/>
      <c r="N1263" s="208"/>
      <c r="O1263" s="208"/>
      <c r="P1263" s="208"/>
      <c r="Q1263" s="208"/>
      <c r="R1263" s="208"/>
      <c r="S1263" s="208"/>
      <c r="T1263" s="209"/>
      <c r="AT1263" s="203" t="s">
        <v>284</v>
      </c>
      <c r="AU1263" s="203" t="s">
        <v>81</v>
      </c>
      <c r="AV1263" s="13" t="s">
        <v>81</v>
      </c>
      <c r="AW1263" s="13" t="s">
        <v>36</v>
      </c>
      <c r="AX1263" s="13" t="s">
        <v>73</v>
      </c>
      <c r="AY1263" s="203" t="s">
        <v>276</v>
      </c>
    </row>
    <row r="1264" spans="2:65" s="14" customFormat="1">
      <c r="B1264" s="210"/>
      <c r="D1264" s="195" t="s">
        <v>284</v>
      </c>
      <c r="E1264" s="211" t="s">
        <v>5</v>
      </c>
      <c r="F1264" s="212" t="s">
        <v>290</v>
      </c>
      <c r="H1264" s="213">
        <v>1</v>
      </c>
      <c r="I1264" s="214"/>
      <c r="L1264" s="210"/>
      <c r="M1264" s="215"/>
      <c r="N1264" s="216"/>
      <c r="O1264" s="216"/>
      <c r="P1264" s="216"/>
      <c r="Q1264" s="216"/>
      <c r="R1264" s="216"/>
      <c r="S1264" s="216"/>
      <c r="T1264" s="217"/>
      <c r="AT1264" s="211" t="s">
        <v>284</v>
      </c>
      <c r="AU1264" s="211" t="s">
        <v>81</v>
      </c>
      <c r="AV1264" s="14" t="s">
        <v>87</v>
      </c>
      <c r="AW1264" s="14" t="s">
        <v>36</v>
      </c>
      <c r="AX1264" s="14" t="s">
        <v>73</v>
      </c>
      <c r="AY1264" s="211" t="s">
        <v>276</v>
      </c>
    </row>
    <row r="1265" spans="2:65" s="15" customFormat="1">
      <c r="B1265" s="218"/>
      <c r="D1265" s="195" t="s">
        <v>284</v>
      </c>
      <c r="E1265" s="219" t="s">
        <v>5</v>
      </c>
      <c r="F1265" s="220" t="s">
        <v>291</v>
      </c>
      <c r="H1265" s="221">
        <v>1</v>
      </c>
      <c r="I1265" s="222"/>
      <c r="L1265" s="218"/>
      <c r="M1265" s="223"/>
      <c r="N1265" s="224"/>
      <c r="O1265" s="224"/>
      <c r="P1265" s="224"/>
      <c r="Q1265" s="224"/>
      <c r="R1265" s="224"/>
      <c r="S1265" s="224"/>
      <c r="T1265" s="225"/>
      <c r="AT1265" s="219" t="s">
        <v>284</v>
      </c>
      <c r="AU1265" s="219" t="s">
        <v>81</v>
      </c>
      <c r="AV1265" s="15" t="s">
        <v>92</v>
      </c>
      <c r="AW1265" s="15" t="s">
        <v>36</v>
      </c>
      <c r="AX1265" s="15" t="s">
        <v>77</v>
      </c>
      <c r="AY1265" s="219" t="s">
        <v>276</v>
      </c>
    </row>
    <row r="1266" spans="2:65" s="1" customFormat="1" ht="25.5" customHeight="1">
      <c r="B1266" s="181"/>
      <c r="C1266" s="182" t="s">
        <v>1617</v>
      </c>
      <c r="D1266" s="182" t="s">
        <v>278</v>
      </c>
      <c r="E1266" s="183" t="s">
        <v>1618</v>
      </c>
      <c r="F1266" s="184" t="s">
        <v>1619</v>
      </c>
      <c r="G1266" s="185" t="s">
        <v>368</v>
      </c>
      <c r="H1266" s="186">
        <v>3</v>
      </c>
      <c r="I1266" s="187"/>
      <c r="J1266" s="188">
        <f>ROUND(I1266*H1266,2)</f>
        <v>0</v>
      </c>
      <c r="K1266" s="184" t="s">
        <v>282</v>
      </c>
      <c r="L1266" s="42"/>
      <c r="M1266" s="189" t="s">
        <v>5</v>
      </c>
      <c r="N1266" s="190" t="s">
        <v>46</v>
      </c>
      <c r="O1266" s="43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AR1266" s="25" t="s">
        <v>384</v>
      </c>
      <c r="AT1266" s="25" t="s">
        <v>278</v>
      </c>
      <c r="AU1266" s="25" t="s">
        <v>81</v>
      </c>
      <c r="AY1266" s="25" t="s">
        <v>276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25" t="s">
        <v>92</v>
      </c>
      <c r="BK1266" s="193">
        <f>ROUND(I1266*H1266,2)</f>
        <v>0</v>
      </c>
      <c r="BL1266" s="25" t="s">
        <v>384</v>
      </c>
      <c r="BM1266" s="25" t="s">
        <v>1620</v>
      </c>
    </row>
    <row r="1267" spans="2:65" s="12" customFormat="1">
      <c r="B1267" s="194"/>
      <c r="D1267" s="195" t="s">
        <v>284</v>
      </c>
      <c r="E1267" s="196" t="s">
        <v>5</v>
      </c>
      <c r="F1267" s="197" t="s">
        <v>1621</v>
      </c>
      <c r="H1267" s="196" t="s">
        <v>5</v>
      </c>
      <c r="I1267" s="198"/>
      <c r="L1267" s="194"/>
      <c r="M1267" s="199"/>
      <c r="N1267" s="200"/>
      <c r="O1267" s="200"/>
      <c r="P1267" s="200"/>
      <c r="Q1267" s="200"/>
      <c r="R1267" s="200"/>
      <c r="S1267" s="200"/>
      <c r="T1267" s="201"/>
      <c r="AT1267" s="196" t="s">
        <v>284</v>
      </c>
      <c r="AU1267" s="196" t="s">
        <v>81</v>
      </c>
      <c r="AV1267" s="12" t="s">
        <v>77</v>
      </c>
      <c r="AW1267" s="12" t="s">
        <v>36</v>
      </c>
      <c r="AX1267" s="12" t="s">
        <v>73</v>
      </c>
      <c r="AY1267" s="196" t="s">
        <v>276</v>
      </c>
    </row>
    <row r="1268" spans="2:65" s="12" customFormat="1">
      <c r="B1268" s="194"/>
      <c r="D1268" s="195" t="s">
        <v>284</v>
      </c>
      <c r="E1268" s="196" t="s">
        <v>5</v>
      </c>
      <c r="F1268" s="197" t="s">
        <v>1406</v>
      </c>
      <c r="H1268" s="196" t="s">
        <v>5</v>
      </c>
      <c r="I1268" s="198"/>
      <c r="L1268" s="194"/>
      <c r="M1268" s="199"/>
      <c r="N1268" s="200"/>
      <c r="O1268" s="200"/>
      <c r="P1268" s="200"/>
      <c r="Q1268" s="200"/>
      <c r="R1268" s="200"/>
      <c r="S1268" s="200"/>
      <c r="T1268" s="201"/>
      <c r="AT1268" s="196" t="s">
        <v>284</v>
      </c>
      <c r="AU1268" s="196" t="s">
        <v>81</v>
      </c>
      <c r="AV1268" s="12" t="s">
        <v>77</v>
      </c>
      <c r="AW1268" s="12" t="s">
        <v>36</v>
      </c>
      <c r="AX1268" s="12" t="s">
        <v>73</v>
      </c>
      <c r="AY1268" s="196" t="s">
        <v>276</v>
      </c>
    </row>
    <row r="1269" spans="2:65" s="12" customFormat="1">
      <c r="B1269" s="194"/>
      <c r="D1269" s="195" t="s">
        <v>284</v>
      </c>
      <c r="E1269" s="196" t="s">
        <v>5</v>
      </c>
      <c r="F1269" s="197" t="s">
        <v>1622</v>
      </c>
      <c r="H1269" s="196" t="s">
        <v>5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6" t="s">
        <v>284</v>
      </c>
      <c r="AU1269" s="196" t="s">
        <v>81</v>
      </c>
      <c r="AV1269" s="12" t="s">
        <v>77</v>
      </c>
      <c r="AW1269" s="12" t="s">
        <v>36</v>
      </c>
      <c r="AX1269" s="12" t="s">
        <v>73</v>
      </c>
      <c r="AY1269" s="196" t="s">
        <v>276</v>
      </c>
    </row>
    <row r="1270" spans="2:65" s="13" customFormat="1">
      <c r="B1270" s="202"/>
      <c r="D1270" s="195" t="s">
        <v>284</v>
      </c>
      <c r="E1270" s="203" t="s">
        <v>5</v>
      </c>
      <c r="F1270" s="204" t="s">
        <v>87</v>
      </c>
      <c r="H1270" s="205">
        <v>3</v>
      </c>
      <c r="I1270" s="206"/>
      <c r="L1270" s="202"/>
      <c r="M1270" s="207"/>
      <c r="N1270" s="208"/>
      <c r="O1270" s="208"/>
      <c r="P1270" s="208"/>
      <c r="Q1270" s="208"/>
      <c r="R1270" s="208"/>
      <c r="S1270" s="208"/>
      <c r="T1270" s="209"/>
      <c r="AT1270" s="203" t="s">
        <v>284</v>
      </c>
      <c r="AU1270" s="203" t="s">
        <v>81</v>
      </c>
      <c r="AV1270" s="13" t="s">
        <v>81</v>
      </c>
      <c r="AW1270" s="13" t="s">
        <v>36</v>
      </c>
      <c r="AX1270" s="13" t="s">
        <v>73</v>
      </c>
      <c r="AY1270" s="203" t="s">
        <v>276</v>
      </c>
    </row>
    <row r="1271" spans="2:65" s="14" customFormat="1">
      <c r="B1271" s="210"/>
      <c r="D1271" s="195" t="s">
        <v>284</v>
      </c>
      <c r="E1271" s="211" t="s">
        <v>5</v>
      </c>
      <c r="F1271" s="212" t="s">
        <v>290</v>
      </c>
      <c r="H1271" s="213">
        <v>3</v>
      </c>
      <c r="I1271" s="214"/>
      <c r="L1271" s="210"/>
      <c r="M1271" s="215"/>
      <c r="N1271" s="216"/>
      <c r="O1271" s="216"/>
      <c r="P1271" s="216"/>
      <c r="Q1271" s="216"/>
      <c r="R1271" s="216"/>
      <c r="S1271" s="216"/>
      <c r="T1271" s="217"/>
      <c r="AT1271" s="211" t="s">
        <v>284</v>
      </c>
      <c r="AU1271" s="211" t="s">
        <v>81</v>
      </c>
      <c r="AV1271" s="14" t="s">
        <v>87</v>
      </c>
      <c r="AW1271" s="14" t="s">
        <v>36</v>
      </c>
      <c r="AX1271" s="14" t="s">
        <v>73</v>
      </c>
      <c r="AY1271" s="211" t="s">
        <v>276</v>
      </c>
    </row>
    <row r="1272" spans="2:65" s="15" customFormat="1">
      <c r="B1272" s="218"/>
      <c r="D1272" s="195" t="s">
        <v>284</v>
      </c>
      <c r="E1272" s="219" t="s">
        <v>5</v>
      </c>
      <c r="F1272" s="220" t="s">
        <v>291</v>
      </c>
      <c r="H1272" s="221">
        <v>3</v>
      </c>
      <c r="I1272" s="222"/>
      <c r="L1272" s="218"/>
      <c r="M1272" s="223"/>
      <c r="N1272" s="224"/>
      <c r="O1272" s="224"/>
      <c r="P1272" s="224"/>
      <c r="Q1272" s="224"/>
      <c r="R1272" s="224"/>
      <c r="S1272" s="224"/>
      <c r="T1272" s="225"/>
      <c r="AT1272" s="219" t="s">
        <v>284</v>
      </c>
      <c r="AU1272" s="219" t="s">
        <v>81</v>
      </c>
      <c r="AV1272" s="15" t="s">
        <v>92</v>
      </c>
      <c r="AW1272" s="15" t="s">
        <v>36</v>
      </c>
      <c r="AX1272" s="15" t="s">
        <v>77</v>
      </c>
      <c r="AY1272" s="219" t="s">
        <v>276</v>
      </c>
    </row>
    <row r="1273" spans="2:65" s="1" customFormat="1" ht="16.5" customHeight="1">
      <c r="B1273" s="181"/>
      <c r="C1273" s="226" t="s">
        <v>1623</v>
      </c>
      <c r="D1273" s="226" t="s">
        <v>447</v>
      </c>
      <c r="E1273" s="227" t="s">
        <v>1624</v>
      </c>
      <c r="F1273" s="228" t="s">
        <v>1625</v>
      </c>
      <c r="G1273" s="229" t="s">
        <v>368</v>
      </c>
      <c r="H1273" s="230">
        <v>3</v>
      </c>
      <c r="I1273" s="231"/>
      <c r="J1273" s="232">
        <f>ROUND(I1273*H1273,2)</f>
        <v>0</v>
      </c>
      <c r="K1273" s="228" t="s">
        <v>282</v>
      </c>
      <c r="L1273" s="233"/>
      <c r="M1273" s="234" t="s">
        <v>5</v>
      </c>
      <c r="N1273" s="235" t="s">
        <v>46</v>
      </c>
      <c r="O1273" s="43"/>
      <c r="P1273" s="191">
        <f>O1273*H1273</f>
        <v>0</v>
      </c>
      <c r="Q1273" s="191">
        <v>0.04</v>
      </c>
      <c r="R1273" s="191">
        <f>Q1273*H1273</f>
        <v>0.12</v>
      </c>
      <c r="S1273" s="191">
        <v>0</v>
      </c>
      <c r="T1273" s="192">
        <f>S1273*H1273</f>
        <v>0</v>
      </c>
      <c r="AR1273" s="25" t="s">
        <v>484</v>
      </c>
      <c r="AT1273" s="25" t="s">
        <v>447</v>
      </c>
      <c r="AU1273" s="25" t="s">
        <v>81</v>
      </c>
      <c r="AY1273" s="25" t="s">
        <v>276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25" t="s">
        <v>92</v>
      </c>
      <c r="BK1273" s="193">
        <f>ROUND(I1273*H1273,2)</f>
        <v>0</v>
      </c>
      <c r="BL1273" s="25" t="s">
        <v>384</v>
      </c>
      <c r="BM1273" s="25" t="s">
        <v>1626</v>
      </c>
    </row>
    <row r="1274" spans="2:65" s="12" customFormat="1">
      <c r="B1274" s="194"/>
      <c r="D1274" s="195" t="s">
        <v>284</v>
      </c>
      <c r="E1274" s="196" t="s">
        <v>5</v>
      </c>
      <c r="F1274" s="197" t="s">
        <v>451</v>
      </c>
      <c r="H1274" s="196" t="s">
        <v>5</v>
      </c>
      <c r="I1274" s="198"/>
      <c r="L1274" s="194"/>
      <c r="M1274" s="199"/>
      <c r="N1274" s="200"/>
      <c r="O1274" s="200"/>
      <c r="P1274" s="200"/>
      <c r="Q1274" s="200"/>
      <c r="R1274" s="200"/>
      <c r="S1274" s="200"/>
      <c r="T1274" s="201"/>
      <c r="AT1274" s="196" t="s">
        <v>284</v>
      </c>
      <c r="AU1274" s="196" t="s">
        <v>81</v>
      </c>
      <c r="AV1274" s="12" t="s">
        <v>77</v>
      </c>
      <c r="AW1274" s="12" t="s">
        <v>36</v>
      </c>
      <c r="AX1274" s="12" t="s">
        <v>73</v>
      </c>
      <c r="AY1274" s="196" t="s">
        <v>276</v>
      </c>
    </row>
    <row r="1275" spans="2:65" s="13" customFormat="1">
      <c r="B1275" s="202"/>
      <c r="D1275" s="195" t="s">
        <v>284</v>
      </c>
      <c r="E1275" s="203" t="s">
        <v>5</v>
      </c>
      <c r="F1275" s="204" t="s">
        <v>87</v>
      </c>
      <c r="H1275" s="205">
        <v>3</v>
      </c>
      <c r="I1275" s="206"/>
      <c r="L1275" s="202"/>
      <c r="M1275" s="207"/>
      <c r="N1275" s="208"/>
      <c r="O1275" s="208"/>
      <c r="P1275" s="208"/>
      <c r="Q1275" s="208"/>
      <c r="R1275" s="208"/>
      <c r="S1275" s="208"/>
      <c r="T1275" s="209"/>
      <c r="AT1275" s="203" t="s">
        <v>284</v>
      </c>
      <c r="AU1275" s="203" t="s">
        <v>81</v>
      </c>
      <c r="AV1275" s="13" t="s">
        <v>81</v>
      </c>
      <c r="AW1275" s="13" t="s">
        <v>36</v>
      </c>
      <c r="AX1275" s="13" t="s">
        <v>73</v>
      </c>
      <c r="AY1275" s="203" t="s">
        <v>276</v>
      </c>
    </row>
    <row r="1276" spans="2:65" s="14" customFormat="1">
      <c r="B1276" s="210"/>
      <c r="D1276" s="195" t="s">
        <v>284</v>
      </c>
      <c r="E1276" s="211" t="s">
        <v>5</v>
      </c>
      <c r="F1276" s="212" t="s">
        <v>290</v>
      </c>
      <c r="H1276" s="213">
        <v>3</v>
      </c>
      <c r="I1276" s="214"/>
      <c r="L1276" s="210"/>
      <c r="M1276" s="215"/>
      <c r="N1276" s="216"/>
      <c r="O1276" s="216"/>
      <c r="P1276" s="216"/>
      <c r="Q1276" s="216"/>
      <c r="R1276" s="216"/>
      <c r="S1276" s="216"/>
      <c r="T1276" s="217"/>
      <c r="AT1276" s="211" t="s">
        <v>284</v>
      </c>
      <c r="AU1276" s="211" t="s">
        <v>81</v>
      </c>
      <c r="AV1276" s="14" t="s">
        <v>87</v>
      </c>
      <c r="AW1276" s="14" t="s">
        <v>36</v>
      </c>
      <c r="AX1276" s="14" t="s">
        <v>73</v>
      </c>
      <c r="AY1276" s="211" t="s">
        <v>276</v>
      </c>
    </row>
    <row r="1277" spans="2:65" s="15" customFormat="1">
      <c r="B1277" s="218"/>
      <c r="D1277" s="195" t="s">
        <v>284</v>
      </c>
      <c r="E1277" s="219" t="s">
        <v>5</v>
      </c>
      <c r="F1277" s="220" t="s">
        <v>291</v>
      </c>
      <c r="H1277" s="221">
        <v>3</v>
      </c>
      <c r="I1277" s="222"/>
      <c r="L1277" s="218"/>
      <c r="M1277" s="223"/>
      <c r="N1277" s="224"/>
      <c r="O1277" s="224"/>
      <c r="P1277" s="224"/>
      <c r="Q1277" s="224"/>
      <c r="R1277" s="224"/>
      <c r="S1277" s="224"/>
      <c r="T1277" s="225"/>
      <c r="AT1277" s="219" t="s">
        <v>284</v>
      </c>
      <c r="AU1277" s="219" t="s">
        <v>81</v>
      </c>
      <c r="AV1277" s="15" t="s">
        <v>92</v>
      </c>
      <c r="AW1277" s="15" t="s">
        <v>36</v>
      </c>
      <c r="AX1277" s="15" t="s">
        <v>77</v>
      </c>
      <c r="AY1277" s="219" t="s">
        <v>276</v>
      </c>
    </row>
    <row r="1278" spans="2:65" s="1" customFormat="1" ht="16.5" customHeight="1">
      <c r="B1278" s="181"/>
      <c r="C1278" s="182" t="s">
        <v>1627</v>
      </c>
      <c r="D1278" s="182" t="s">
        <v>278</v>
      </c>
      <c r="E1278" s="183" t="s">
        <v>1628</v>
      </c>
      <c r="F1278" s="184" t="s">
        <v>1629</v>
      </c>
      <c r="G1278" s="185" t="s">
        <v>318</v>
      </c>
      <c r="H1278" s="186">
        <v>8.2059999999999995</v>
      </c>
      <c r="I1278" s="187"/>
      <c r="J1278" s="188">
        <f>ROUND(I1278*H1278,2)</f>
        <v>0</v>
      </c>
      <c r="K1278" s="184" t="s">
        <v>282</v>
      </c>
      <c r="L1278" s="42"/>
      <c r="M1278" s="189" t="s">
        <v>5</v>
      </c>
      <c r="N1278" s="190" t="s">
        <v>46</v>
      </c>
      <c r="O1278" s="43"/>
      <c r="P1278" s="191">
        <f>O1278*H1278</f>
        <v>0</v>
      </c>
      <c r="Q1278" s="191">
        <v>0</v>
      </c>
      <c r="R1278" s="191">
        <f>Q1278*H1278</f>
        <v>0</v>
      </c>
      <c r="S1278" s="191">
        <v>0</v>
      </c>
      <c r="T1278" s="192">
        <f>S1278*H1278</f>
        <v>0</v>
      </c>
      <c r="AR1278" s="25" t="s">
        <v>384</v>
      </c>
      <c r="AT1278" s="25" t="s">
        <v>278</v>
      </c>
      <c r="AU1278" s="25" t="s">
        <v>81</v>
      </c>
      <c r="AY1278" s="25" t="s">
        <v>276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25" t="s">
        <v>92</v>
      </c>
      <c r="BK1278" s="193">
        <f>ROUND(I1278*H1278,2)</f>
        <v>0</v>
      </c>
      <c r="BL1278" s="25" t="s">
        <v>384</v>
      </c>
      <c r="BM1278" s="25" t="s">
        <v>1630</v>
      </c>
    </row>
    <row r="1279" spans="2:65" s="11" customFormat="1" ht="29.85" customHeight="1">
      <c r="B1279" s="168"/>
      <c r="D1279" s="169" t="s">
        <v>72</v>
      </c>
      <c r="E1279" s="179" t="s">
        <v>1631</v>
      </c>
      <c r="F1279" s="179" t="s">
        <v>1632</v>
      </c>
      <c r="I1279" s="171"/>
      <c r="J1279" s="180">
        <f>BK1279</f>
        <v>0</v>
      </c>
      <c r="L1279" s="168"/>
      <c r="M1279" s="173"/>
      <c r="N1279" s="174"/>
      <c r="O1279" s="174"/>
      <c r="P1279" s="175">
        <f>SUM(P1280:P1323)</f>
        <v>0</v>
      </c>
      <c r="Q1279" s="174"/>
      <c r="R1279" s="175">
        <f>SUM(R1280:R1323)</f>
        <v>0.63396400000000008</v>
      </c>
      <c r="S1279" s="174"/>
      <c r="T1279" s="176">
        <f>SUM(T1280:T1323)</f>
        <v>0</v>
      </c>
      <c r="AR1279" s="169" t="s">
        <v>81</v>
      </c>
      <c r="AT1279" s="177" t="s">
        <v>72</v>
      </c>
      <c r="AU1279" s="177" t="s">
        <v>77</v>
      </c>
      <c r="AY1279" s="169" t="s">
        <v>276</v>
      </c>
      <c r="BK1279" s="178">
        <f>SUM(BK1280:BK1323)</f>
        <v>0</v>
      </c>
    </row>
    <row r="1280" spans="2:65" s="1" customFormat="1" ht="25.5" customHeight="1">
      <c r="B1280" s="181"/>
      <c r="C1280" s="182" t="s">
        <v>1633</v>
      </c>
      <c r="D1280" s="182" t="s">
        <v>278</v>
      </c>
      <c r="E1280" s="183" t="s">
        <v>1634</v>
      </c>
      <c r="F1280" s="184" t="s">
        <v>1635</v>
      </c>
      <c r="G1280" s="185" t="s">
        <v>416</v>
      </c>
      <c r="H1280" s="186">
        <v>65</v>
      </c>
      <c r="I1280" s="187"/>
      <c r="J1280" s="188">
        <f>ROUND(I1280*H1280,2)</f>
        <v>0</v>
      </c>
      <c r="K1280" s="184" t="s">
        <v>282</v>
      </c>
      <c r="L1280" s="42"/>
      <c r="M1280" s="189" t="s">
        <v>5</v>
      </c>
      <c r="N1280" s="190" t="s">
        <v>46</v>
      </c>
      <c r="O1280" s="43"/>
      <c r="P1280" s="191">
        <f>O1280*H1280</f>
        <v>0</v>
      </c>
      <c r="Q1280" s="191">
        <v>6.96E-3</v>
      </c>
      <c r="R1280" s="191">
        <f>Q1280*H1280</f>
        <v>0.45240000000000002</v>
      </c>
      <c r="S1280" s="191">
        <v>0</v>
      </c>
      <c r="T1280" s="192">
        <f>S1280*H1280</f>
        <v>0</v>
      </c>
      <c r="AR1280" s="25" t="s">
        <v>384</v>
      </c>
      <c r="AT1280" s="25" t="s">
        <v>278</v>
      </c>
      <c r="AU1280" s="25" t="s">
        <v>81</v>
      </c>
      <c r="AY1280" s="25" t="s">
        <v>276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25" t="s">
        <v>92</v>
      </c>
      <c r="BK1280" s="193">
        <f>ROUND(I1280*H1280,2)</f>
        <v>0</v>
      </c>
      <c r="BL1280" s="25" t="s">
        <v>384</v>
      </c>
      <c r="BM1280" s="25" t="s">
        <v>1636</v>
      </c>
    </row>
    <row r="1281" spans="2:65" s="12" customFormat="1">
      <c r="B1281" s="194"/>
      <c r="D1281" s="195" t="s">
        <v>284</v>
      </c>
      <c r="E1281" s="196" t="s">
        <v>5</v>
      </c>
      <c r="F1281" s="197" t="s">
        <v>1637</v>
      </c>
      <c r="H1281" s="196" t="s">
        <v>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6" t="s">
        <v>284</v>
      </c>
      <c r="AU1281" s="196" t="s">
        <v>81</v>
      </c>
      <c r="AV1281" s="12" t="s">
        <v>77</v>
      </c>
      <c r="AW1281" s="12" t="s">
        <v>36</v>
      </c>
      <c r="AX1281" s="12" t="s">
        <v>73</v>
      </c>
      <c r="AY1281" s="196" t="s">
        <v>276</v>
      </c>
    </row>
    <row r="1282" spans="2:65" s="12" customFormat="1">
      <c r="B1282" s="194"/>
      <c r="D1282" s="195" t="s">
        <v>284</v>
      </c>
      <c r="E1282" s="196" t="s">
        <v>5</v>
      </c>
      <c r="F1282" s="197" t="s">
        <v>1406</v>
      </c>
      <c r="H1282" s="196" t="s">
        <v>5</v>
      </c>
      <c r="I1282" s="198"/>
      <c r="L1282" s="194"/>
      <c r="M1282" s="199"/>
      <c r="N1282" s="200"/>
      <c r="O1282" s="200"/>
      <c r="P1282" s="200"/>
      <c r="Q1282" s="200"/>
      <c r="R1282" s="200"/>
      <c r="S1282" s="200"/>
      <c r="T1282" s="201"/>
      <c r="AT1282" s="196" t="s">
        <v>284</v>
      </c>
      <c r="AU1282" s="196" t="s">
        <v>81</v>
      </c>
      <c r="AV1282" s="12" t="s">
        <v>77</v>
      </c>
      <c r="AW1282" s="12" t="s">
        <v>36</v>
      </c>
      <c r="AX1282" s="12" t="s">
        <v>73</v>
      </c>
      <c r="AY1282" s="196" t="s">
        <v>276</v>
      </c>
    </row>
    <row r="1283" spans="2:65" s="12" customFormat="1">
      <c r="B1283" s="194"/>
      <c r="D1283" s="195" t="s">
        <v>284</v>
      </c>
      <c r="E1283" s="196" t="s">
        <v>5</v>
      </c>
      <c r="F1283" s="197" t="s">
        <v>1487</v>
      </c>
      <c r="H1283" s="196" t="s">
        <v>5</v>
      </c>
      <c r="I1283" s="198"/>
      <c r="L1283" s="194"/>
      <c r="M1283" s="199"/>
      <c r="N1283" s="200"/>
      <c r="O1283" s="200"/>
      <c r="P1283" s="200"/>
      <c r="Q1283" s="200"/>
      <c r="R1283" s="200"/>
      <c r="S1283" s="200"/>
      <c r="T1283" s="201"/>
      <c r="AT1283" s="196" t="s">
        <v>284</v>
      </c>
      <c r="AU1283" s="196" t="s">
        <v>81</v>
      </c>
      <c r="AV1283" s="12" t="s">
        <v>77</v>
      </c>
      <c r="AW1283" s="12" t="s">
        <v>36</v>
      </c>
      <c r="AX1283" s="12" t="s">
        <v>73</v>
      </c>
      <c r="AY1283" s="196" t="s">
        <v>276</v>
      </c>
    </row>
    <row r="1284" spans="2:65" s="13" customFormat="1">
      <c r="B1284" s="202"/>
      <c r="D1284" s="195" t="s">
        <v>284</v>
      </c>
      <c r="E1284" s="203" t="s">
        <v>5</v>
      </c>
      <c r="F1284" s="204" t="s">
        <v>678</v>
      </c>
      <c r="H1284" s="205">
        <v>65</v>
      </c>
      <c r="I1284" s="206"/>
      <c r="L1284" s="202"/>
      <c r="M1284" s="207"/>
      <c r="N1284" s="208"/>
      <c r="O1284" s="208"/>
      <c r="P1284" s="208"/>
      <c r="Q1284" s="208"/>
      <c r="R1284" s="208"/>
      <c r="S1284" s="208"/>
      <c r="T1284" s="209"/>
      <c r="AT1284" s="203" t="s">
        <v>284</v>
      </c>
      <c r="AU1284" s="203" t="s">
        <v>81</v>
      </c>
      <c r="AV1284" s="13" t="s">
        <v>81</v>
      </c>
      <c r="AW1284" s="13" t="s">
        <v>36</v>
      </c>
      <c r="AX1284" s="13" t="s">
        <v>73</v>
      </c>
      <c r="AY1284" s="203" t="s">
        <v>276</v>
      </c>
    </row>
    <row r="1285" spans="2:65" s="14" customFormat="1">
      <c r="B1285" s="210"/>
      <c r="D1285" s="195" t="s">
        <v>284</v>
      </c>
      <c r="E1285" s="211" t="s">
        <v>5</v>
      </c>
      <c r="F1285" s="212" t="s">
        <v>290</v>
      </c>
      <c r="H1285" s="213">
        <v>65</v>
      </c>
      <c r="I1285" s="214"/>
      <c r="L1285" s="210"/>
      <c r="M1285" s="215"/>
      <c r="N1285" s="216"/>
      <c r="O1285" s="216"/>
      <c r="P1285" s="216"/>
      <c r="Q1285" s="216"/>
      <c r="R1285" s="216"/>
      <c r="S1285" s="216"/>
      <c r="T1285" s="217"/>
      <c r="AT1285" s="211" t="s">
        <v>284</v>
      </c>
      <c r="AU1285" s="211" t="s">
        <v>81</v>
      </c>
      <c r="AV1285" s="14" t="s">
        <v>87</v>
      </c>
      <c r="AW1285" s="14" t="s">
        <v>36</v>
      </c>
      <c r="AX1285" s="14" t="s">
        <v>73</v>
      </c>
      <c r="AY1285" s="211" t="s">
        <v>276</v>
      </c>
    </row>
    <row r="1286" spans="2:65" s="15" customFormat="1">
      <c r="B1286" s="218"/>
      <c r="D1286" s="195" t="s">
        <v>284</v>
      </c>
      <c r="E1286" s="219" t="s">
        <v>5</v>
      </c>
      <c r="F1286" s="220" t="s">
        <v>291</v>
      </c>
      <c r="H1286" s="221">
        <v>65</v>
      </c>
      <c r="I1286" s="222"/>
      <c r="L1286" s="218"/>
      <c r="M1286" s="223"/>
      <c r="N1286" s="224"/>
      <c r="O1286" s="224"/>
      <c r="P1286" s="224"/>
      <c r="Q1286" s="224"/>
      <c r="R1286" s="224"/>
      <c r="S1286" s="224"/>
      <c r="T1286" s="225"/>
      <c r="AT1286" s="219" t="s">
        <v>284</v>
      </c>
      <c r="AU1286" s="219" t="s">
        <v>81</v>
      </c>
      <c r="AV1286" s="15" t="s">
        <v>92</v>
      </c>
      <c r="AW1286" s="15" t="s">
        <v>36</v>
      </c>
      <c r="AX1286" s="15" t="s">
        <v>77</v>
      </c>
      <c r="AY1286" s="219" t="s">
        <v>276</v>
      </c>
    </row>
    <row r="1287" spans="2:65" s="1" customFormat="1" ht="16.5" customHeight="1">
      <c r="B1287" s="181"/>
      <c r="C1287" s="182" t="s">
        <v>1638</v>
      </c>
      <c r="D1287" s="182" t="s">
        <v>278</v>
      </c>
      <c r="E1287" s="183" t="s">
        <v>1639</v>
      </c>
      <c r="F1287" s="184" t="s">
        <v>1640</v>
      </c>
      <c r="G1287" s="185" t="s">
        <v>416</v>
      </c>
      <c r="H1287" s="186">
        <v>5.8</v>
      </c>
      <c r="I1287" s="187"/>
      <c r="J1287" s="188">
        <f>ROUND(I1287*H1287,2)</f>
        <v>0</v>
      </c>
      <c r="K1287" s="184" t="s">
        <v>282</v>
      </c>
      <c r="L1287" s="42"/>
      <c r="M1287" s="189" t="s">
        <v>5</v>
      </c>
      <c r="N1287" s="190" t="s">
        <v>46</v>
      </c>
      <c r="O1287" s="43"/>
      <c r="P1287" s="191">
        <f>O1287*H1287</f>
        <v>0</v>
      </c>
      <c r="Q1287" s="191">
        <v>1.4599999999999999E-3</v>
      </c>
      <c r="R1287" s="191">
        <f>Q1287*H1287</f>
        <v>8.4679999999999998E-3</v>
      </c>
      <c r="S1287" s="191">
        <v>0</v>
      </c>
      <c r="T1287" s="192">
        <f>S1287*H1287</f>
        <v>0</v>
      </c>
      <c r="AR1287" s="25" t="s">
        <v>384</v>
      </c>
      <c r="AT1287" s="25" t="s">
        <v>278</v>
      </c>
      <c r="AU1287" s="25" t="s">
        <v>81</v>
      </c>
      <c r="AY1287" s="25" t="s">
        <v>276</v>
      </c>
      <c r="BE1287" s="193">
        <f>IF(N1287="základní",J1287,0)</f>
        <v>0</v>
      </c>
      <c r="BF1287" s="193">
        <f>IF(N1287="snížená",J1287,0)</f>
        <v>0</v>
      </c>
      <c r="BG1287" s="193">
        <f>IF(N1287="zákl. přenesená",J1287,0)</f>
        <v>0</v>
      </c>
      <c r="BH1287" s="193">
        <f>IF(N1287="sníž. přenesená",J1287,0)</f>
        <v>0</v>
      </c>
      <c r="BI1287" s="193">
        <f>IF(N1287="nulová",J1287,0)</f>
        <v>0</v>
      </c>
      <c r="BJ1287" s="25" t="s">
        <v>92</v>
      </c>
      <c r="BK1287" s="193">
        <f>ROUND(I1287*H1287,2)</f>
        <v>0</v>
      </c>
      <c r="BL1287" s="25" t="s">
        <v>384</v>
      </c>
      <c r="BM1287" s="25" t="s">
        <v>1641</v>
      </c>
    </row>
    <row r="1288" spans="2:65" s="12" customFormat="1">
      <c r="B1288" s="194"/>
      <c r="D1288" s="195" t="s">
        <v>284</v>
      </c>
      <c r="E1288" s="196" t="s">
        <v>5</v>
      </c>
      <c r="F1288" s="197" t="s">
        <v>1642</v>
      </c>
      <c r="H1288" s="196" t="s">
        <v>5</v>
      </c>
      <c r="I1288" s="198"/>
      <c r="L1288" s="194"/>
      <c r="M1288" s="199"/>
      <c r="N1288" s="200"/>
      <c r="O1288" s="200"/>
      <c r="P1288" s="200"/>
      <c r="Q1288" s="200"/>
      <c r="R1288" s="200"/>
      <c r="S1288" s="200"/>
      <c r="T1288" s="201"/>
      <c r="AT1288" s="196" t="s">
        <v>284</v>
      </c>
      <c r="AU1288" s="196" t="s">
        <v>81</v>
      </c>
      <c r="AV1288" s="12" t="s">
        <v>77</v>
      </c>
      <c r="AW1288" s="12" t="s">
        <v>36</v>
      </c>
      <c r="AX1288" s="12" t="s">
        <v>73</v>
      </c>
      <c r="AY1288" s="196" t="s">
        <v>276</v>
      </c>
    </row>
    <row r="1289" spans="2:65" s="12" customFormat="1">
      <c r="B1289" s="194"/>
      <c r="D1289" s="195" t="s">
        <v>284</v>
      </c>
      <c r="E1289" s="196" t="s">
        <v>5</v>
      </c>
      <c r="F1289" s="197" t="s">
        <v>1406</v>
      </c>
      <c r="H1289" s="196" t="s">
        <v>5</v>
      </c>
      <c r="I1289" s="198"/>
      <c r="L1289" s="194"/>
      <c r="M1289" s="199"/>
      <c r="N1289" s="200"/>
      <c r="O1289" s="200"/>
      <c r="P1289" s="200"/>
      <c r="Q1289" s="200"/>
      <c r="R1289" s="200"/>
      <c r="S1289" s="200"/>
      <c r="T1289" s="201"/>
      <c r="AT1289" s="196" t="s">
        <v>284</v>
      </c>
      <c r="AU1289" s="196" t="s">
        <v>81</v>
      </c>
      <c r="AV1289" s="12" t="s">
        <v>77</v>
      </c>
      <c r="AW1289" s="12" t="s">
        <v>36</v>
      </c>
      <c r="AX1289" s="12" t="s">
        <v>73</v>
      </c>
      <c r="AY1289" s="196" t="s">
        <v>276</v>
      </c>
    </row>
    <row r="1290" spans="2:65" s="12" customFormat="1">
      <c r="B1290" s="194"/>
      <c r="D1290" s="195" t="s">
        <v>284</v>
      </c>
      <c r="E1290" s="196" t="s">
        <v>5</v>
      </c>
      <c r="F1290" s="197" t="s">
        <v>1643</v>
      </c>
      <c r="H1290" s="196" t="s">
        <v>5</v>
      </c>
      <c r="I1290" s="198"/>
      <c r="L1290" s="194"/>
      <c r="M1290" s="199"/>
      <c r="N1290" s="200"/>
      <c r="O1290" s="200"/>
      <c r="P1290" s="200"/>
      <c r="Q1290" s="200"/>
      <c r="R1290" s="200"/>
      <c r="S1290" s="200"/>
      <c r="T1290" s="201"/>
      <c r="AT1290" s="196" t="s">
        <v>284</v>
      </c>
      <c r="AU1290" s="196" t="s">
        <v>81</v>
      </c>
      <c r="AV1290" s="12" t="s">
        <v>77</v>
      </c>
      <c r="AW1290" s="12" t="s">
        <v>36</v>
      </c>
      <c r="AX1290" s="12" t="s">
        <v>73</v>
      </c>
      <c r="AY1290" s="196" t="s">
        <v>276</v>
      </c>
    </row>
    <row r="1291" spans="2:65" s="13" customFormat="1">
      <c r="B1291" s="202"/>
      <c r="D1291" s="195" t="s">
        <v>284</v>
      </c>
      <c r="E1291" s="203" t="s">
        <v>5</v>
      </c>
      <c r="F1291" s="204" t="s">
        <v>1644</v>
      </c>
      <c r="H1291" s="205">
        <v>3.2</v>
      </c>
      <c r="I1291" s="206"/>
      <c r="L1291" s="202"/>
      <c r="M1291" s="207"/>
      <c r="N1291" s="208"/>
      <c r="O1291" s="208"/>
      <c r="P1291" s="208"/>
      <c r="Q1291" s="208"/>
      <c r="R1291" s="208"/>
      <c r="S1291" s="208"/>
      <c r="T1291" s="209"/>
      <c r="AT1291" s="203" t="s">
        <v>284</v>
      </c>
      <c r="AU1291" s="203" t="s">
        <v>81</v>
      </c>
      <c r="AV1291" s="13" t="s">
        <v>81</v>
      </c>
      <c r="AW1291" s="13" t="s">
        <v>36</v>
      </c>
      <c r="AX1291" s="13" t="s">
        <v>73</v>
      </c>
      <c r="AY1291" s="203" t="s">
        <v>276</v>
      </c>
    </row>
    <row r="1292" spans="2:65" s="13" customFormat="1">
      <c r="B1292" s="202"/>
      <c r="D1292" s="195" t="s">
        <v>284</v>
      </c>
      <c r="E1292" s="203" t="s">
        <v>5</v>
      </c>
      <c r="F1292" s="204" t="s">
        <v>1645</v>
      </c>
      <c r="H1292" s="205">
        <v>2.6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284</v>
      </c>
      <c r="AU1292" s="203" t="s">
        <v>81</v>
      </c>
      <c r="AV1292" s="13" t="s">
        <v>81</v>
      </c>
      <c r="AW1292" s="13" t="s">
        <v>36</v>
      </c>
      <c r="AX1292" s="13" t="s">
        <v>73</v>
      </c>
      <c r="AY1292" s="203" t="s">
        <v>276</v>
      </c>
    </row>
    <row r="1293" spans="2:65" s="14" customFormat="1">
      <c r="B1293" s="210"/>
      <c r="D1293" s="195" t="s">
        <v>284</v>
      </c>
      <c r="E1293" s="211" t="s">
        <v>5</v>
      </c>
      <c r="F1293" s="212" t="s">
        <v>290</v>
      </c>
      <c r="H1293" s="213">
        <v>5.8</v>
      </c>
      <c r="I1293" s="214"/>
      <c r="L1293" s="210"/>
      <c r="M1293" s="215"/>
      <c r="N1293" s="216"/>
      <c r="O1293" s="216"/>
      <c r="P1293" s="216"/>
      <c r="Q1293" s="216"/>
      <c r="R1293" s="216"/>
      <c r="S1293" s="216"/>
      <c r="T1293" s="217"/>
      <c r="AT1293" s="211" t="s">
        <v>284</v>
      </c>
      <c r="AU1293" s="211" t="s">
        <v>81</v>
      </c>
      <c r="AV1293" s="14" t="s">
        <v>87</v>
      </c>
      <c r="AW1293" s="14" t="s">
        <v>36</v>
      </c>
      <c r="AX1293" s="14" t="s">
        <v>73</v>
      </c>
      <c r="AY1293" s="211" t="s">
        <v>276</v>
      </c>
    </row>
    <row r="1294" spans="2:65" s="15" customFormat="1">
      <c r="B1294" s="218"/>
      <c r="D1294" s="195" t="s">
        <v>284</v>
      </c>
      <c r="E1294" s="219" t="s">
        <v>5</v>
      </c>
      <c r="F1294" s="220" t="s">
        <v>291</v>
      </c>
      <c r="H1294" s="221">
        <v>5.8</v>
      </c>
      <c r="I1294" s="222"/>
      <c r="L1294" s="218"/>
      <c r="M1294" s="223"/>
      <c r="N1294" s="224"/>
      <c r="O1294" s="224"/>
      <c r="P1294" s="224"/>
      <c r="Q1294" s="224"/>
      <c r="R1294" s="224"/>
      <c r="S1294" s="224"/>
      <c r="T1294" s="225"/>
      <c r="AT1294" s="219" t="s">
        <v>284</v>
      </c>
      <c r="AU1294" s="219" t="s">
        <v>81</v>
      </c>
      <c r="AV1294" s="15" t="s">
        <v>92</v>
      </c>
      <c r="AW1294" s="15" t="s">
        <v>36</v>
      </c>
      <c r="AX1294" s="15" t="s">
        <v>77</v>
      </c>
      <c r="AY1294" s="219" t="s">
        <v>276</v>
      </c>
    </row>
    <row r="1295" spans="2:65" s="1" customFormat="1" ht="25.5" customHeight="1">
      <c r="B1295" s="181"/>
      <c r="C1295" s="182" t="s">
        <v>1646</v>
      </c>
      <c r="D1295" s="182" t="s">
        <v>278</v>
      </c>
      <c r="E1295" s="183" t="s">
        <v>1647</v>
      </c>
      <c r="F1295" s="184" t="s">
        <v>1648</v>
      </c>
      <c r="G1295" s="185" t="s">
        <v>416</v>
      </c>
      <c r="H1295" s="186">
        <v>15.4</v>
      </c>
      <c r="I1295" s="187"/>
      <c r="J1295" s="188">
        <f>ROUND(I1295*H1295,2)</f>
        <v>0</v>
      </c>
      <c r="K1295" s="184" t="s">
        <v>282</v>
      </c>
      <c r="L1295" s="42"/>
      <c r="M1295" s="189" t="s">
        <v>5</v>
      </c>
      <c r="N1295" s="190" t="s">
        <v>46</v>
      </c>
      <c r="O1295" s="43"/>
      <c r="P1295" s="191">
        <f>O1295*H1295</f>
        <v>0</v>
      </c>
      <c r="Q1295" s="191">
        <v>2.2000000000000001E-3</v>
      </c>
      <c r="R1295" s="191">
        <f>Q1295*H1295</f>
        <v>3.388E-2</v>
      </c>
      <c r="S1295" s="191">
        <v>0</v>
      </c>
      <c r="T1295" s="192">
        <f>S1295*H1295</f>
        <v>0</v>
      </c>
      <c r="AR1295" s="25" t="s">
        <v>384</v>
      </c>
      <c r="AT1295" s="25" t="s">
        <v>278</v>
      </c>
      <c r="AU1295" s="25" t="s">
        <v>81</v>
      </c>
      <c r="AY1295" s="25" t="s">
        <v>276</v>
      </c>
      <c r="BE1295" s="193">
        <f>IF(N1295="základní",J1295,0)</f>
        <v>0</v>
      </c>
      <c r="BF1295" s="193">
        <f>IF(N1295="snížená",J1295,0)</f>
        <v>0</v>
      </c>
      <c r="BG1295" s="193">
        <f>IF(N1295="zákl. přenesená",J1295,0)</f>
        <v>0</v>
      </c>
      <c r="BH1295" s="193">
        <f>IF(N1295="sníž. přenesená",J1295,0)</f>
        <v>0</v>
      </c>
      <c r="BI1295" s="193">
        <f>IF(N1295="nulová",J1295,0)</f>
        <v>0</v>
      </c>
      <c r="BJ1295" s="25" t="s">
        <v>92</v>
      </c>
      <c r="BK1295" s="193">
        <f>ROUND(I1295*H1295,2)</f>
        <v>0</v>
      </c>
      <c r="BL1295" s="25" t="s">
        <v>384</v>
      </c>
      <c r="BM1295" s="25" t="s">
        <v>1649</v>
      </c>
    </row>
    <row r="1296" spans="2:65" s="12" customFormat="1">
      <c r="B1296" s="194"/>
      <c r="D1296" s="195" t="s">
        <v>284</v>
      </c>
      <c r="E1296" s="196" t="s">
        <v>5</v>
      </c>
      <c r="F1296" s="197" t="s">
        <v>1650</v>
      </c>
      <c r="H1296" s="196" t="s">
        <v>5</v>
      </c>
      <c r="I1296" s="198"/>
      <c r="L1296" s="194"/>
      <c r="M1296" s="199"/>
      <c r="N1296" s="200"/>
      <c r="O1296" s="200"/>
      <c r="P1296" s="200"/>
      <c r="Q1296" s="200"/>
      <c r="R1296" s="200"/>
      <c r="S1296" s="200"/>
      <c r="T1296" s="201"/>
      <c r="AT1296" s="196" t="s">
        <v>284</v>
      </c>
      <c r="AU1296" s="196" t="s">
        <v>81</v>
      </c>
      <c r="AV1296" s="12" t="s">
        <v>77</v>
      </c>
      <c r="AW1296" s="12" t="s">
        <v>36</v>
      </c>
      <c r="AX1296" s="12" t="s">
        <v>73</v>
      </c>
      <c r="AY1296" s="196" t="s">
        <v>276</v>
      </c>
    </row>
    <row r="1297" spans="2:65" s="12" customFormat="1">
      <c r="B1297" s="194"/>
      <c r="D1297" s="195" t="s">
        <v>284</v>
      </c>
      <c r="E1297" s="196" t="s">
        <v>5</v>
      </c>
      <c r="F1297" s="197" t="s">
        <v>1406</v>
      </c>
      <c r="H1297" s="196" t="s">
        <v>5</v>
      </c>
      <c r="I1297" s="198"/>
      <c r="L1297" s="194"/>
      <c r="M1297" s="199"/>
      <c r="N1297" s="200"/>
      <c r="O1297" s="200"/>
      <c r="P1297" s="200"/>
      <c r="Q1297" s="200"/>
      <c r="R1297" s="200"/>
      <c r="S1297" s="200"/>
      <c r="T1297" s="201"/>
      <c r="AT1297" s="196" t="s">
        <v>284</v>
      </c>
      <c r="AU1297" s="196" t="s">
        <v>81</v>
      </c>
      <c r="AV1297" s="12" t="s">
        <v>77</v>
      </c>
      <c r="AW1297" s="12" t="s">
        <v>36</v>
      </c>
      <c r="AX1297" s="12" t="s">
        <v>73</v>
      </c>
      <c r="AY1297" s="196" t="s">
        <v>276</v>
      </c>
    </row>
    <row r="1298" spans="2:65" s="12" customFormat="1">
      <c r="B1298" s="194"/>
      <c r="D1298" s="195" t="s">
        <v>284</v>
      </c>
      <c r="E1298" s="196" t="s">
        <v>5</v>
      </c>
      <c r="F1298" s="197" t="s">
        <v>1491</v>
      </c>
      <c r="H1298" s="196" t="s">
        <v>5</v>
      </c>
      <c r="I1298" s="198"/>
      <c r="L1298" s="194"/>
      <c r="M1298" s="199"/>
      <c r="N1298" s="200"/>
      <c r="O1298" s="200"/>
      <c r="P1298" s="200"/>
      <c r="Q1298" s="200"/>
      <c r="R1298" s="200"/>
      <c r="S1298" s="200"/>
      <c r="T1298" s="201"/>
      <c r="AT1298" s="196" t="s">
        <v>284</v>
      </c>
      <c r="AU1298" s="196" t="s">
        <v>81</v>
      </c>
      <c r="AV1298" s="12" t="s">
        <v>77</v>
      </c>
      <c r="AW1298" s="12" t="s">
        <v>36</v>
      </c>
      <c r="AX1298" s="12" t="s">
        <v>73</v>
      </c>
      <c r="AY1298" s="196" t="s">
        <v>276</v>
      </c>
    </row>
    <row r="1299" spans="2:65" s="13" customFormat="1">
      <c r="B1299" s="202"/>
      <c r="D1299" s="195" t="s">
        <v>284</v>
      </c>
      <c r="E1299" s="203" t="s">
        <v>5</v>
      </c>
      <c r="F1299" s="204" t="s">
        <v>1651</v>
      </c>
      <c r="H1299" s="205">
        <v>15.4</v>
      </c>
      <c r="I1299" s="206"/>
      <c r="L1299" s="202"/>
      <c r="M1299" s="207"/>
      <c r="N1299" s="208"/>
      <c r="O1299" s="208"/>
      <c r="P1299" s="208"/>
      <c r="Q1299" s="208"/>
      <c r="R1299" s="208"/>
      <c r="S1299" s="208"/>
      <c r="T1299" s="209"/>
      <c r="AT1299" s="203" t="s">
        <v>284</v>
      </c>
      <c r="AU1299" s="203" t="s">
        <v>81</v>
      </c>
      <c r="AV1299" s="13" t="s">
        <v>81</v>
      </c>
      <c r="AW1299" s="13" t="s">
        <v>36</v>
      </c>
      <c r="AX1299" s="13" t="s">
        <v>73</v>
      </c>
      <c r="AY1299" s="203" t="s">
        <v>276</v>
      </c>
    </row>
    <row r="1300" spans="2:65" s="14" customFormat="1">
      <c r="B1300" s="210"/>
      <c r="D1300" s="195" t="s">
        <v>284</v>
      </c>
      <c r="E1300" s="211" t="s">
        <v>5</v>
      </c>
      <c r="F1300" s="212" t="s">
        <v>290</v>
      </c>
      <c r="H1300" s="213">
        <v>15.4</v>
      </c>
      <c r="I1300" s="214"/>
      <c r="L1300" s="210"/>
      <c r="M1300" s="215"/>
      <c r="N1300" s="216"/>
      <c r="O1300" s="216"/>
      <c r="P1300" s="216"/>
      <c r="Q1300" s="216"/>
      <c r="R1300" s="216"/>
      <c r="S1300" s="216"/>
      <c r="T1300" s="217"/>
      <c r="AT1300" s="211" t="s">
        <v>284</v>
      </c>
      <c r="AU1300" s="211" t="s">
        <v>81</v>
      </c>
      <c r="AV1300" s="14" t="s">
        <v>87</v>
      </c>
      <c r="AW1300" s="14" t="s">
        <v>36</v>
      </c>
      <c r="AX1300" s="14" t="s">
        <v>73</v>
      </c>
      <c r="AY1300" s="211" t="s">
        <v>276</v>
      </c>
    </row>
    <row r="1301" spans="2:65" s="15" customFormat="1">
      <c r="B1301" s="218"/>
      <c r="D1301" s="195" t="s">
        <v>284</v>
      </c>
      <c r="E1301" s="219" t="s">
        <v>5</v>
      </c>
      <c r="F1301" s="220" t="s">
        <v>291</v>
      </c>
      <c r="H1301" s="221">
        <v>15.4</v>
      </c>
      <c r="I1301" s="222"/>
      <c r="L1301" s="218"/>
      <c r="M1301" s="223"/>
      <c r="N1301" s="224"/>
      <c r="O1301" s="224"/>
      <c r="P1301" s="224"/>
      <c r="Q1301" s="224"/>
      <c r="R1301" s="224"/>
      <c r="S1301" s="224"/>
      <c r="T1301" s="225"/>
      <c r="AT1301" s="219" t="s">
        <v>284</v>
      </c>
      <c r="AU1301" s="219" t="s">
        <v>81</v>
      </c>
      <c r="AV1301" s="15" t="s">
        <v>92</v>
      </c>
      <c r="AW1301" s="15" t="s">
        <v>36</v>
      </c>
      <c r="AX1301" s="15" t="s">
        <v>77</v>
      </c>
      <c r="AY1301" s="219" t="s">
        <v>276</v>
      </c>
    </row>
    <row r="1302" spans="2:65" s="1" customFormat="1" ht="25.5" customHeight="1">
      <c r="B1302" s="181"/>
      <c r="C1302" s="182" t="s">
        <v>1652</v>
      </c>
      <c r="D1302" s="182" t="s">
        <v>278</v>
      </c>
      <c r="E1302" s="183" t="s">
        <v>1653</v>
      </c>
      <c r="F1302" s="184" t="s">
        <v>1654</v>
      </c>
      <c r="G1302" s="185" t="s">
        <v>416</v>
      </c>
      <c r="H1302" s="186">
        <v>7.2</v>
      </c>
      <c r="I1302" s="187"/>
      <c r="J1302" s="188">
        <f>ROUND(I1302*H1302,2)</f>
        <v>0</v>
      </c>
      <c r="K1302" s="184" t="s">
        <v>282</v>
      </c>
      <c r="L1302" s="42"/>
      <c r="M1302" s="189" t="s">
        <v>5</v>
      </c>
      <c r="N1302" s="190" t="s">
        <v>46</v>
      </c>
      <c r="O1302" s="43"/>
      <c r="P1302" s="191">
        <f>O1302*H1302</f>
        <v>0</v>
      </c>
      <c r="Q1302" s="191">
        <v>3.5000000000000001E-3</v>
      </c>
      <c r="R1302" s="191">
        <f>Q1302*H1302</f>
        <v>2.52E-2</v>
      </c>
      <c r="S1302" s="191">
        <v>0</v>
      </c>
      <c r="T1302" s="192">
        <f>S1302*H1302</f>
        <v>0</v>
      </c>
      <c r="AR1302" s="25" t="s">
        <v>384</v>
      </c>
      <c r="AT1302" s="25" t="s">
        <v>278</v>
      </c>
      <c r="AU1302" s="25" t="s">
        <v>81</v>
      </c>
      <c r="AY1302" s="25" t="s">
        <v>276</v>
      </c>
      <c r="BE1302" s="193">
        <f>IF(N1302="základní",J1302,0)</f>
        <v>0</v>
      </c>
      <c r="BF1302" s="193">
        <f>IF(N1302="snížená",J1302,0)</f>
        <v>0</v>
      </c>
      <c r="BG1302" s="193">
        <f>IF(N1302="zákl. přenesená",J1302,0)</f>
        <v>0</v>
      </c>
      <c r="BH1302" s="193">
        <f>IF(N1302="sníž. přenesená",J1302,0)</f>
        <v>0</v>
      </c>
      <c r="BI1302" s="193">
        <f>IF(N1302="nulová",J1302,0)</f>
        <v>0</v>
      </c>
      <c r="BJ1302" s="25" t="s">
        <v>92</v>
      </c>
      <c r="BK1302" s="193">
        <f>ROUND(I1302*H1302,2)</f>
        <v>0</v>
      </c>
      <c r="BL1302" s="25" t="s">
        <v>384</v>
      </c>
      <c r="BM1302" s="25" t="s">
        <v>1655</v>
      </c>
    </row>
    <row r="1303" spans="2:65" s="12" customFormat="1">
      <c r="B1303" s="194"/>
      <c r="D1303" s="195" t="s">
        <v>284</v>
      </c>
      <c r="E1303" s="196" t="s">
        <v>5</v>
      </c>
      <c r="F1303" s="197" t="s">
        <v>1650</v>
      </c>
      <c r="H1303" s="196" t="s">
        <v>5</v>
      </c>
      <c r="I1303" s="198"/>
      <c r="L1303" s="194"/>
      <c r="M1303" s="199"/>
      <c r="N1303" s="200"/>
      <c r="O1303" s="200"/>
      <c r="P1303" s="200"/>
      <c r="Q1303" s="200"/>
      <c r="R1303" s="200"/>
      <c r="S1303" s="200"/>
      <c r="T1303" s="201"/>
      <c r="AT1303" s="196" t="s">
        <v>284</v>
      </c>
      <c r="AU1303" s="196" t="s">
        <v>81</v>
      </c>
      <c r="AV1303" s="12" t="s">
        <v>77</v>
      </c>
      <c r="AW1303" s="12" t="s">
        <v>36</v>
      </c>
      <c r="AX1303" s="12" t="s">
        <v>73</v>
      </c>
      <c r="AY1303" s="196" t="s">
        <v>276</v>
      </c>
    </row>
    <row r="1304" spans="2:65" s="12" customFormat="1">
      <c r="B1304" s="194"/>
      <c r="D1304" s="195" t="s">
        <v>284</v>
      </c>
      <c r="E1304" s="196" t="s">
        <v>5</v>
      </c>
      <c r="F1304" s="197" t="s">
        <v>1406</v>
      </c>
      <c r="H1304" s="196" t="s">
        <v>5</v>
      </c>
      <c r="I1304" s="198"/>
      <c r="L1304" s="194"/>
      <c r="M1304" s="199"/>
      <c r="N1304" s="200"/>
      <c r="O1304" s="200"/>
      <c r="P1304" s="200"/>
      <c r="Q1304" s="200"/>
      <c r="R1304" s="200"/>
      <c r="S1304" s="200"/>
      <c r="T1304" s="201"/>
      <c r="AT1304" s="196" t="s">
        <v>284</v>
      </c>
      <c r="AU1304" s="196" t="s">
        <v>81</v>
      </c>
      <c r="AV1304" s="12" t="s">
        <v>77</v>
      </c>
      <c r="AW1304" s="12" t="s">
        <v>36</v>
      </c>
      <c r="AX1304" s="12" t="s">
        <v>73</v>
      </c>
      <c r="AY1304" s="196" t="s">
        <v>276</v>
      </c>
    </row>
    <row r="1305" spans="2:65" s="12" customFormat="1">
      <c r="B1305" s="194"/>
      <c r="D1305" s="195" t="s">
        <v>284</v>
      </c>
      <c r="E1305" s="196" t="s">
        <v>5</v>
      </c>
      <c r="F1305" s="197" t="s">
        <v>1489</v>
      </c>
      <c r="H1305" s="196" t="s">
        <v>5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6" t="s">
        <v>284</v>
      </c>
      <c r="AU1305" s="196" t="s">
        <v>81</v>
      </c>
      <c r="AV1305" s="12" t="s">
        <v>77</v>
      </c>
      <c r="AW1305" s="12" t="s">
        <v>36</v>
      </c>
      <c r="AX1305" s="12" t="s">
        <v>73</v>
      </c>
      <c r="AY1305" s="196" t="s">
        <v>276</v>
      </c>
    </row>
    <row r="1306" spans="2:65" s="13" customFormat="1">
      <c r="B1306" s="202"/>
      <c r="D1306" s="195" t="s">
        <v>284</v>
      </c>
      <c r="E1306" s="203" t="s">
        <v>5</v>
      </c>
      <c r="F1306" s="204" t="s">
        <v>1656</v>
      </c>
      <c r="H1306" s="205">
        <v>7.2</v>
      </c>
      <c r="I1306" s="206"/>
      <c r="L1306" s="202"/>
      <c r="M1306" s="207"/>
      <c r="N1306" s="208"/>
      <c r="O1306" s="208"/>
      <c r="P1306" s="208"/>
      <c r="Q1306" s="208"/>
      <c r="R1306" s="208"/>
      <c r="S1306" s="208"/>
      <c r="T1306" s="209"/>
      <c r="AT1306" s="203" t="s">
        <v>284</v>
      </c>
      <c r="AU1306" s="203" t="s">
        <v>81</v>
      </c>
      <c r="AV1306" s="13" t="s">
        <v>81</v>
      </c>
      <c r="AW1306" s="13" t="s">
        <v>36</v>
      </c>
      <c r="AX1306" s="13" t="s">
        <v>73</v>
      </c>
      <c r="AY1306" s="203" t="s">
        <v>276</v>
      </c>
    </row>
    <row r="1307" spans="2:65" s="14" customFormat="1">
      <c r="B1307" s="210"/>
      <c r="D1307" s="195" t="s">
        <v>284</v>
      </c>
      <c r="E1307" s="211" t="s">
        <v>5</v>
      </c>
      <c r="F1307" s="212" t="s">
        <v>290</v>
      </c>
      <c r="H1307" s="213">
        <v>7.2</v>
      </c>
      <c r="I1307" s="214"/>
      <c r="L1307" s="210"/>
      <c r="M1307" s="215"/>
      <c r="N1307" s="216"/>
      <c r="O1307" s="216"/>
      <c r="P1307" s="216"/>
      <c r="Q1307" s="216"/>
      <c r="R1307" s="216"/>
      <c r="S1307" s="216"/>
      <c r="T1307" s="217"/>
      <c r="AT1307" s="211" t="s">
        <v>284</v>
      </c>
      <c r="AU1307" s="211" t="s">
        <v>81</v>
      </c>
      <c r="AV1307" s="14" t="s">
        <v>87</v>
      </c>
      <c r="AW1307" s="14" t="s">
        <v>36</v>
      </c>
      <c r="AX1307" s="14" t="s">
        <v>73</v>
      </c>
      <c r="AY1307" s="211" t="s">
        <v>276</v>
      </c>
    </row>
    <row r="1308" spans="2:65" s="15" customFormat="1">
      <c r="B1308" s="218"/>
      <c r="D1308" s="195" t="s">
        <v>284</v>
      </c>
      <c r="E1308" s="219" t="s">
        <v>5</v>
      </c>
      <c r="F1308" s="220" t="s">
        <v>291</v>
      </c>
      <c r="H1308" s="221">
        <v>7.2</v>
      </c>
      <c r="I1308" s="222"/>
      <c r="L1308" s="218"/>
      <c r="M1308" s="223"/>
      <c r="N1308" s="224"/>
      <c r="O1308" s="224"/>
      <c r="P1308" s="224"/>
      <c r="Q1308" s="224"/>
      <c r="R1308" s="224"/>
      <c r="S1308" s="224"/>
      <c r="T1308" s="225"/>
      <c r="AT1308" s="219" t="s">
        <v>284</v>
      </c>
      <c r="AU1308" s="219" t="s">
        <v>81</v>
      </c>
      <c r="AV1308" s="15" t="s">
        <v>92</v>
      </c>
      <c r="AW1308" s="15" t="s">
        <v>36</v>
      </c>
      <c r="AX1308" s="15" t="s">
        <v>77</v>
      </c>
      <c r="AY1308" s="219" t="s">
        <v>276</v>
      </c>
    </row>
    <row r="1309" spans="2:65" s="1" customFormat="1" ht="25.5" customHeight="1">
      <c r="B1309" s="181"/>
      <c r="C1309" s="182" t="s">
        <v>1657</v>
      </c>
      <c r="D1309" s="182" t="s">
        <v>278</v>
      </c>
      <c r="E1309" s="183" t="s">
        <v>1658</v>
      </c>
      <c r="F1309" s="184" t="s">
        <v>1659</v>
      </c>
      <c r="G1309" s="185" t="s">
        <v>416</v>
      </c>
      <c r="H1309" s="186">
        <v>15.4</v>
      </c>
      <c r="I1309" s="187"/>
      <c r="J1309" s="188">
        <f>ROUND(I1309*H1309,2)</f>
        <v>0</v>
      </c>
      <c r="K1309" s="184" t="s">
        <v>282</v>
      </c>
      <c r="L1309" s="42"/>
      <c r="M1309" s="189" t="s">
        <v>5</v>
      </c>
      <c r="N1309" s="190" t="s">
        <v>46</v>
      </c>
      <c r="O1309" s="43"/>
      <c r="P1309" s="191">
        <f>O1309*H1309</f>
        <v>0</v>
      </c>
      <c r="Q1309" s="191">
        <v>4.3600000000000002E-3</v>
      </c>
      <c r="R1309" s="191">
        <f>Q1309*H1309</f>
        <v>6.7144000000000009E-2</v>
      </c>
      <c r="S1309" s="191">
        <v>0</v>
      </c>
      <c r="T1309" s="192">
        <f>S1309*H1309</f>
        <v>0</v>
      </c>
      <c r="AR1309" s="25" t="s">
        <v>384</v>
      </c>
      <c r="AT1309" s="25" t="s">
        <v>278</v>
      </c>
      <c r="AU1309" s="25" t="s">
        <v>81</v>
      </c>
      <c r="AY1309" s="25" t="s">
        <v>276</v>
      </c>
      <c r="BE1309" s="193">
        <f>IF(N1309="základní",J1309,0)</f>
        <v>0</v>
      </c>
      <c r="BF1309" s="193">
        <f>IF(N1309="snížená",J1309,0)</f>
        <v>0</v>
      </c>
      <c r="BG1309" s="193">
        <f>IF(N1309="zákl. přenesená",J1309,0)</f>
        <v>0</v>
      </c>
      <c r="BH1309" s="193">
        <f>IF(N1309="sníž. přenesená",J1309,0)</f>
        <v>0</v>
      </c>
      <c r="BI1309" s="193">
        <f>IF(N1309="nulová",J1309,0)</f>
        <v>0</v>
      </c>
      <c r="BJ1309" s="25" t="s">
        <v>92</v>
      </c>
      <c r="BK1309" s="193">
        <f>ROUND(I1309*H1309,2)</f>
        <v>0</v>
      </c>
      <c r="BL1309" s="25" t="s">
        <v>384</v>
      </c>
      <c r="BM1309" s="25" t="s">
        <v>1660</v>
      </c>
    </row>
    <row r="1310" spans="2:65" s="12" customFormat="1">
      <c r="B1310" s="194"/>
      <c r="D1310" s="195" t="s">
        <v>284</v>
      </c>
      <c r="E1310" s="196" t="s">
        <v>5</v>
      </c>
      <c r="F1310" s="197" t="s">
        <v>1661</v>
      </c>
      <c r="H1310" s="196" t="s">
        <v>5</v>
      </c>
      <c r="I1310" s="198"/>
      <c r="L1310" s="194"/>
      <c r="M1310" s="199"/>
      <c r="N1310" s="200"/>
      <c r="O1310" s="200"/>
      <c r="P1310" s="200"/>
      <c r="Q1310" s="200"/>
      <c r="R1310" s="200"/>
      <c r="S1310" s="200"/>
      <c r="T1310" s="201"/>
      <c r="AT1310" s="196" t="s">
        <v>284</v>
      </c>
      <c r="AU1310" s="196" t="s">
        <v>81</v>
      </c>
      <c r="AV1310" s="12" t="s">
        <v>77</v>
      </c>
      <c r="AW1310" s="12" t="s">
        <v>36</v>
      </c>
      <c r="AX1310" s="12" t="s">
        <v>73</v>
      </c>
      <c r="AY1310" s="196" t="s">
        <v>276</v>
      </c>
    </row>
    <row r="1311" spans="2:65" s="12" customFormat="1">
      <c r="B1311" s="194"/>
      <c r="D1311" s="195" t="s">
        <v>284</v>
      </c>
      <c r="E1311" s="196" t="s">
        <v>5</v>
      </c>
      <c r="F1311" s="197" t="s">
        <v>1406</v>
      </c>
      <c r="H1311" s="196" t="s">
        <v>5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6" t="s">
        <v>284</v>
      </c>
      <c r="AU1311" s="196" t="s">
        <v>81</v>
      </c>
      <c r="AV1311" s="12" t="s">
        <v>77</v>
      </c>
      <c r="AW1311" s="12" t="s">
        <v>36</v>
      </c>
      <c r="AX1311" s="12" t="s">
        <v>73</v>
      </c>
      <c r="AY1311" s="196" t="s">
        <v>276</v>
      </c>
    </row>
    <row r="1312" spans="2:65" s="12" customFormat="1">
      <c r="B1312" s="194"/>
      <c r="D1312" s="195" t="s">
        <v>284</v>
      </c>
      <c r="E1312" s="196" t="s">
        <v>5</v>
      </c>
      <c r="F1312" s="197" t="s">
        <v>1491</v>
      </c>
      <c r="H1312" s="196" t="s">
        <v>5</v>
      </c>
      <c r="I1312" s="198"/>
      <c r="L1312" s="194"/>
      <c r="M1312" s="199"/>
      <c r="N1312" s="200"/>
      <c r="O1312" s="200"/>
      <c r="P1312" s="200"/>
      <c r="Q1312" s="200"/>
      <c r="R1312" s="200"/>
      <c r="S1312" s="200"/>
      <c r="T1312" s="201"/>
      <c r="AT1312" s="196" t="s">
        <v>284</v>
      </c>
      <c r="AU1312" s="196" t="s">
        <v>81</v>
      </c>
      <c r="AV1312" s="12" t="s">
        <v>77</v>
      </c>
      <c r="AW1312" s="12" t="s">
        <v>36</v>
      </c>
      <c r="AX1312" s="12" t="s">
        <v>73</v>
      </c>
      <c r="AY1312" s="196" t="s">
        <v>276</v>
      </c>
    </row>
    <row r="1313" spans="2:65" s="13" customFormat="1">
      <c r="B1313" s="202"/>
      <c r="D1313" s="195" t="s">
        <v>284</v>
      </c>
      <c r="E1313" s="203" t="s">
        <v>5</v>
      </c>
      <c r="F1313" s="204" t="s">
        <v>1651</v>
      </c>
      <c r="H1313" s="205">
        <v>15.4</v>
      </c>
      <c r="I1313" s="206"/>
      <c r="L1313" s="202"/>
      <c r="M1313" s="207"/>
      <c r="N1313" s="208"/>
      <c r="O1313" s="208"/>
      <c r="P1313" s="208"/>
      <c r="Q1313" s="208"/>
      <c r="R1313" s="208"/>
      <c r="S1313" s="208"/>
      <c r="T1313" s="209"/>
      <c r="AT1313" s="203" t="s">
        <v>284</v>
      </c>
      <c r="AU1313" s="203" t="s">
        <v>81</v>
      </c>
      <c r="AV1313" s="13" t="s">
        <v>81</v>
      </c>
      <c r="AW1313" s="13" t="s">
        <v>36</v>
      </c>
      <c r="AX1313" s="13" t="s">
        <v>73</v>
      </c>
      <c r="AY1313" s="203" t="s">
        <v>276</v>
      </c>
    </row>
    <row r="1314" spans="2:65" s="14" customFormat="1">
      <c r="B1314" s="210"/>
      <c r="D1314" s="195" t="s">
        <v>284</v>
      </c>
      <c r="E1314" s="211" t="s">
        <v>5</v>
      </c>
      <c r="F1314" s="212" t="s">
        <v>290</v>
      </c>
      <c r="H1314" s="213">
        <v>15.4</v>
      </c>
      <c r="I1314" s="214"/>
      <c r="L1314" s="210"/>
      <c r="M1314" s="215"/>
      <c r="N1314" s="216"/>
      <c r="O1314" s="216"/>
      <c r="P1314" s="216"/>
      <c r="Q1314" s="216"/>
      <c r="R1314" s="216"/>
      <c r="S1314" s="216"/>
      <c r="T1314" s="217"/>
      <c r="AT1314" s="211" t="s">
        <v>284</v>
      </c>
      <c r="AU1314" s="211" t="s">
        <v>81</v>
      </c>
      <c r="AV1314" s="14" t="s">
        <v>87</v>
      </c>
      <c r="AW1314" s="14" t="s">
        <v>36</v>
      </c>
      <c r="AX1314" s="14" t="s">
        <v>73</v>
      </c>
      <c r="AY1314" s="211" t="s">
        <v>276</v>
      </c>
    </row>
    <row r="1315" spans="2:65" s="15" customFormat="1">
      <c r="B1315" s="218"/>
      <c r="D1315" s="195" t="s">
        <v>284</v>
      </c>
      <c r="E1315" s="219" t="s">
        <v>5</v>
      </c>
      <c r="F1315" s="220" t="s">
        <v>291</v>
      </c>
      <c r="H1315" s="221">
        <v>15.4</v>
      </c>
      <c r="I1315" s="222"/>
      <c r="L1315" s="218"/>
      <c r="M1315" s="223"/>
      <c r="N1315" s="224"/>
      <c r="O1315" s="224"/>
      <c r="P1315" s="224"/>
      <c r="Q1315" s="224"/>
      <c r="R1315" s="224"/>
      <c r="S1315" s="224"/>
      <c r="T1315" s="225"/>
      <c r="AT1315" s="219" t="s">
        <v>284</v>
      </c>
      <c r="AU1315" s="219" t="s">
        <v>81</v>
      </c>
      <c r="AV1315" s="15" t="s">
        <v>92</v>
      </c>
      <c r="AW1315" s="15" t="s">
        <v>36</v>
      </c>
      <c r="AX1315" s="15" t="s">
        <v>77</v>
      </c>
      <c r="AY1315" s="219" t="s">
        <v>276</v>
      </c>
    </row>
    <row r="1316" spans="2:65" s="1" customFormat="1" ht="25.5" customHeight="1">
      <c r="B1316" s="181"/>
      <c r="C1316" s="182" t="s">
        <v>1662</v>
      </c>
      <c r="D1316" s="182" t="s">
        <v>278</v>
      </c>
      <c r="E1316" s="183" t="s">
        <v>1663</v>
      </c>
      <c r="F1316" s="184" t="s">
        <v>1664</v>
      </c>
      <c r="G1316" s="185" t="s">
        <v>416</v>
      </c>
      <c r="H1316" s="186">
        <v>7.2</v>
      </c>
      <c r="I1316" s="187"/>
      <c r="J1316" s="188">
        <f>ROUND(I1316*H1316,2)</f>
        <v>0</v>
      </c>
      <c r="K1316" s="184" t="s">
        <v>282</v>
      </c>
      <c r="L1316" s="42"/>
      <c r="M1316" s="189" t="s">
        <v>5</v>
      </c>
      <c r="N1316" s="190" t="s">
        <v>46</v>
      </c>
      <c r="O1316" s="43"/>
      <c r="P1316" s="191">
        <f>O1316*H1316</f>
        <v>0</v>
      </c>
      <c r="Q1316" s="191">
        <v>6.5100000000000002E-3</v>
      </c>
      <c r="R1316" s="191">
        <f>Q1316*H1316</f>
        <v>4.6872000000000004E-2</v>
      </c>
      <c r="S1316" s="191">
        <v>0</v>
      </c>
      <c r="T1316" s="192">
        <f>S1316*H1316</f>
        <v>0</v>
      </c>
      <c r="AR1316" s="25" t="s">
        <v>384</v>
      </c>
      <c r="AT1316" s="25" t="s">
        <v>278</v>
      </c>
      <c r="AU1316" s="25" t="s">
        <v>81</v>
      </c>
      <c r="AY1316" s="25" t="s">
        <v>276</v>
      </c>
      <c r="BE1316" s="193">
        <f>IF(N1316="základní",J1316,0)</f>
        <v>0</v>
      </c>
      <c r="BF1316" s="193">
        <f>IF(N1316="snížená",J1316,0)</f>
        <v>0</v>
      </c>
      <c r="BG1316" s="193">
        <f>IF(N1316="zákl. přenesená",J1316,0)</f>
        <v>0</v>
      </c>
      <c r="BH1316" s="193">
        <f>IF(N1316="sníž. přenesená",J1316,0)</f>
        <v>0</v>
      </c>
      <c r="BI1316" s="193">
        <f>IF(N1316="nulová",J1316,0)</f>
        <v>0</v>
      </c>
      <c r="BJ1316" s="25" t="s">
        <v>92</v>
      </c>
      <c r="BK1316" s="193">
        <f>ROUND(I1316*H1316,2)</f>
        <v>0</v>
      </c>
      <c r="BL1316" s="25" t="s">
        <v>384</v>
      </c>
      <c r="BM1316" s="25" t="s">
        <v>1665</v>
      </c>
    </row>
    <row r="1317" spans="2:65" s="12" customFormat="1">
      <c r="B1317" s="194"/>
      <c r="D1317" s="195" t="s">
        <v>284</v>
      </c>
      <c r="E1317" s="196" t="s">
        <v>5</v>
      </c>
      <c r="F1317" s="197" t="s">
        <v>1661</v>
      </c>
      <c r="H1317" s="196" t="s">
        <v>5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6" t="s">
        <v>284</v>
      </c>
      <c r="AU1317" s="196" t="s">
        <v>81</v>
      </c>
      <c r="AV1317" s="12" t="s">
        <v>77</v>
      </c>
      <c r="AW1317" s="12" t="s">
        <v>36</v>
      </c>
      <c r="AX1317" s="12" t="s">
        <v>73</v>
      </c>
      <c r="AY1317" s="196" t="s">
        <v>276</v>
      </c>
    </row>
    <row r="1318" spans="2:65" s="12" customFormat="1">
      <c r="B1318" s="194"/>
      <c r="D1318" s="195" t="s">
        <v>284</v>
      </c>
      <c r="E1318" s="196" t="s">
        <v>5</v>
      </c>
      <c r="F1318" s="197" t="s">
        <v>1406</v>
      </c>
      <c r="H1318" s="196" t="s">
        <v>5</v>
      </c>
      <c r="I1318" s="198"/>
      <c r="L1318" s="194"/>
      <c r="M1318" s="199"/>
      <c r="N1318" s="200"/>
      <c r="O1318" s="200"/>
      <c r="P1318" s="200"/>
      <c r="Q1318" s="200"/>
      <c r="R1318" s="200"/>
      <c r="S1318" s="200"/>
      <c r="T1318" s="201"/>
      <c r="AT1318" s="196" t="s">
        <v>284</v>
      </c>
      <c r="AU1318" s="196" t="s">
        <v>81</v>
      </c>
      <c r="AV1318" s="12" t="s">
        <v>77</v>
      </c>
      <c r="AW1318" s="12" t="s">
        <v>36</v>
      </c>
      <c r="AX1318" s="12" t="s">
        <v>73</v>
      </c>
      <c r="AY1318" s="196" t="s">
        <v>276</v>
      </c>
    </row>
    <row r="1319" spans="2:65" s="12" customFormat="1">
      <c r="B1319" s="194"/>
      <c r="D1319" s="195" t="s">
        <v>284</v>
      </c>
      <c r="E1319" s="196" t="s">
        <v>5</v>
      </c>
      <c r="F1319" s="197" t="s">
        <v>1489</v>
      </c>
      <c r="H1319" s="196" t="s">
        <v>5</v>
      </c>
      <c r="I1319" s="198"/>
      <c r="L1319" s="194"/>
      <c r="M1319" s="199"/>
      <c r="N1319" s="200"/>
      <c r="O1319" s="200"/>
      <c r="P1319" s="200"/>
      <c r="Q1319" s="200"/>
      <c r="R1319" s="200"/>
      <c r="S1319" s="200"/>
      <c r="T1319" s="201"/>
      <c r="AT1319" s="196" t="s">
        <v>284</v>
      </c>
      <c r="AU1319" s="196" t="s">
        <v>81</v>
      </c>
      <c r="AV1319" s="12" t="s">
        <v>77</v>
      </c>
      <c r="AW1319" s="12" t="s">
        <v>36</v>
      </c>
      <c r="AX1319" s="12" t="s">
        <v>73</v>
      </c>
      <c r="AY1319" s="196" t="s">
        <v>276</v>
      </c>
    </row>
    <row r="1320" spans="2:65" s="13" customFormat="1">
      <c r="B1320" s="202"/>
      <c r="D1320" s="195" t="s">
        <v>284</v>
      </c>
      <c r="E1320" s="203" t="s">
        <v>5</v>
      </c>
      <c r="F1320" s="204" t="s">
        <v>1656</v>
      </c>
      <c r="H1320" s="205">
        <v>7.2</v>
      </c>
      <c r="I1320" s="206"/>
      <c r="L1320" s="202"/>
      <c r="M1320" s="207"/>
      <c r="N1320" s="208"/>
      <c r="O1320" s="208"/>
      <c r="P1320" s="208"/>
      <c r="Q1320" s="208"/>
      <c r="R1320" s="208"/>
      <c r="S1320" s="208"/>
      <c r="T1320" s="209"/>
      <c r="AT1320" s="203" t="s">
        <v>284</v>
      </c>
      <c r="AU1320" s="203" t="s">
        <v>81</v>
      </c>
      <c r="AV1320" s="13" t="s">
        <v>81</v>
      </c>
      <c r="AW1320" s="13" t="s">
        <v>36</v>
      </c>
      <c r="AX1320" s="13" t="s">
        <v>73</v>
      </c>
      <c r="AY1320" s="203" t="s">
        <v>276</v>
      </c>
    </row>
    <row r="1321" spans="2:65" s="14" customFormat="1">
      <c r="B1321" s="210"/>
      <c r="D1321" s="195" t="s">
        <v>284</v>
      </c>
      <c r="E1321" s="211" t="s">
        <v>5</v>
      </c>
      <c r="F1321" s="212" t="s">
        <v>290</v>
      </c>
      <c r="H1321" s="213">
        <v>7.2</v>
      </c>
      <c r="I1321" s="214"/>
      <c r="L1321" s="210"/>
      <c r="M1321" s="215"/>
      <c r="N1321" s="216"/>
      <c r="O1321" s="216"/>
      <c r="P1321" s="216"/>
      <c r="Q1321" s="216"/>
      <c r="R1321" s="216"/>
      <c r="S1321" s="216"/>
      <c r="T1321" s="217"/>
      <c r="AT1321" s="211" t="s">
        <v>284</v>
      </c>
      <c r="AU1321" s="211" t="s">
        <v>81</v>
      </c>
      <c r="AV1321" s="14" t="s">
        <v>87</v>
      </c>
      <c r="AW1321" s="14" t="s">
        <v>36</v>
      </c>
      <c r="AX1321" s="14" t="s">
        <v>73</v>
      </c>
      <c r="AY1321" s="211" t="s">
        <v>276</v>
      </c>
    </row>
    <row r="1322" spans="2:65" s="15" customFormat="1">
      <c r="B1322" s="218"/>
      <c r="D1322" s="195" t="s">
        <v>284</v>
      </c>
      <c r="E1322" s="219" t="s">
        <v>5</v>
      </c>
      <c r="F1322" s="220" t="s">
        <v>291</v>
      </c>
      <c r="H1322" s="221">
        <v>7.2</v>
      </c>
      <c r="I1322" s="222"/>
      <c r="L1322" s="218"/>
      <c r="M1322" s="223"/>
      <c r="N1322" s="224"/>
      <c r="O1322" s="224"/>
      <c r="P1322" s="224"/>
      <c r="Q1322" s="224"/>
      <c r="R1322" s="224"/>
      <c r="S1322" s="224"/>
      <c r="T1322" s="225"/>
      <c r="AT1322" s="219" t="s">
        <v>284</v>
      </c>
      <c r="AU1322" s="219" t="s">
        <v>81</v>
      </c>
      <c r="AV1322" s="15" t="s">
        <v>92</v>
      </c>
      <c r="AW1322" s="15" t="s">
        <v>36</v>
      </c>
      <c r="AX1322" s="15" t="s">
        <v>77</v>
      </c>
      <c r="AY1322" s="219" t="s">
        <v>276</v>
      </c>
    </row>
    <row r="1323" spans="2:65" s="1" customFormat="1" ht="16.5" customHeight="1">
      <c r="B1323" s="181"/>
      <c r="C1323" s="182" t="s">
        <v>1666</v>
      </c>
      <c r="D1323" s="182" t="s">
        <v>278</v>
      </c>
      <c r="E1323" s="183" t="s">
        <v>1667</v>
      </c>
      <c r="F1323" s="184" t="s">
        <v>1668</v>
      </c>
      <c r="G1323" s="185" t="s">
        <v>318</v>
      </c>
      <c r="H1323" s="186">
        <v>0.63400000000000001</v>
      </c>
      <c r="I1323" s="187"/>
      <c r="J1323" s="188">
        <f>ROUND(I1323*H1323,2)</f>
        <v>0</v>
      </c>
      <c r="K1323" s="184" t="s">
        <v>282</v>
      </c>
      <c r="L1323" s="42"/>
      <c r="M1323" s="189" t="s">
        <v>5</v>
      </c>
      <c r="N1323" s="190" t="s">
        <v>46</v>
      </c>
      <c r="O1323" s="43"/>
      <c r="P1323" s="191">
        <f>O1323*H1323</f>
        <v>0</v>
      </c>
      <c r="Q1323" s="191">
        <v>0</v>
      </c>
      <c r="R1323" s="191">
        <f>Q1323*H1323</f>
        <v>0</v>
      </c>
      <c r="S1323" s="191">
        <v>0</v>
      </c>
      <c r="T1323" s="192">
        <f>S1323*H1323</f>
        <v>0</v>
      </c>
      <c r="AR1323" s="25" t="s">
        <v>384</v>
      </c>
      <c r="AT1323" s="25" t="s">
        <v>278</v>
      </c>
      <c r="AU1323" s="25" t="s">
        <v>81</v>
      </c>
      <c r="AY1323" s="25" t="s">
        <v>276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25" t="s">
        <v>92</v>
      </c>
      <c r="BK1323" s="193">
        <f>ROUND(I1323*H1323,2)</f>
        <v>0</v>
      </c>
      <c r="BL1323" s="25" t="s">
        <v>384</v>
      </c>
      <c r="BM1323" s="25" t="s">
        <v>1669</v>
      </c>
    </row>
    <row r="1324" spans="2:65" s="11" customFormat="1" ht="29.85" customHeight="1">
      <c r="B1324" s="168"/>
      <c r="D1324" s="169" t="s">
        <v>72</v>
      </c>
      <c r="E1324" s="179" t="s">
        <v>637</v>
      </c>
      <c r="F1324" s="179" t="s">
        <v>638</v>
      </c>
      <c r="I1324" s="171"/>
      <c r="J1324" s="180">
        <f>BK1324</f>
        <v>0</v>
      </c>
      <c r="L1324" s="168"/>
      <c r="M1324" s="173"/>
      <c r="N1324" s="174"/>
      <c r="O1324" s="174"/>
      <c r="P1324" s="175">
        <f>SUM(P1325:P1413)</f>
        <v>0</v>
      </c>
      <c r="Q1324" s="174"/>
      <c r="R1324" s="175">
        <f>SUM(R1325:R1413)</f>
        <v>0.20469999999999999</v>
      </c>
      <c r="S1324" s="174"/>
      <c r="T1324" s="176">
        <f>SUM(T1325:T1413)</f>
        <v>0</v>
      </c>
      <c r="AR1324" s="169" t="s">
        <v>81</v>
      </c>
      <c r="AT1324" s="177" t="s">
        <v>72</v>
      </c>
      <c r="AU1324" s="177" t="s">
        <v>77</v>
      </c>
      <c r="AY1324" s="169" t="s">
        <v>276</v>
      </c>
      <c r="BK1324" s="178">
        <f>SUM(BK1325:BK1413)</f>
        <v>0</v>
      </c>
    </row>
    <row r="1325" spans="2:65" s="1" customFormat="1" ht="25.5" customHeight="1">
      <c r="B1325" s="181"/>
      <c r="C1325" s="182" t="s">
        <v>1670</v>
      </c>
      <c r="D1325" s="182" t="s">
        <v>278</v>
      </c>
      <c r="E1325" s="183" t="s">
        <v>640</v>
      </c>
      <c r="F1325" s="184" t="s">
        <v>641</v>
      </c>
      <c r="G1325" s="185" t="s">
        <v>368</v>
      </c>
      <c r="H1325" s="186">
        <v>7</v>
      </c>
      <c r="I1325" s="187"/>
      <c r="J1325" s="188">
        <f>ROUND(I1325*H1325,2)</f>
        <v>0</v>
      </c>
      <c r="K1325" s="184" t="s">
        <v>282</v>
      </c>
      <c r="L1325" s="42"/>
      <c r="M1325" s="189" t="s">
        <v>5</v>
      </c>
      <c r="N1325" s="190" t="s">
        <v>46</v>
      </c>
      <c r="O1325" s="43"/>
      <c r="P1325" s="191">
        <f>O1325*H1325</f>
        <v>0</v>
      </c>
      <c r="Q1325" s="191">
        <v>0</v>
      </c>
      <c r="R1325" s="191">
        <f>Q1325*H1325</f>
        <v>0</v>
      </c>
      <c r="S1325" s="191">
        <v>0</v>
      </c>
      <c r="T1325" s="192">
        <f>S1325*H1325</f>
        <v>0</v>
      </c>
      <c r="AR1325" s="25" t="s">
        <v>384</v>
      </c>
      <c r="AT1325" s="25" t="s">
        <v>278</v>
      </c>
      <c r="AU1325" s="25" t="s">
        <v>81</v>
      </c>
      <c r="AY1325" s="25" t="s">
        <v>276</v>
      </c>
      <c r="BE1325" s="193">
        <f>IF(N1325="základní",J1325,0)</f>
        <v>0</v>
      </c>
      <c r="BF1325" s="193">
        <f>IF(N1325="snížená",J1325,0)</f>
        <v>0</v>
      </c>
      <c r="BG1325" s="193">
        <f>IF(N1325="zákl. přenesená",J1325,0)</f>
        <v>0</v>
      </c>
      <c r="BH1325" s="193">
        <f>IF(N1325="sníž. přenesená",J1325,0)</f>
        <v>0</v>
      </c>
      <c r="BI1325" s="193">
        <f>IF(N1325="nulová",J1325,0)</f>
        <v>0</v>
      </c>
      <c r="BJ1325" s="25" t="s">
        <v>92</v>
      </c>
      <c r="BK1325" s="193">
        <f>ROUND(I1325*H1325,2)</f>
        <v>0</v>
      </c>
      <c r="BL1325" s="25" t="s">
        <v>384</v>
      </c>
      <c r="BM1325" s="25" t="s">
        <v>1671</v>
      </c>
    </row>
    <row r="1326" spans="2:65" s="12" customFormat="1">
      <c r="B1326" s="194"/>
      <c r="D1326" s="195" t="s">
        <v>284</v>
      </c>
      <c r="E1326" s="196" t="s">
        <v>5</v>
      </c>
      <c r="F1326" s="197" t="s">
        <v>643</v>
      </c>
      <c r="H1326" s="196" t="s">
        <v>5</v>
      </c>
      <c r="I1326" s="198"/>
      <c r="L1326" s="194"/>
      <c r="M1326" s="199"/>
      <c r="N1326" s="200"/>
      <c r="O1326" s="200"/>
      <c r="P1326" s="200"/>
      <c r="Q1326" s="200"/>
      <c r="R1326" s="200"/>
      <c r="S1326" s="200"/>
      <c r="T1326" s="201"/>
      <c r="AT1326" s="196" t="s">
        <v>284</v>
      </c>
      <c r="AU1326" s="196" t="s">
        <v>81</v>
      </c>
      <c r="AV1326" s="12" t="s">
        <v>77</v>
      </c>
      <c r="AW1326" s="12" t="s">
        <v>36</v>
      </c>
      <c r="AX1326" s="12" t="s">
        <v>73</v>
      </c>
      <c r="AY1326" s="196" t="s">
        <v>276</v>
      </c>
    </row>
    <row r="1327" spans="2:65" s="12" customFormat="1">
      <c r="B1327" s="194"/>
      <c r="D1327" s="195" t="s">
        <v>284</v>
      </c>
      <c r="E1327" s="196" t="s">
        <v>5</v>
      </c>
      <c r="F1327" s="197" t="s">
        <v>1406</v>
      </c>
      <c r="H1327" s="196" t="s">
        <v>5</v>
      </c>
      <c r="I1327" s="198"/>
      <c r="L1327" s="194"/>
      <c r="M1327" s="199"/>
      <c r="N1327" s="200"/>
      <c r="O1327" s="200"/>
      <c r="P1327" s="200"/>
      <c r="Q1327" s="200"/>
      <c r="R1327" s="200"/>
      <c r="S1327" s="200"/>
      <c r="T1327" s="201"/>
      <c r="AT1327" s="196" t="s">
        <v>284</v>
      </c>
      <c r="AU1327" s="196" t="s">
        <v>81</v>
      </c>
      <c r="AV1327" s="12" t="s">
        <v>77</v>
      </c>
      <c r="AW1327" s="12" t="s">
        <v>36</v>
      </c>
      <c r="AX1327" s="12" t="s">
        <v>73</v>
      </c>
      <c r="AY1327" s="196" t="s">
        <v>276</v>
      </c>
    </row>
    <row r="1328" spans="2:65" s="12" customFormat="1">
      <c r="B1328" s="194"/>
      <c r="D1328" s="195" t="s">
        <v>284</v>
      </c>
      <c r="E1328" s="196" t="s">
        <v>5</v>
      </c>
      <c r="F1328" s="197" t="s">
        <v>1672</v>
      </c>
      <c r="H1328" s="196" t="s">
        <v>5</v>
      </c>
      <c r="I1328" s="198"/>
      <c r="L1328" s="194"/>
      <c r="M1328" s="199"/>
      <c r="N1328" s="200"/>
      <c r="O1328" s="200"/>
      <c r="P1328" s="200"/>
      <c r="Q1328" s="200"/>
      <c r="R1328" s="200"/>
      <c r="S1328" s="200"/>
      <c r="T1328" s="201"/>
      <c r="AT1328" s="196" t="s">
        <v>284</v>
      </c>
      <c r="AU1328" s="196" t="s">
        <v>81</v>
      </c>
      <c r="AV1328" s="12" t="s">
        <v>77</v>
      </c>
      <c r="AW1328" s="12" t="s">
        <v>36</v>
      </c>
      <c r="AX1328" s="12" t="s">
        <v>73</v>
      </c>
      <c r="AY1328" s="196" t="s">
        <v>276</v>
      </c>
    </row>
    <row r="1329" spans="2:65" s="13" customFormat="1">
      <c r="B1329" s="202"/>
      <c r="D1329" s="195" t="s">
        <v>284</v>
      </c>
      <c r="E1329" s="203" t="s">
        <v>5</v>
      </c>
      <c r="F1329" s="204" t="s">
        <v>77</v>
      </c>
      <c r="H1329" s="205">
        <v>1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284</v>
      </c>
      <c r="AU1329" s="203" t="s">
        <v>81</v>
      </c>
      <c r="AV1329" s="13" t="s">
        <v>81</v>
      </c>
      <c r="AW1329" s="13" t="s">
        <v>36</v>
      </c>
      <c r="AX1329" s="13" t="s">
        <v>73</v>
      </c>
      <c r="AY1329" s="203" t="s">
        <v>276</v>
      </c>
    </row>
    <row r="1330" spans="2:65" s="12" customFormat="1">
      <c r="B1330" s="194"/>
      <c r="D1330" s="195" t="s">
        <v>284</v>
      </c>
      <c r="E1330" s="196" t="s">
        <v>5</v>
      </c>
      <c r="F1330" s="197" t="s">
        <v>1673</v>
      </c>
      <c r="H1330" s="196" t="s">
        <v>5</v>
      </c>
      <c r="I1330" s="198"/>
      <c r="L1330" s="194"/>
      <c r="M1330" s="199"/>
      <c r="N1330" s="200"/>
      <c r="O1330" s="200"/>
      <c r="P1330" s="200"/>
      <c r="Q1330" s="200"/>
      <c r="R1330" s="200"/>
      <c r="S1330" s="200"/>
      <c r="T1330" s="201"/>
      <c r="AT1330" s="196" t="s">
        <v>284</v>
      </c>
      <c r="AU1330" s="196" t="s">
        <v>81</v>
      </c>
      <c r="AV1330" s="12" t="s">
        <v>77</v>
      </c>
      <c r="AW1330" s="12" t="s">
        <v>36</v>
      </c>
      <c r="AX1330" s="12" t="s">
        <v>73</v>
      </c>
      <c r="AY1330" s="196" t="s">
        <v>276</v>
      </c>
    </row>
    <row r="1331" spans="2:65" s="13" customFormat="1">
      <c r="B1331" s="202"/>
      <c r="D1331" s="195" t="s">
        <v>284</v>
      </c>
      <c r="E1331" s="203" t="s">
        <v>5</v>
      </c>
      <c r="F1331" s="204" t="s">
        <v>1674</v>
      </c>
      <c r="H1331" s="205">
        <v>5</v>
      </c>
      <c r="I1331" s="206"/>
      <c r="L1331" s="202"/>
      <c r="M1331" s="207"/>
      <c r="N1331" s="208"/>
      <c r="O1331" s="208"/>
      <c r="P1331" s="208"/>
      <c r="Q1331" s="208"/>
      <c r="R1331" s="208"/>
      <c r="S1331" s="208"/>
      <c r="T1331" s="209"/>
      <c r="AT1331" s="203" t="s">
        <v>284</v>
      </c>
      <c r="AU1331" s="203" t="s">
        <v>81</v>
      </c>
      <c r="AV1331" s="13" t="s">
        <v>81</v>
      </c>
      <c r="AW1331" s="13" t="s">
        <v>36</v>
      </c>
      <c r="AX1331" s="13" t="s">
        <v>73</v>
      </c>
      <c r="AY1331" s="203" t="s">
        <v>276</v>
      </c>
    </row>
    <row r="1332" spans="2:65" s="12" customFormat="1">
      <c r="B1332" s="194"/>
      <c r="D1332" s="195" t="s">
        <v>284</v>
      </c>
      <c r="E1332" s="196" t="s">
        <v>5</v>
      </c>
      <c r="F1332" s="197" t="s">
        <v>644</v>
      </c>
      <c r="H1332" s="196" t="s">
        <v>5</v>
      </c>
      <c r="I1332" s="198"/>
      <c r="L1332" s="194"/>
      <c r="M1332" s="199"/>
      <c r="N1332" s="200"/>
      <c r="O1332" s="200"/>
      <c r="P1332" s="200"/>
      <c r="Q1332" s="200"/>
      <c r="R1332" s="200"/>
      <c r="S1332" s="200"/>
      <c r="T1332" s="201"/>
      <c r="AT1332" s="196" t="s">
        <v>284</v>
      </c>
      <c r="AU1332" s="196" t="s">
        <v>81</v>
      </c>
      <c r="AV1332" s="12" t="s">
        <v>77</v>
      </c>
      <c r="AW1332" s="12" t="s">
        <v>36</v>
      </c>
      <c r="AX1332" s="12" t="s">
        <v>73</v>
      </c>
      <c r="AY1332" s="196" t="s">
        <v>276</v>
      </c>
    </row>
    <row r="1333" spans="2:65" s="13" customFormat="1">
      <c r="B1333" s="202"/>
      <c r="D1333" s="195" t="s">
        <v>284</v>
      </c>
      <c r="E1333" s="203" t="s">
        <v>5</v>
      </c>
      <c r="F1333" s="204" t="s">
        <v>77</v>
      </c>
      <c r="H1333" s="205">
        <v>1</v>
      </c>
      <c r="I1333" s="206"/>
      <c r="L1333" s="202"/>
      <c r="M1333" s="207"/>
      <c r="N1333" s="208"/>
      <c r="O1333" s="208"/>
      <c r="P1333" s="208"/>
      <c r="Q1333" s="208"/>
      <c r="R1333" s="208"/>
      <c r="S1333" s="208"/>
      <c r="T1333" s="209"/>
      <c r="AT1333" s="203" t="s">
        <v>284</v>
      </c>
      <c r="AU1333" s="203" t="s">
        <v>81</v>
      </c>
      <c r="AV1333" s="13" t="s">
        <v>81</v>
      </c>
      <c r="AW1333" s="13" t="s">
        <v>36</v>
      </c>
      <c r="AX1333" s="13" t="s">
        <v>73</v>
      </c>
      <c r="AY1333" s="203" t="s">
        <v>276</v>
      </c>
    </row>
    <row r="1334" spans="2:65" s="14" customFormat="1">
      <c r="B1334" s="210"/>
      <c r="D1334" s="195" t="s">
        <v>284</v>
      </c>
      <c r="E1334" s="211" t="s">
        <v>5</v>
      </c>
      <c r="F1334" s="212" t="s">
        <v>290</v>
      </c>
      <c r="H1334" s="213">
        <v>7</v>
      </c>
      <c r="I1334" s="214"/>
      <c r="L1334" s="210"/>
      <c r="M1334" s="215"/>
      <c r="N1334" s="216"/>
      <c r="O1334" s="216"/>
      <c r="P1334" s="216"/>
      <c r="Q1334" s="216"/>
      <c r="R1334" s="216"/>
      <c r="S1334" s="216"/>
      <c r="T1334" s="217"/>
      <c r="AT1334" s="211" t="s">
        <v>284</v>
      </c>
      <c r="AU1334" s="211" t="s">
        <v>81</v>
      </c>
      <c r="AV1334" s="14" t="s">
        <v>87</v>
      </c>
      <c r="AW1334" s="14" t="s">
        <v>36</v>
      </c>
      <c r="AX1334" s="14" t="s">
        <v>73</v>
      </c>
      <c r="AY1334" s="211" t="s">
        <v>276</v>
      </c>
    </row>
    <row r="1335" spans="2:65" s="15" customFormat="1">
      <c r="B1335" s="218"/>
      <c r="D1335" s="195" t="s">
        <v>284</v>
      </c>
      <c r="E1335" s="219" t="s">
        <v>5</v>
      </c>
      <c r="F1335" s="220" t="s">
        <v>291</v>
      </c>
      <c r="H1335" s="221">
        <v>7</v>
      </c>
      <c r="I1335" s="222"/>
      <c r="L1335" s="218"/>
      <c r="M1335" s="223"/>
      <c r="N1335" s="224"/>
      <c r="O1335" s="224"/>
      <c r="P1335" s="224"/>
      <c r="Q1335" s="224"/>
      <c r="R1335" s="224"/>
      <c r="S1335" s="224"/>
      <c r="T1335" s="225"/>
      <c r="AT1335" s="219" t="s">
        <v>284</v>
      </c>
      <c r="AU1335" s="219" t="s">
        <v>81</v>
      </c>
      <c r="AV1335" s="15" t="s">
        <v>92</v>
      </c>
      <c r="AW1335" s="15" t="s">
        <v>36</v>
      </c>
      <c r="AX1335" s="15" t="s">
        <v>77</v>
      </c>
      <c r="AY1335" s="219" t="s">
        <v>276</v>
      </c>
    </row>
    <row r="1336" spans="2:65" s="1" customFormat="1" ht="25.5" customHeight="1">
      <c r="B1336" s="181"/>
      <c r="C1336" s="226" t="s">
        <v>1675</v>
      </c>
      <c r="D1336" s="226" t="s">
        <v>447</v>
      </c>
      <c r="E1336" s="227" t="s">
        <v>1676</v>
      </c>
      <c r="F1336" s="228" t="s">
        <v>1677</v>
      </c>
      <c r="G1336" s="229" t="s">
        <v>368</v>
      </c>
      <c r="H1336" s="230">
        <v>1</v>
      </c>
      <c r="I1336" s="231"/>
      <c r="J1336" s="232">
        <f>ROUND(I1336*H1336,2)</f>
        <v>0</v>
      </c>
      <c r="K1336" s="228" t="s">
        <v>282</v>
      </c>
      <c r="L1336" s="233"/>
      <c r="M1336" s="234" t="s">
        <v>5</v>
      </c>
      <c r="N1336" s="235" t="s">
        <v>46</v>
      </c>
      <c r="O1336" s="43"/>
      <c r="P1336" s="191">
        <f>O1336*H1336</f>
        <v>0</v>
      </c>
      <c r="Q1336" s="191">
        <v>1.55E-2</v>
      </c>
      <c r="R1336" s="191">
        <f>Q1336*H1336</f>
        <v>1.55E-2</v>
      </c>
      <c r="S1336" s="191">
        <v>0</v>
      </c>
      <c r="T1336" s="192">
        <f>S1336*H1336</f>
        <v>0</v>
      </c>
      <c r="AR1336" s="25" t="s">
        <v>484</v>
      </c>
      <c r="AT1336" s="25" t="s">
        <v>447</v>
      </c>
      <c r="AU1336" s="25" t="s">
        <v>81</v>
      </c>
      <c r="AY1336" s="25" t="s">
        <v>276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5" t="s">
        <v>92</v>
      </c>
      <c r="BK1336" s="193">
        <f>ROUND(I1336*H1336,2)</f>
        <v>0</v>
      </c>
      <c r="BL1336" s="25" t="s">
        <v>384</v>
      </c>
      <c r="BM1336" s="25" t="s">
        <v>1678</v>
      </c>
    </row>
    <row r="1337" spans="2:65" s="12" customFormat="1">
      <c r="B1337" s="194"/>
      <c r="D1337" s="195" t="s">
        <v>284</v>
      </c>
      <c r="E1337" s="196" t="s">
        <v>5</v>
      </c>
      <c r="F1337" s="197" t="s">
        <v>451</v>
      </c>
      <c r="H1337" s="196" t="s">
        <v>5</v>
      </c>
      <c r="I1337" s="198"/>
      <c r="L1337" s="194"/>
      <c r="M1337" s="199"/>
      <c r="N1337" s="200"/>
      <c r="O1337" s="200"/>
      <c r="P1337" s="200"/>
      <c r="Q1337" s="200"/>
      <c r="R1337" s="200"/>
      <c r="S1337" s="200"/>
      <c r="T1337" s="201"/>
      <c r="AT1337" s="196" t="s">
        <v>284</v>
      </c>
      <c r="AU1337" s="196" t="s">
        <v>81</v>
      </c>
      <c r="AV1337" s="12" t="s">
        <v>77</v>
      </c>
      <c r="AW1337" s="12" t="s">
        <v>36</v>
      </c>
      <c r="AX1337" s="12" t="s">
        <v>73</v>
      </c>
      <c r="AY1337" s="196" t="s">
        <v>276</v>
      </c>
    </row>
    <row r="1338" spans="2:65" s="13" customFormat="1">
      <c r="B1338" s="202"/>
      <c r="D1338" s="195" t="s">
        <v>284</v>
      </c>
      <c r="E1338" s="203" t="s">
        <v>5</v>
      </c>
      <c r="F1338" s="204" t="s">
        <v>77</v>
      </c>
      <c r="H1338" s="205">
        <v>1</v>
      </c>
      <c r="I1338" s="206"/>
      <c r="L1338" s="202"/>
      <c r="M1338" s="207"/>
      <c r="N1338" s="208"/>
      <c r="O1338" s="208"/>
      <c r="P1338" s="208"/>
      <c r="Q1338" s="208"/>
      <c r="R1338" s="208"/>
      <c r="S1338" s="208"/>
      <c r="T1338" s="209"/>
      <c r="AT1338" s="203" t="s">
        <v>284</v>
      </c>
      <c r="AU1338" s="203" t="s">
        <v>81</v>
      </c>
      <c r="AV1338" s="13" t="s">
        <v>81</v>
      </c>
      <c r="AW1338" s="13" t="s">
        <v>36</v>
      </c>
      <c r="AX1338" s="13" t="s">
        <v>73</v>
      </c>
      <c r="AY1338" s="203" t="s">
        <v>276</v>
      </c>
    </row>
    <row r="1339" spans="2:65" s="14" customFormat="1">
      <c r="B1339" s="210"/>
      <c r="D1339" s="195" t="s">
        <v>284</v>
      </c>
      <c r="E1339" s="211" t="s">
        <v>5</v>
      </c>
      <c r="F1339" s="212" t="s">
        <v>290</v>
      </c>
      <c r="H1339" s="213">
        <v>1</v>
      </c>
      <c r="I1339" s="214"/>
      <c r="L1339" s="210"/>
      <c r="M1339" s="215"/>
      <c r="N1339" s="216"/>
      <c r="O1339" s="216"/>
      <c r="P1339" s="216"/>
      <c r="Q1339" s="216"/>
      <c r="R1339" s="216"/>
      <c r="S1339" s="216"/>
      <c r="T1339" s="217"/>
      <c r="AT1339" s="211" t="s">
        <v>284</v>
      </c>
      <c r="AU1339" s="211" t="s">
        <v>81</v>
      </c>
      <c r="AV1339" s="14" t="s">
        <v>87</v>
      </c>
      <c r="AW1339" s="14" t="s">
        <v>36</v>
      </c>
      <c r="AX1339" s="14" t="s">
        <v>73</v>
      </c>
      <c r="AY1339" s="211" t="s">
        <v>276</v>
      </c>
    </row>
    <row r="1340" spans="2:65" s="15" customFormat="1">
      <c r="B1340" s="218"/>
      <c r="D1340" s="195" t="s">
        <v>284</v>
      </c>
      <c r="E1340" s="219" t="s">
        <v>5</v>
      </c>
      <c r="F1340" s="220" t="s">
        <v>291</v>
      </c>
      <c r="H1340" s="221">
        <v>1</v>
      </c>
      <c r="I1340" s="222"/>
      <c r="L1340" s="218"/>
      <c r="M1340" s="223"/>
      <c r="N1340" s="224"/>
      <c r="O1340" s="224"/>
      <c r="P1340" s="224"/>
      <c r="Q1340" s="224"/>
      <c r="R1340" s="224"/>
      <c r="S1340" s="224"/>
      <c r="T1340" s="225"/>
      <c r="AT1340" s="219" t="s">
        <v>284</v>
      </c>
      <c r="AU1340" s="219" t="s">
        <v>81</v>
      </c>
      <c r="AV1340" s="15" t="s">
        <v>92</v>
      </c>
      <c r="AW1340" s="15" t="s">
        <v>36</v>
      </c>
      <c r="AX1340" s="15" t="s">
        <v>77</v>
      </c>
      <c r="AY1340" s="219" t="s">
        <v>276</v>
      </c>
    </row>
    <row r="1341" spans="2:65" s="1" customFormat="1" ht="25.5" customHeight="1">
      <c r="B1341" s="181"/>
      <c r="C1341" s="226" t="s">
        <v>1679</v>
      </c>
      <c r="D1341" s="226" t="s">
        <v>447</v>
      </c>
      <c r="E1341" s="227" t="s">
        <v>1680</v>
      </c>
      <c r="F1341" s="228" t="s">
        <v>1681</v>
      </c>
      <c r="G1341" s="229" t="s">
        <v>368</v>
      </c>
      <c r="H1341" s="230">
        <v>5</v>
      </c>
      <c r="I1341" s="231"/>
      <c r="J1341" s="232">
        <f>ROUND(I1341*H1341,2)</f>
        <v>0</v>
      </c>
      <c r="K1341" s="228" t="s">
        <v>282</v>
      </c>
      <c r="L1341" s="233"/>
      <c r="M1341" s="234" t="s">
        <v>5</v>
      </c>
      <c r="N1341" s="235" t="s">
        <v>46</v>
      </c>
      <c r="O1341" s="43"/>
      <c r="P1341" s="191">
        <f>O1341*H1341</f>
        <v>0</v>
      </c>
      <c r="Q1341" s="191">
        <v>1.6E-2</v>
      </c>
      <c r="R1341" s="191">
        <f>Q1341*H1341</f>
        <v>0.08</v>
      </c>
      <c r="S1341" s="191">
        <v>0</v>
      </c>
      <c r="T1341" s="192">
        <f>S1341*H1341</f>
        <v>0</v>
      </c>
      <c r="AR1341" s="25" t="s">
        <v>484</v>
      </c>
      <c r="AT1341" s="25" t="s">
        <v>447</v>
      </c>
      <c r="AU1341" s="25" t="s">
        <v>81</v>
      </c>
      <c r="AY1341" s="25" t="s">
        <v>276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25" t="s">
        <v>92</v>
      </c>
      <c r="BK1341" s="193">
        <f>ROUND(I1341*H1341,2)</f>
        <v>0</v>
      </c>
      <c r="BL1341" s="25" t="s">
        <v>384</v>
      </c>
      <c r="BM1341" s="25" t="s">
        <v>1682</v>
      </c>
    </row>
    <row r="1342" spans="2:65" s="12" customFormat="1">
      <c r="B1342" s="194"/>
      <c r="D1342" s="195" t="s">
        <v>284</v>
      </c>
      <c r="E1342" s="196" t="s">
        <v>5</v>
      </c>
      <c r="F1342" s="197" t="s">
        <v>451</v>
      </c>
      <c r="H1342" s="196" t="s">
        <v>5</v>
      </c>
      <c r="I1342" s="198"/>
      <c r="L1342" s="194"/>
      <c r="M1342" s="199"/>
      <c r="N1342" s="200"/>
      <c r="O1342" s="200"/>
      <c r="P1342" s="200"/>
      <c r="Q1342" s="200"/>
      <c r="R1342" s="200"/>
      <c r="S1342" s="200"/>
      <c r="T1342" s="201"/>
      <c r="AT1342" s="196" t="s">
        <v>284</v>
      </c>
      <c r="AU1342" s="196" t="s">
        <v>81</v>
      </c>
      <c r="AV1342" s="12" t="s">
        <v>77</v>
      </c>
      <c r="AW1342" s="12" t="s">
        <v>36</v>
      </c>
      <c r="AX1342" s="12" t="s">
        <v>73</v>
      </c>
      <c r="AY1342" s="196" t="s">
        <v>276</v>
      </c>
    </row>
    <row r="1343" spans="2:65" s="13" customFormat="1">
      <c r="B1343" s="202"/>
      <c r="D1343" s="195" t="s">
        <v>284</v>
      </c>
      <c r="E1343" s="203" t="s">
        <v>5</v>
      </c>
      <c r="F1343" s="204" t="s">
        <v>1674</v>
      </c>
      <c r="H1343" s="205">
        <v>5</v>
      </c>
      <c r="I1343" s="206"/>
      <c r="L1343" s="202"/>
      <c r="M1343" s="207"/>
      <c r="N1343" s="208"/>
      <c r="O1343" s="208"/>
      <c r="P1343" s="208"/>
      <c r="Q1343" s="208"/>
      <c r="R1343" s="208"/>
      <c r="S1343" s="208"/>
      <c r="T1343" s="209"/>
      <c r="AT1343" s="203" t="s">
        <v>284</v>
      </c>
      <c r="AU1343" s="203" t="s">
        <v>81</v>
      </c>
      <c r="AV1343" s="13" t="s">
        <v>81</v>
      </c>
      <c r="AW1343" s="13" t="s">
        <v>36</v>
      </c>
      <c r="AX1343" s="13" t="s">
        <v>73</v>
      </c>
      <c r="AY1343" s="203" t="s">
        <v>276</v>
      </c>
    </row>
    <row r="1344" spans="2:65" s="14" customFormat="1">
      <c r="B1344" s="210"/>
      <c r="D1344" s="195" t="s">
        <v>284</v>
      </c>
      <c r="E1344" s="211" t="s">
        <v>5</v>
      </c>
      <c r="F1344" s="212" t="s">
        <v>290</v>
      </c>
      <c r="H1344" s="213">
        <v>5</v>
      </c>
      <c r="I1344" s="214"/>
      <c r="L1344" s="210"/>
      <c r="M1344" s="215"/>
      <c r="N1344" s="216"/>
      <c r="O1344" s="216"/>
      <c r="P1344" s="216"/>
      <c r="Q1344" s="216"/>
      <c r="R1344" s="216"/>
      <c r="S1344" s="216"/>
      <c r="T1344" s="217"/>
      <c r="AT1344" s="211" t="s">
        <v>284</v>
      </c>
      <c r="AU1344" s="211" t="s">
        <v>81</v>
      </c>
      <c r="AV1344" s="14" t="s">
        <v>87</v>
      </c>
      <c r="AW1344" s="14" t="s">
        <v>36</v>
      </c>
      <c r="AX1344" s="14" t="s">
        <v>73</v>
      </c>
      <c r="AY1344" s="211" t="s">
        <v>276</v>
      </c>
    </row>
    <row r="1345" spans="2:65" s="15" customFormat="1">
      <c r="B1345" s="218"/>
      <c r="D1345" s="195" t="s">
        <v>284</v>
      </c>
      <c r="E1345" s="219" t="s">
        <v>5</v>
      </c>
      <c r="F1345" s="220" t="s">
        <v>291</v>
      </c>
      <c r="H1345" s="221">
        <v>5</v>
      </c>
      <c r="I1345" s="222"/>
      <c r="L1345" s="218"/>
      <c r="M1345" s="223"/>
      <c r="N1345" s="224"/>
      <c r="O1345" s="224"/>
      <c r="P1345" s="224"/>
      <c r="Q1345" s="224"/>
      <c r="R1345" s="224"/>
      <c r="S1345" s="224"/>
      <c r="T1345" s="225"/>
      <c r="AT1345" s="219" t="s">
        <v>284</v>
      </c>
      <c r="AU1345" s="219" t="s">
        <v>81</v>
      </c>
      <c r="AV1345" s="15" t="s">
        <v>92</v>
      </c>
      <c r="AW1345" s="15" t="s">
        <v>36</v>
      </c>
      <c r="AX1345" s="15" t="s">
        <v>77</v>
      </c>
      <c r="AY1345" s="219" t="s">
        <v>276</v>
      </c>
    </row>
    <row r="1346" spans="2:65" s="1" customFormat="1" ht="16.5" customHeight="1">
      <c r="B1346" s="181"/>
      <c r="C1346" s="226" t="s">
        <v>1683</v>
      </c>
      <c r="D1346" s="226" t="s">
        <v>447</v>
      </c>
      <c r="E1346" s="227" t="s">
        <v>1684</v>
      </c>
      <c r="F1346" s="228" t="s">
        <v>1685</v>
      </c>
      <c r="G1346" s="229" t="s">
        <v>368</v>
      </c>
      <c r="H1346" s="230">
        <v>1</v>
      </c>
      <c r="I1346" s="231"/>
      <c r="J1346" s="232">
        <f>ROUND(I1346*H1346,2)</f>
        <v>0</v>
      </c>
      <c r="K1346" s="228" t="s">
        <v>282</v>
      </c>
      <c r="L1346" s="233"/>
      <c r="M1346" s="234" t="s">
        <v>5</v>
      </c>
      <c r="N1346" s="235" t="s">
        <v>46</v>
      </c>
      <c r="O1346" s="43"/>
      <c r="P1346" s="191">
        <f>O1346*H1346</f>
        <v>0</v>
      </c>
      <c r="Q1346" s="191">
        <v>1.7500000000000002E-2</v>
      </c>
      <c r="R1346" s="191">
        <f>Q1346*H1346</f>
        <v>1.7500000000000002E-2</v>
      </c>
      <c r="S1346" s="191">
        <v>0</v>
      </c>
      <c r="T1346" s="192">
        <f>S1346*H1346</f>
        <v>0</v>
      </c>
      <c r="AR1346" s="25" t="s">
        <v>484</v>
      </c>
      <c r="AT1346" s="25" t="s">
        <v>447</v>
      </c>
      <c r="AU1346" s="25" t="s">
        <v>81</v>
      </c>
      <c r="AY1346" s="25" t="s">
        <v>276</v>
      </c>
      <c r="BE1346" s="193">
        <f>IF(N1346="základní",J1346,0)</f>
        <v>0</v>
      </c>
      <c r="BF1346" s="193">
        <f>IF(N1346="snížená",J1346,0)</f>
        <v>0</v>
      </c>
      <c r="BG1346" s="193">
        <f>IF(N1346="zákl. přenesená",J1346,0)</f>
        <v>0</v>
      </c>
      <c r="BH1346" s="193">
        <f>IF(N1346="sníž. přenesená",J1346,0)</f>
        <v>0</v>
      </c>
      <c r="BI1346" s="193">
        <f>IF(N1346="nulová",J1346,0)</f>
        <v>0</v>
      </c>
      <c r="BJ1346" s="25" t="s">
        <v>92</v>
      </c>
      <c r="BK1346" s="193">
        <f>ROUND(I1346*H1346,2)</f>
        <v>0</v>
      </c>
      <c r="BL1346" s="25" t="s">
        <v>384</v>
      </c>
      <c r="BM1346" s="25" t="s">
        <v>1686</v>
      </c>
    </row>
    <row r="1347" spans="2:65" s="12" customFormat="1">
      <c r="B1347" s="194"/>
      <c r="D1347" s="195" t="s">
        <v>284</v>
      </c>
      <c r="E1347" s="196" t="s">
        <v>5</v>
      </c>
      <c r="F1347" s="197" t="s">
        <v>451</v>
      </c>
      <c r="H1347" s="196" t="s">
        <v>5</v>
      </c>
      <c r="I1347" s="198"/>
      <c r="L1347" s="194"/>
      <c r="M1347" s="199"/>
      <c r="N1347" s="200"/>
      <c r="O1347" s="200"/>
      <c r="P1347" s="200"/>
      <c r="Q1347" s="200"/>
      <c r="R1347" s="200"/>
      <c r="S1347" s="200"/>
      <c r="T1347" s="201"/>
      <c r="AT1347" s="196" t="s">
        <v>284</v>
      </c>
      <c r="AU1347" s="196" t="s">
        <v>81</v>
      </c>
      <c r="AV1347" s="12" t="s">
        <v>77</v>
      </c>
      <c r="AW1347" s="12" t="s">
        <v>36</v>
      </c>
      <c r="AX1347" s="12" t="s">
        <v>73</v>
      </c>
      <c r="AY1347" s="196" t="s">
        <v>276</v>
      </c>
    </row>
    <row r="1348" spans="2:65" s="13" customFormat="1">
      <c r="B1348" s="202"/>
      <c r="D1348" s="195" t="s">
        <v>284</v>
      </c>
      <c r="E1348" s="203" t="s">
        <v>5</v>
      </c>
      <c r="F1348" s="204" t="s">
        <v>77</v>
      </c>
      <c r="H1348" s="205">
        <v>1</v>
      </c>
      <c r="I1348" s="206"/>
      <c r="L1348" s="202"/>
      <c r="M1348" s="207"/>
      <c r="N1348" s="208"/>
      <c r="O1348" s="208"/>
      <c r="P1348" s="208"/>
      <c r="Q1348" s="208"/>
      <c r="R1348" s="208"/>
      <c r="S1348" s="208"/>
      <c r="T1348" s="209"/>
      <c r="AT1348" s="203" t="s">
        <v>284</v>
      </c>
      <c r="AU1348" s="203" t="s">
        <v>81</v>
      </c>
      <c r="AV1348" s="13" t="s">
        <v>81</v>
      </c>
      <c r="AW1348" s="13" t="s">
        <v>36</v>
      </c>
      <c r="AX1348" s="13" t="s">
        <v>73</v>
      </c>
      <c r="AY1348" s="203" t="s">
        <v>276</v>
      </c>
    </row>
    <row r="1349" spans="2:65" s="14" customFormat="1">
      <c r="B1349" s="210"/>
      <c r="D1349" s="195" t="s">
        <v>284</v>
      </c>
      <c r="E1349" s="211" t="s">
        <v>5</v>
      </c>
      <c r="F1349" s="212" t="s">
        <v>290</v>
      </c>
      <c r="H1349" s="213">
        <v>1</v>
      </c>
      <c r="I1349" s="214"/>
      <c r="L1349" s="210"/>
      <c r="M1349" s="215"/>
      <c r="N1349" s="216"/>
      <c r="O1349" s="216"/>
      <c r="P1349" s="216"/>
      <c r="Q1349" s="216"/>
      <c r="R1349" s="216"/>
      <c r="S1349" s="216"/>
      <c r="T1349" s="217"/>
      <c r="AT1349" s="211" t="s">
        <v>284</v>
      </c>
      <c r="AU1349" s="211" t="s">
        <v>81</v>
      </c>
      <c r="AV1349" s="14" t="s">
        <v>87</v>
      </c>
      <c r="AW1349" s="14" t="s">
        <v>36</v>
      </c>
      <c r="AX1349" s="14" t="s">
        <v>73</v>
      </c>
      <c r="AY1349" s="211" t="s">
        <v>276</v>
      </c>
    </row>
    <row r="1350" spans="2:65" s="15" customFormat="1">
      <c r="B1350" s="218"/>
      <c r="D1350" s="195" t="s">
        <v>284</v>
      </c>
      <c r="E1350" s="219" t="s">
        <v>5</v>
      </c>
      <c r="F1350" s="220" t="s">
        <v>291</v>
      </c>
      <c r="H1350" s="221">
        <v>1</v>
      </c>
      <c r="I1350" s="222"/>
      <c r="L1350" s="218"/>
      <c r="M1350" s="223"/>
      <c r="N1350" s="224"/>
      <c r="O1350" s="224"/>
      <c r="P1350" s="224"/>
      <c r="Q1350" s="224"/>
      <c r="R1350" s="224"/>
      <c r="S1350" s="224"/>
      <c r="T1350" s="225"/>
      <c r="AT1350" s="219" t="s">
        <v>284</v>
      </c>
      <c r="AU1350" s="219" t="s">
        <v>81</v>
      </c>
      <c r="AV1350" s="15" t="s">
        <v>92</v>
      </c>
      <c r="AW1350" s="15" t="s">
        <v>36</v>
      </c>
      <c r="AX1350" s="15" t="s">
        <v>77</v>
      </c>
      <c r="AY1350" s="219" t="s">
        <v>276</v>
      </c>
    </row>
    <row r="1351" spans="2:65" s="1" customFormat="1" ht="25.5" customHeight="1">
      <c r="B1351" s="181"/>
      <c r="C1351" s="182" t="s">
        <v>1687</v>
      </c>
      <c r="D1351" s="182" t="s">
        <v>278</v>
      </c>
      <c r="E1351" s="183" t="s">
        <v>1688</v>
      </c>
      <c r="F1351" s="184" t="s">
        <v>1689</v>
      </c>
      <c r="G1351" s="185" t="s">
        <v>368</v>
      </c>
      <c r="H1351" s="186">
        <v>1</v>
      </c>
      <c r="I1351" s="187"/>
      <c r="J1351" s="188">
        <f>ROUND(I1351*H1351,2)</f>
        <v>0</v>
      </c>
      <c r="K1351" s="184" t="s">
        <v>282</v>
      </c>
      <c r="L1351" s="42"/>
      <c r="M1351" s="189" t="s">
        <v>5</v>
      </c>
      <c r="N1351" s="190" t="s">
        <v>46</v>
      </c>
      <c r="O1351" s="43"/>
      <c r="P1351" s="191">
        <f>O1351*H1351</f>
        <v>0</v>
      </c>
      <c r="Q1351" s="191">
        <v>0</v>
      </c>
      <c r="R1351" s="191">
        <f>Q1351*H1351</f>
        <v>0</v>
      </c>
      <c r="S1351" s="191">
        <v>0</v>
      </c>
      <c r="T1351" s="192">
        <f>S1351*H1351</f>
        <v>0</v>
      </c>
      <c r="AR1351" s="25" t="s">
        <v>384</v>
      </c>
      <c r="AT1351" s="25" t="s">
        <v>278</v>
      </c>
      <c r="AU1351" s="25" t="s">
        <v>81</v>
      </c>
      <c r="AY1351" s="25" t="s">
        <v>276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25" t="s">
        <v>92</v>
      </c>
      <c r="BK1351" s="193">
        <f>ROUND(I1351*H1351,2)</f>
        <v>0</v>
      </c>
      <c r="BL1351" s="25" t="s">
        <v>384</v>
      </c>
      <c r="BM1351" s="25" t="s">
        <v>1690</v>
      </c>
    </row>
    <row r="1352" spans="2:65" s="12" customFormat="1">
      <c r="B1352" s="194"/>
      <c r="D1352" s="195" t="s">
        <v>284</v>
      </c>
      <c r="E1352" s="196" t="s">
        <v>5</v>
      </c>
      <c r="F1352" s="197" t="s">
        <v>643</v>
      </c>
      <c r="H1352" s="196" t="s">
        <v>5</v>
      </c>
      <c r="I1352" s="198"/>
      <c r="L1352" s="194"/>
      <c r="M1352" s="199"/>
      <c r="N1352" s="200"/>
      <c r="O1352" s="200"/>
      <c r="P1352" s="200"/>
      <c r="Q1352" s="200"/>
      <c r="R1352" s="200"/>
      <c r="S1352" s="200"/>
      <c r="T1352" s="201"/>
      <c r="AT1352" s="196" t="s">
        <v>284</v>
      </c>
      <c r="AU1352" s="196" t="s">
        <v>81</v>
      </c>
      <c r="AV1352" s="12" t="s">
        <v>77</v>
      </c>
      <c r="AW1352" s="12" t="s">
        <v>36</v>
      </c>
      <c r="AX1352" s="12" t="s">
        <v>73</v>
      </c>
      <c r="AY1352" s="196" t="s">
        <v>276</v>
      </c>
    </row>
    <row r="1353" spans="2:65" s="12" customFormat="1">
      <c r="B1353" s="194"/>
      <c r="D1353" s="195" t="s">
        <v>284</v>
      </c>
      <c r="E1353" s="196" t="s">
        <v>5</v>
      </c>
      <c r="F1353" s="197" t="s">
        <v>1406</v>
      </c>
      <c r="H1353" s="196" t="s">
        <v>5</v>
      </c>
      <c r="I1353" s="198"/>
      <c r="L1353" s="194"/>
      <c r="M1353" s="199"/>
      <c r="N1353" s="200"/>
      <c r="O1353" s="200"/>
      <c r="P1353" s="200"/>
      <c r="Q1353" s="200"/>
      <c r="R1353" s="200"/>
      <c r="S1353" s="200"/>
      <c r="T1353" s="201"/>
      <c r="AT1353" s="196" t="s">
        <v>284</v>
      </c>
      <c r="AU1353" s="196" t="s">
        <v>81</v>
      </c>
      <c r="AV1353" s="12" t="s">
        <v>77</v>
      </c>
      <c r="AW1353" s="12" t="s">
        <v>36</v>
      </c>
      <c r="AX1353" s="12" t="s">
        <v>73</v>
      </c>
      <c r="AY1353" s="196" t="s">
        <v>276</v>
      </c>
    </row>
    <row r="1354" spans="2:65" s="12" customFormat="1">
      <c r="B1354" s="194"/>
      <c r="D1354" s="195" t="s">
        <v>284</v>
      </c>
      <c r="E1354" s="196" t="s">
        <v>5</v>
      </c>
      <c r="F1354" s="197" t="s">
        <v>1691</v>
      </c>
      <c r="H1354" s="196" t="s">
        <v>5</v>
      </c>
      <c r="I1354" s="198"/>
      <c r="L1354" s="194"/>
      <c r="M1354" s="199"/>
      <c r="N1354" s="200"/>
      <c r="O1354" s="200"/>
      <c r="P1354" s="200"/>
      <c r="Q1354" s="200"/>
      <c r="R1354" s="200"/>
      <c r="S1354" s="200"/>
      <c r="T1354" s="201"/>
      <c r="AT1354" s="196" t="s">
        <v>284</v>
      </c>
      <c r="AU1354" s="196" t="s">
        <v>81</v>
      </c>
      <c r="AV1354" s="12" t="s">
        <v>77</v>
      </c>
      <c r="AW1354" s="12" t="s">
        <v>36</v>
      </c>
      <c r="AX1354" s="12" t="s">
        <v>73</v>
      </c>
      <c r="AY1354" s="196" t="s">
        <v>276</v>
      </c>
    </row>
    <row r="1355" spans="2:65" s="13" customFormat="1">
      <c r="B1355" s="202"/>
      <c r="D1355" s="195" t="s">
        <v>284</v>
      </c>
      <c r="E1355" s="203" t="s">
        <v>5</v>
      </c>
      <c r="F1355" s="204" t="s">
        <v>77</v>
      </c>
      <c r="H1355" s="205">
        <v>1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284</v>
      </c>
      <c r="AU1355" s="203" t="s">
        <v>81</v>
      </c>
      <c r="AV1355" s="13" t="s">
        <v>81</v>
      </c>
      <c r="AW1355" s="13" t="s">
        <v>36</v>
      </c>
      <c r="AX1355" s="13" t="s">
        <v>73</v>
      </c>
      <c r="AY1355" s="203" t="s">
        <v>276</v>
      </c>
    </row>
    <row r="1356" spans="2:65" s="14" customFormat="1">
      <c r="B1356" s="210"/>
      <c r="D1356" s="195" t="s">
        <v>284</v>
      </c>
      <c r="E1356" s="211" t="s">
        <v>5</v>
      </c>
      <c r="F1356" s="212" t="s">
        <v>290</v>
      </c>
      <c r="H1356" s="213">
        <v>1</v>
      </c>
      <c r="I1356" s="214"/>
      <c r="L1356" s="210"/>
      <c r="M1356" s="215"/>
      <c r="N1356" s="216"/>
      <c r="O1356" s="216"/>
      <c r="P1356" s="216"/>
      <c r="Q1356" s="216"/>
      <c r="R1356" s="216"/>
      <c r="S1356" s="216"/>
      <c r="T1356" s="217"/>
      <c r="AT1356" s="211" t="s">
        <v>284</v>
      </c>
      <c r="AU1356" s="211" t="s">
        <v>81</v>
      </c>
      <c r="AV1356" s="14" t="s">
        <v>87</v>
      </c>
      <c r="AW1356" s="14" t="s">
        <v>36</v>
      </c>
      <c r="AX1356" s="14" t="s">
        <v>73</v>
      </c>
      <c r="AY1356" s="211" t="s">
        <v>276</v>
      </c>
    </row>
    <row r="1357" spans="2:65" s="15" customFormat="1">
      <c r="B1357" s="218"/>
      <c r="D1357" s="195" t="s">
        <v>284</v>
      </c>
      <c r="E1357" s="219" t="s">
        <v>5</v>
      </c>
      <c r="F1357" s="220" t="s">
        <v>291</v>
      </c>
      <c r="H1357" s="221">
        <v>1</v>
      </c>
      <c r="I1357" s="222"/>
      <c r="L1357" s="218"/>
      <c r="M1357" s="223"/>
      <c r="N1357" s="224"/>
      <c r="O1357" s="224"/>
      <c r="P1357" s="224"/>
      <c r="Q1357" s="224"/>
      <c r="R1357" s="224"/>
      <c r="S1357" s="224"/>
      <c r="T1357" s="225"/>
      <c r="AT1357" s="219" t="s">
        <v>284</v>
      </c>
      <c r="AU1357" s="219" t="s">
        <v>81</v>
      </c>
      <c r="AV1357" s="15" t="s">
        <v>92</v>
      </c>
      <c r="AW1357" s="15" t="s">
        <v>36</v>
      </c>
      <c r="AX1357" s="15" t="s">
        <v>77</v>
      </c>
      <c r="AY1357" s="219" t="s">
        <v>276</v>
      </c>
    </row>
    <row r="1358" spans="2:65" s="1" customFormat="1" ht="16.5" customHeight="1">
      <c r="B1358" s="181"/>
      <c r="C1358" s="226" t="s">
        <v>1692</v>
      </c>
      <c r="D1358" s="226" t="s">
        <v>447</v>
      </c>
      <c r="E1358" s="227" t="s">
        <v>1693</v>
      </c>
      <c r="F1358" s="228" t="s">
        <v>1694</v>
      </c>
      <c r="G1358" s="229" t="s">
        <v>368</v>
      </c>
      <c r="H1358" s="230">
        <v>1</v>
      </c>
      <c r="I1358" s="231"/>
      <c r="J1358" s="232">
        <f>ROUND(I1358*H1358,2)</f>
        <v>0</v>
      </c>
      <c r="K1358" s="228" t="s">
        <v>282</v>
      </c>
      <c r="L1358" s="233"/>
      <c r="M1358" s="234" t="s">
        <v>5</v>
      </c>
      <c r="N1358" s="235" t="s">
        <v>46</v>
      </c>
      <c r="O1358" s="43"/>
      <c r="P1358" s="191">
        <f>O1358*H1358</f>
        <v>0</v>
      </c>
      <c r="Q1358" s="191">
        <v>3.2000000000000001E-2</v>
      </c>
      <c r="R1358" s="191">
        <f>Q1358*H1358</f>
        <v>3.2000000000000001E-2</v>
      </c>
      <c r="S1358" s="191">
        <v>0</v>
      </c>
      <c r="T1358" s="192">
        <f>S1358*H1358</f>
        <v>0</v>
      </c>
      <c r="AR1358" s="25" t="s">
        <v>484</v>
      </c>
      <c r="AT1358" s="25" t="s">
        <v>447</v>
      </c>
      <c r="AU1358" s="25" t="s">
        <v>81</v>
      </c>
      <c r="AY1358" s="25" t="s">
        <v>276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25" t="s">
        <v>92</v>
      </c>
      <c r="BK1358" s="193">
        <f>ROUND(I1358*H1358,2)</f>
        <v>0</v>
      </c>
      <c r="BL1358" s="25" t="s">
        <v>384</v>
      </c>
      <c r="BM1358" s="25" t="s">
        <v>1695</v>
      </c>
    </row>
    <row r="1359" spans="2:65" s="12" customFormat="1">
      <c r="B1359" s="194"/>
      <c r="D1359" s="195" t="s">
        <v>284</v>
      </c>
      <c r="E1359" s="196" t="s">
        <v>5</v>
      </c>
      <c r="F1359" s="197" t="s">
        <v>451</v>
      </c>
      <c r="H1359" s="196" t="s">
        <v>5</v>
      </c>
      <c r="I1359" s="198"/>
      <c r="L1359" s="194"/>
      <c r="M1359" s="199"/>
      <c r="N1359" s="200"/>
      <c r="O1359" s="200"/>
      <c r="P1359" s="200"/>
      <c r="Q1359" s="200"/>
      <c r="R1359" s="200"/>
      <c r="S1359" s="200"/>
      <c r="T1359" s="201"/>
      <c r="AT1359" s="196" t="s">
        <v>284</v>
      </c>
      <c r="AU1359" s="196" t="s">
        <v>81</v>
      </c>
      <c r="AV1359" s="12" t="s">
        <v>77</v>
      </c>
      <c r="AW1359" s="12" t="s">
        <v>36</v>
      </c>
      <c r="AX1359" s="12" t="s">
        <v>73</v>
      </c>
      <c r="AY1359" s="196" t="s">
        <v>276</v>
      </c>
    </row>
    <row r="1360" spans="2:65" s="13" customFormat="1">
      <c r="B1360" s="202"/>
      <c r="D1360" s="195" t="s">
        <v>284</v>
      </c>
      <c r="E1360" s="203" t="s">
        <v>5</v>
      </c>
      <c r="F1360" s="204" t="s">
        <v>77</v>
      </c>
      <c r="H1360" s="205">
        <v>1</v>
      </c>
      <c r="I1360" s="206"/>
      <c r="L1360" s="202"/>
      <c r="M1360" s="207"/>
      <c r="N1360" s="208"/>
      <c r="O1360" s="208"/>
      <c r="P1360" s="208"/>
      <c r="Q1360" s="208"/>
      <c r="R1360" s="208"/>
      <c r="S1360" s="208"/>
      <c r="T1360" s="209"/>
      <c r="AT1360" s="203" t="s">
        <v>284</v>
      </c>
      <c r="AU1360" s="203" t="s">
        <v>81</v>
      </c>
      <c r="AV1360" s="13" t="s">
        <v>81</v>
      </c>
      <c r="AW1360" s="13" t="s">
        <v>36</v>
      </c>
      <c r="AX1360" s="13" t="s">
        <v>73</v>
      </c>
      <c r="AY1360" s="203" t="s">
        <v>276</v>
      </c>
    </row>
    <row r="1361" spans="2:65" s="14" customFormat="1">
      <c r="B1361" s="210"/>
      <c r="D1361" s="195" t="s">
        <v>284</v>
      </c>
      <c r="E1361" s="211" t="s">
        <v>5</v>
      </c>
      <c r="F1361" s="212" t="s">
        <v>290</v>
      </c>
      <c r="H1361" s="213">
        <v>1</v>
      </c>
      <c r="I1361" s="214"/>
      <c r="L1361" s="210"/>
      <c r="M1361" s="215"/>
      <c r="N1361" s="216"/>
      <c r="O1361" s="216"/>
      <c r="P1361" s="216"/>
      <c r="Q1361" s="216"/>
      <c r="R1361" s="216"/>
      <c r="S1361" s="216"/>
      <c r="T1361" s="217"/>
      <c r="AT1361" s="211" t="s">
        <v>284</v>
      </c>
      <c r="AU1361" s="211" t="s">
        <v>81</v>
      </c>
      <c r="AV1361" s="14" t="s">
        <v>87</v>
      </c>
      <c r="AW1361" s="14" t="s">
        <v>36</v>
      </c>
      <c r="AX1361" s="14" t="s">
        <v>73</v>
      </c>
      <c r="AY1361" s="211" t="s">
        <v>276</v>
      </c>
    </row>
    <row r="1362" spans="2:65" s="15" customFormat="1">
      <c r="B1362" s="218"/>
      <c r="D1362" s="195" t="s">
        <v>284</v>
      </c>
      <c r="E1362" s="219" t="s">
        <v>5</v>
      </c>
      <c r="F1362" s="220" t="s">
        <v>291</v>
      </c>
      <c r="H1362" s="221">
        <v>1</v>
      </c>
      <c r="I1362" s="222"/>
      <c r="L1362" s="218"/>
      <c r="M1362" s="223"/>
      <c r="N1362" s="224"/>
      <c r="O1362" s="224"/>
      <c r="P1362" s="224"/>
      <c r="Q1362" s="224"/>
      <c r="R1362" s="224"/>
      <c r="S1362" s="224"/>
      <c r="T1362" s="225"/>
      <c r="AT1362" s="219" t="s">
        <v>284</v>
      </c>
      <c r="AU1362" s="219" t="s">
        <v>81</v>
      </c>
      <c r="AV1362" s="15" t="s">
        <v>92</v>
      </c>
      <c r="AW1362" s="15" t="s">
        <v>36</v>
      </c>
      <c r="AX1362" s="15" t="s">
        <v>77</v>
      </c>
      <c r="AY1362" s="219" t="s">
        <v>276</v>
      </c>
    </row>
    <row r="1363" spans="2:65" s="1" customFormat="1" ht="25.5" customHeight="1">
      <c r="B1363" s="181"/>
      <c r="C1363" s="182" t="s">
        <v>1696</v>
      </c>
      <c r="D1363" s="182" t="s">
        <v>278</v>
      </c>
      <c r="E1363" s="183" t="s">
        <v>1697</v>
      </c>
      <c r="F1363" s="184" t="s">
        <v>1698</v>
      </c>
      <c r="G1363" s="185" t="s">
        <v>368</v>
      </c>
      <c r="H1363" s="186">
        <v>3</v>
      </c>
      <c r="I1363" s="187"/>
      <c r="J1363" s="188">
        <f>ROUND(I1363*H1363,2)</f>
        <v>0</v>
      </c>
      <c r="K1363" s="184" t="s">
        <v>282</v>
      </c>
      <c r="L1363" s="42"/>
      <c r="M1363" s="189" t="s">
        <v>5</v>
      </c>
      <c r="N1363" s="190" t="s">
        <v>46</v>
      </c>
      <c r="O1363" s="43"/>
      <c r="P1363" s="191">
        <f>O1363*H1363</f>
        <v>0</v>
      </c>
      <c r="Q1363" s="191">
        <v>0</v>
      </c>
      <c r="R1363" s="191">
        <f>Q1363*H1363</f>
        <v>0</v>
      </c>
      <c r="S1363" s="191">
        <v>0</v>
      </c>
      <c r="T1363" s="192">
        <f>S1363*H1363</f>
        <v>0</v>
      </c>
      <c r="AR1363" s="25" t="s">
        <v>384</v>
      </c>
      <c r="AT1363" s="25" t="s">
        <v>278</v>
      </c>
      <c r="AU1363" s="25" t="s">
        <v>81</v>
      </c>
      <c r="AY1363" s="25" t="s">
        <v>276</v>
      </c>
      <c r="BE1363" s="193">
        <f>IF(N1363="základní",J1363,0)</f>
        <v>0</v>
      </c>
      <c r="BF1363" s="193">
        <f>IF(N1363="snížená",J1363,0)</f>
        <v>0</v>
      </c>
      <c r="BG1363" s="193">
        <f>IF(N1363="zákl. přenesená",J1363,0)</f>
        <v>0</v>
      </c>
      <c r="BH1363" s="193">
        <f>IF(N1363="sníž. přenesená",J1363,0)</f>
        <v>0</v>
      </c>
      <c r="BI1363" s="193">
        <f>IF(N1363="nulová",J1363,0)</f>
        <v>0</v>
      </c>
      <c r="BJ1363" s="25" t="s">
        <v>92</v>
      </c>
      <c r="BK1363" s="193">
        <f>ROUND(I1363*H1363,2)</f>
        <v>0</v>
      </c>
      <c r="BL1363" s="25" t="s">
        <v>384</v>
      </c>
      <c r="BM1363" s="25" t="s">
        <v>1699</v>
      </c>
    </row>
    <row r="1364" spans="2:65" s="12" customFormat="1">
      <c r="B1364" s="194"/>
      <c r="D1364" s="195" t="s">
        <v>284</v>
      </c>
      <c r="E1364" s="196" t="s">
        <v>5</v>
      </c>
      <c r="F1364" s="197" t="s">
        <v>643</v>
      </c>
      <c r="H1364" s="196" t="s">
        <v>5</v>
      </c>
      <c r="I1364" s="198"/>
      <c r="L1364" s="194"/>
      <c r="M1364" s="199"/>
      <c r="N1364" s="200"/>
      <c r="O1364" s="200"/>
      <c r="P1364" s="200"/>
      <c r="Q1364" s="200"/>
      <c r="R1364" s="200"/>
      <c r="S1364" s="200"/>
      <c r="T1364" s="201"/>
      <c r="AT1364" s="196" t="s">
        <v>284</v>
      </c>
      <c r="AU1364" s="196" t="s">
        <v>81</v>
      </c>
      <c r="AV1364" s="12" t="s">
        <v>77</v>
      </c>
      <c r="AW1364" s="12" t="s">
        <v>36</v>
      </c>
      <c r="AX1364" s="12" t="s">
        <v>73</v>
      </c>
      <c r="AY1364" s="196" t="s">
        <v>276</v>
      </c>
    </row>
    <row r="1365" spans="2:65" s="12" customFormat="1">
      <c r="B1365" s="194"/>
      <c r="D1365" s="195" t="s">
        <v>284</v>
      </c>
      <c r="E1365" s="196" t="s">
        <v>5</v>
      </c>
      <c r="F1365" s="197" t="s">
        <v>1406</v>
      </c>
      <c r="H1365" s="196" t="s">
        <v>5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6" t="s">
        <v>284</v>
      </c>
      <c r="AU1365" s="196" t="s">
        <v>81</v>
      </c>
      <c r="AV1365" s="12" t="s">
        <v>77</v>
      </c>
      <c r="AW1365" s="12" t="s">
        <v>36</v>
      </c>
      <c r="AX1365" s="12" t="s">
        <v>73</v>
      </c>
      <c r="AY1365" s="196" t="s">
        <v>276</v>
      </c>
    </row>
    <row r="1366" spans="2:65" s="12" customFormat="1">
      <c r="B1366" s="194"/>
      <c r="D1366" s="195" t="s">
        <v>284</v>
      </c>
      <c r="E1366" s="196" t="s">
        <v>5</v>
      </c>
      <c r="F1366" s="197" t="s">
        <v>645</v>
      </c>
      <c r="H1366" s="196" t="s">
        <v>5</v>
      </c>
      <c r="I1366" s="198"/>
      <c r="L1366" s="194"/>
      <c r="M1366" s="199"/>
      <c r="N1366" s="200"/>
      <c r="O1366" s="200"/>
      <c r="P1366" s="200"/>
      <c r="Q1366" s="200"/>
      <c r="R1366" s="200"/>
      <c r="S1366" s="200"/>
      <c r="T1366" s="201"/>
      <c r="AT1366" s="196" t="s">
        <v>284</v>
      </c>
      <c r="AU1366" s="196" t="s">
        <v>81</v>
      </c>
      <c r="AV1366" s="12" t="s">
        <v>77</v>
      </c>
      <c r="AW1366" s="12" t="s">
        <v>36</v>
      </c>
      <c r="AX1366" s="12" t="s">
        <v>73</v>
      </c>
      <c r="AY1366" s="196" t="s">
        <v>276</v>
      </c>
    </row>
    <row r="1367" spans="2:65" s="13" customFormat="1">
      <c r="B1367" s="202"/>
      <c r="D1367" s="195" t="s">
        <v>284</v>
      </c>
      <c r="E1367" s="203" t="s">
        <v>5</v>
      </c>
      <c r="F1367" s="204" t="s">
        <v>1700</v>
      </c>
      <c r="H1367" s="205">
        <v>3</v>
      </c>
      <c r="I1367" s="206"/>
      <c r="L1367" s="202"/>
      <c r="M1367" s="207"/>
      <c r="N1367" s="208"/>
      <c r="O1367" s="208"/>
      <c r="P1367" s="208"/>
      <c r="Q1367" s="208"/>
      <c r="R1367" s="208"/>
      <c r="S1367" s="208"/>
      <c r="T1367" s="209"/>
      <c r="AT1367" s="203" t="s">
        <v>284</v>
      </c>
      <c r="AU1367" s="203" t="s">
        <v>81</v>
      </c>
      <c r="AV1367" s="13" t="s">
        <v>81</v>
      </c>
      <c r="AW1367" s="13" t="s">
        <v>36</v>
      </c>
      <c r="AX1367" s="13" t="s">
        <v>73</v>
      </c>
      <c r="AY1367" s="203" t="s">
        <v>276</v>
      </c>
    </row>
    <row r="1368" spans="2:65" s="14" customFormat="1">
      <c r="B1368" s="210"/>
      <c r="D1368" s="195" t="s">
        <v>284</v>
      </c>
      <c r="E1368" s="211" t="s">
        <v>5</v>
      </c>
      <c r="F1368" s="212" t="s">
        <v>290</v>
      </c>
      <c r="H1368" s="213">
        <v>3</v>
      </c>
      <c r="I1368" s="214"/>
      <c r="L1368" s="210"/>
      <c r="M1368" s="215"/>
      <c r="N1368" s="216"/>
      <c r="O1368" s="216"/>
      <c r="P1368" s="216"/>
      <c r="Q1368" s="216"/>
      <c r="R1368" s="216"/>
      <c r="S1368" s="216"/>
      <c r="T1368" s="217"/>
      <c r="AT1368" s="211" t="s">
        <v>284</v>
      </c>
      <c r="AU1368" s="211" t="s">
        <v>81</v>
      </c>
      <c r="AV1368" s="14" t="s">
        <v>87</v>
      </c>
      <c r="AW1368" s="14" t="s">
        <v>36</v>
      </c>
      <c r="AX1368" s="14" t="s">
        <v>73</v>
      </c>
      <c r="AY1368" s="211" t="s">
        <v>276</v>
      </c>
    </row>
    <row r="1369" spans="2:65" s="15" customFormat="1">
      <c r="B1369" s="218"/>
      <c r="D1369" s="195" t="s">
        <v>284</v>
      </c>
      <c r="E1369" s="219" t="s">
        <v>5</v>
      </c>
      <c r="F1369" s="220" t="s">
        <v>291</v>
      </c>
      <c r="H1369" s="221">
        <v>3</v>
      </c>
      <c r="I1369" s="222"/>
      <c r="L1369" s="218"/>
      <c r="M1369" s="223"/>
      <c r="N1369" s="224"/>
      <c r="O1369" s="224"/>
      <c r="P1369" s="224"/>
      <c r="Q1369" s="224"/>
      <c r="R1369" s="224"/>
      <c r="S1369" s="224"/>
      <c r="T1369" s="225"/>
      <c r="AT1369" s="219" t="s">
        <v>284</v>
      </c>
      <c r="AU1369" s="219" t="s">
        <v>81</v>
      </c>
      <c r="AV1369" s="15" t="s">
        <v>92</v>
      </c>
      <c r="AW1369" s="15" t="s">
        <v>36</v>
      </c>
      <c r="AX1369" s="15" t="s">
        <v>77</v>
      </c>
      <c r="AY1369" s="219" t="s">
        <v>276</v>
      </c>
    </row>
    <row r="1370" spans="2:65" s="1" customFormat="1" ht="25.5" customHeight="1">
      <c r="B1370" s="181"/>
      <c r="C1370" s="226" t="s">
        <v>1701</v>
      </c>
      <c r="D1370" s="226" t="s">
        <v>447</v>
      </c>
      <c r="E1370" s="227" t="s">
        <v>1702</v>
      </c>
      <c r="F1370" s="228" t="s">
        <v>1703</v>
      </c>
      <c r="G1370" s="229" t="s">
        <v>368</v>
      </c>
      <c r="H1370" s="230">
        <v>3</v>
      </c>
      <c r="I1370" s="231"/>
      <c r="J1370" s="232">
        <f>ROUND(I1370*H1370,2)</f>
        <v>0</v>
      </c>
      <c r="K1370" s="228" t="s">
        <v>459</v>
      </c>
      <c r="L1370" s="233"/>
      <c r="M1370" s="234" t="s">
        <v>5</v>
      </c>
      <c r="N1370" s="235" t="s">
        <v>46</v>
      </c>
      <c r="O1370" s="43"/>
      <c r="P1370" s="191">
        <f>O1370*H1370</f>
        <v>0</v>
      </c>
      <c r="Q1370" s="191">
        <v>1.55E-2</v>
      </c>
      <c r="R1370" s="191">
        <f>Q1370*H1370</f>
        <v>4.65E-2</v>
      </c>
      <c r="S1370" s="191">
        <v>0</v>
      </c>
      <c r="T1370" s="192">
        <f>S1370*H1370</f>
        <v>0</v>
      </c>
      <c r="AR1370" s="25" t="s">
        <v>484</v>
      </c>
      <c r="AT1370" s="25" t="s">
        <v>447</v>
      </c>
      <c r="AU1370" s="25" t="s">
        <v>81</v>
      </c>
      <c r="AY1370" s="25" t="s">
        <v>276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25" t="s">
        <v>92</v>
      </c>
      <c r="BK1370" s="193">
        <f>ROUND(I1370*H1370,2)</f>
        <v>0</v>
      </c>
      <c r="BL1370" s="25" t="s">
        <v>384</v>
      </c>
      <c r="BM1370" s="25" t="s">
        <v>1704</v>
      </c>
    </row>
    <row r="1371" spans="2:65" s="12" customFormat="1">
      <c r="B1371" s="194"/>
      <c r="D1371" s="195" t="s">
        <v>284</v>
      </c>
      <c r="E1371" s="196" t="s">
        <v>5</v>
      </c>
      <c r="F1371" s="197" t="s">
        <v>451</v>
      </c>
      <c r="H1371" s="196" t="s">
        <v>5</v>
      </c>
      <c r="I1371" s="198"/>
      <c r="L1371" s="194"/>
      <c r="M1371" s="199"/>
      <c r="N1371" s="200"/>
      <c r="O1371" s="200"/>
      <c r="P1371" s="200"/>
      <c r="Q1371" s="200"/>
      <c r="R1371" s="200"/>
      <c r="S1371" s="200"/>
      <c r="T1371" s="201"/>
      <c r="AT1371" s="196" t="s">
        <v>284</v>
      </c>
      <c r="AU1371" s="196" t="s">
        <v>81</v>
      </c>
      <c r="AV1371" s="12" t="s">
        <v>77</v>
      </c>
      <c r="AW1371" s="12" t="s">
        <v>36</v>
      </c>
      <c r="AX1371" s="12" t="s">
        <v>73</v>
      </c>
      <c r="AY1371" s="196" t="s">
        <v>276</v>
      </c>
    </row>
    <row r="1372" spans="2:65" s="13" customFormat="1">
      <c r="B1372" s="202"/>
      <c r="D1372" s="195" t="s">
        <v>284</v>
      </c>
      <c r="E1372" s="203" t="s">
        <v>5</v>
      </c>
      <c r="F1372" s="204" t="s">
        <v>87</v>
      </c>
      <c r="H1372" s="205">
        <v>3</v>
      </c>
      <c r="I1372" s="206"/>
      <c r="L1372" s="202"/>
      <c r="M1372" s="207"/>
      <c r="N1372" s="208"/>
      <c r="O1372" s="208"/>
      <c r="P1372" s="208"/>
      <c r="Q1372" s="208"/>
      <c r="R1372" s="208"/>
      <c r="S1372" s="208"/>
      <c r="T1372" s="209"/>
      <c r="AT1372" s="203" t="s">
        <v>284</v>
      </c>
      <c r="AU1372" s="203" t="s">
        <v>81</v>
      </c>
      <c r="AV1372" s="13" t="s">
        <v>81</v>
      </c>
      <c r="AW1372" s="13" t="s">
        <v>36</v>
      </c>
      <c r="AX1372" s="13" t="s">
        <v>73</v>
      </c>
      <c r="AY1372" s="203" t="s">
        <v>276</v>
      </c>
    </row>
    <row r="1373" spans="2:65" s="14" customFormat="1">
      <c r="B1373" s="210"/>
      <c r="D1373" s="195" t="s">
        <v>284</v>
      </c>
      <c r="E1373" s="211" t="s">
        <v>5</v>
      </c>
      <c r="F1373" s="212" t="s">
        <v>290</v>
      </c>
      <c r="H1373" s="213">
        <v>3</v>
      </c>
      <c r="I1373" s="214"/>
      <c r="L1373" s="210"/>
      <c r="M1373" s="215"/>
      <c r="N1373" s="216"/>
      <c r="O1373" s="216"/>
      <c r="P1373" s="216"/>
      <c r="Q1373" s="216"/>
      <c r="R1373" s="216"/>
      <c r="S1373" s="216"/>
      <c r="T1373" s="217"/>
      <c r="AT1373" s="211" t="s">
        <v>284</v>
      </c>
      <c r="AU1373" s="211" t="s">
        <v>81</v>
      </c>
      <c r="AV1373" s="14" t="s">
        <v>87</v>
      </c>
      <c r="AW1373" s="14" t="s">
        <v>36</v>
      </c>
      <c r="AX1373" s="14" t="s">
        <v>73</v>
      </c>
      <c r="AY1373" s="211" t="s">
        <v>276</v>
      </c>
    </row>
    <row r="1374" spans="2:65" s="15" customFormat="1">
      <c r="B1374" s="218"/>
      <c r="D1374" s="195" t="s">
        <v>284</v>
      </c>
      <c r="E1374" s="219" t="s">
        <v>5</v>
      </c>
      <c r="F1374" s="220" t="s">
        <v>291</v>
      </c>
      <c r="H1374" s="221">
        <v>3</v>
      </c>
      <c r="I1374" s="222"/>
      <c r="L1374" s="218"/>
      <c r="M1374" s="223"/>
      <c r="N1374" s="224"/>
      <c r="O1374" s="224"/>
      <c r="P1374" s="224"/>
      <c r="Q1374" s="224"/>
      <c r="R1374" s="224"/>
      <c r="S1374" s="224"/>
      <c r="T1374" s="225"/>
      <c r="AT1374" s="219" t="s">
        <v>284</v>
      </c>
      <c r="AU1374" s="219" t="s">
        <v>81</v>
      </c>
      <c r="AV1374" s="15" t="s">
        <v>92</v>
      </c>
      <c r="AW1374" s="15" t="s">
        <v>36</v>
      </c>
      <c r="AX1374" s="15" t="s">
        <v>77</v>
      </c>
      <c r="AY1374" s="219" t="s">
        <v>276</v>
      </c>
    </row>
    <row r="1375" spans="2:65" s="1" customFormat="1" ht="16.5" customHeight="1">
      <c r="B1375" s="181"/>
      <c r="C1375" s="182" t="s">
        <v>1705</v>
      </c>
      <c r="D1375" s="182" t="s">
        <v>278</v>
      </c>
      <c r="E1375" s="183" t="s">
        <v>655</v>
      </c>
      <c r="F1375" s="184" t="s">
        <v>656</v>
      </c>
      <c r="G1375" s="185" t="s">
        <v>368</v>
      </c>
      <c r="H1375" s="186">
        <v>11</v>
      </c>
      <c r="I1375" s="187"/>
      <c r="J1375" s="188">
        <f>ROUND(I1375*H1375,2)</f>
        <v>0</v>
      </c>
      <c r="K1375" s="184" t="s">
        <v>282</v>
      </c>
      <c r="L1375" s="42"/>
      <c r="M1375" s="189" t="s">
        <v>5</v>
      </c>
      <c r="N1375" s="190" t="s">
        <v>46</v>
      </c>
      <c r="O1375" s="43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AR1375" s="25" t="s">
        <v>384</v>
      </c>
      <c r="AT1375" s="25" t="s">
        <v>278</v>
      </c>
      <c r="AU1375" s="25" t="s">
        <v>81</v>
      </c>
      <c r="AY1375" s="25" t="s">
        <v>276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25" t="s">
        <v>92</v>
      </c>
      <c r="BK1375" s="193">
        <f>ROUND(I1375*H1375,2)</f>
        <v>0</v>
      </c>
      <c r="BL1375" s="25" t="s">
        <v>384</v>
      </c>
      <c r="BM1375" s="25" t="s">
        <v>1706</v>
      </c>
    </row>
    <row r="1376" spans="2:65" s="12" customFormat="1">
      <c r="B1376" s="194"/>
      <c r="D1376" s="195" t="s">
        <v>284</v>
      </c>
      <c r="E1376" s="196" t="s">
        <v>5</v>
      </c>
      <c r="F1376" s="197" t="s">
        <v>658</v>
      </c>
      <c r="H1376" s="196" t="s">
        <v>5</v>
      </c>
      <c r="I1376" s="198"/>
      <c r="L1376" s="194"/>
      <c r="M1376" s="199"/>
      <c r="N1376" s="200"/>
      <c r="O1376" s="200"/>
      <c r="P1376" s="200"/>
      <c r="Q1376" s="200"/>
      <c r="R1376" s="200"/>
      <c r="S1376" s="200"/>
      <c r="T1376" s="201"/>
      <c r="AT1376" s="196" t="s">
        <v>284</v>
      </c>
      <c r="AU1376" s="196" t="s">
        <v>81</v>
      </c>
      <c r="AV1376" s="12" t="s">
        <v>77</v>
      </c>
      <c r="AW1376" s="12" t="s">
        <v>36</v>
      </c>
      <c r="AX1376" s="12" t="s">
        <v>73</v>
      </c>
      <c r="AY1376" s="196" t="s">
        <v>276</v>
      </c>
    </row>
    <row r="1377" spans="2:65" s="12" customFormat="1">
      <c r="B1377" s="194"/>
      <c r="D1377" s="195" t="s">
        <v>284</v>
      </c>
      <c r="E1377" s="196" t="s">
        <v>5</v>
      </c>
      <c r="F1377" s="197" t="s">
        <v>1406</v>
      </c>
      <c r="H1377" s="196" t="s">
        <v>5</v>
      </c>
      <c r="I1377" s="198"/>
      <c r="L1377" s="194"/>
      <c r="M1377" s="199"/>
      <c r="N1377" s="200"/>
      <c r="O1377" s="200"/>
      <c r="P1377" s="200"/>
      <c r="Q1377" s="200"/>
      <c r="R1377" s="200"/>
      <c r="S1377" s="200"/>
      <c r="T1377" s="201"/>
      <c r="AT1377" s="196" t="s">
        <v>284</v>
      </c>
      <c r="AU1377" s="196" t="s">
        <v>81</v>
      </c>
      <c r="AV1377" s="12" t="s">
        <v>77</v>
      </c>
      <c r="AW1377" s="12" t="s">
        <v>36</v>
      </c>
      <c r="AX1377" s="12" t="s">
        <v>73</v>
      </c>
      <c r="AY1377" s="196" t="s">
        <v>276</v>
      </c>
    </row>
    <row r="1378" spans="2:65" s="13" customFormat="1">
      <c r="B1378" s="202"/>
      <c r="D1378" s="195" t="s">
        <v>284</v>
      </c>
      <c r="E1378" s="203" t="s">
        <v>5</v>
      </c>
      <c r="F1378" s="204" t="s">
        <v>347</v>
      </c>
      <c r="H1378" s="205">
        <v>11</v>
      </c>
      <c r="I1378" s="206"/>
      <c r="L1378" s="202"/>
      <c r="M1378" s="207"/>
      <c r="N1378" s="208"/>
      <c r="O1378" s="208"/>
      <c r="P1378" s="208"/>
      <c r="Q1378" s="208"/>
      <c r="R1378" s="208"/>
      <c r="S1378" s="208"/>
      <c r="T1378" s="209"/>
      <c r="AT1378" s="203" t="s">
        <v>284</v>
      </c>
      <c r="AU1378" s="203" t="s">
        <v>81</v>
      </c>
      <c r="AV1378" s="13" t="s">
        <v>81</v>
      </c>
      <c r="AW1378" s="13" t="s">
        <v>36</v>
      </c>
      <c r="AX1378" s="13" t="s">
        <v>73</v>
      </c>
      <c r="AY1378" s="203" t="s">
        <v>276</v>
      </c>
    </row>
    <row r="1379" spans="2:65" s="14" customFormat="1">
      <c r="B1379" s="210"/>
      <c r="D1379" s="195" t="s">
        <v>284</v>
      </c>
      <c r="E1379" s="211" t="s">
        <v>5</v>
      </c>
      <c r="F1379" s="212" t="s">
        <v>290</v>
      </c>
      <c r="H1379" s="213">
        <v>11</v>
      </c>
      <c r="I1379" s="214"/>
      <c r="L1379" s="210"/>
      <c r="M1379" s="215"/>
      <c r="N1379" s="216"/>
      <c r="O1379" s="216"/>
      <c r="P1379" s="216"/>
      <c r="Q1379" s="216"/>
      <c r="R1379" s="216"/>
      <c r="S1379" s="216"/>
      <c r="T1379" s="217"/>
      <c r="AT1379" s="211" t="s">
        <v>284</v>
      </c>
      <c r="AU1379" s="211" t="s">
        <v>81</v>
      </c>
      <c r="AV1379" s="14" t="s">
        <v>87</v>
      </c>
      <c r="AW1379" s="14" t="s">
        <v>36</v>
      </c>
      <c r="AX1379" s="14" t="s">
        <v>73</v>
      </c>
      <c r="AY1379" s="211" t="s">
        <v>276</v>
      </c>
    </row>
    <row r="1380" spans="2:65" s="15" customFormat="1">
      <c r="B1380" s="218"/>
      <c r="D1380" s="195" t="s">
        <v>284</v>
      </c>
      <c r="E1380" s="219" t="s">
        <v>5</v>
      </c>
      <c r="F1380" s="220" t="s">
        <v>291</v>
      </c>
      <c r="H1380" s="221">
        <v>11</v>
      </c>
      <c r="I1380" s="222"/>
      <c r="L1380" s="218"/>
      <c r="M1380" s="223"/>
      <c r="N1380" s="224"/>
      <c r="O1380" s="224"/>
      <c r="P1380" s="224"/>
      <c r="Q1380" s="224"/>
      <c r="R1380" s="224"/>
      <c r="S1380" s="224"/>
      <c r="T1380" s="225"/>
      <c r="AT1380" s="219" t="s">
        <v>284</v>
      </c>
      <c r="AU1380" s="219" t="s">
        <v>81</v>
      </c>
      <c r="AV1380" s="15" t="s">
        <v>92</v>
      </c>
      <c r="AW1380" s="15" t="s">
        <v>36</v>
      </c>
      <c r="AX1380" s="15" t="s">
        <v>77</v>
      </c>
      <c r="AY1380" s="219" t="s">
        <v>276</v>
      </c>
    </row>
    <row r="1381" spans="2:65" s="1" customFormat="1" ht="16.5" customHeight="1">
      <c r="B1381" s="181"/>
      <c r="C1381" s="226" t="s">
        <v>1707</v>
      </c>
      <c r="D1381" s="226" t="s">
        <v>447</v>
      </c>
      <c r="E1381" s="227" t="s">
        <v>659</v>
      </c>
      <c r="F1381" s="228" t="s">
        <v>660</v>
      </c>
      <c r="G1381" s="229" t="s">
        <v>368</v>
      </c>
      <c r="H1381" s="230">
        <v>11</v>
      </c>
      <c r="I1381" s="231"/>
      <c r="J1381" s="232">
        <f>ROUND(I1381*H1381,2)</f>
        <v>0</v>
      </c>
      <c r="K1381" s="228" t="s">
        <v>282</v>
      </c>
      <c r="L1381" s="233"/>
      <c r="M1381" s="234" t="s">
        <v>5</v>
      </c>
      <c r="N1381" s="235" t="s">
        <v>46</v>
      </c>
      <c r="O1381" s="43"/>
      <c r="P1381" s="191">
        <f>O1381*H1381</f>
        <v>0</v>
      </c>
      <c r="Q1381" s="191">
        <v>1.1999999999999999E-3</v>
      </c>
      <c r="R1381" s="191">
        <f>Q1381*H1381</f>
        <v>1.3199999999999998E-2</v>
      </c>
      <c r="S1381" s="191">
        <v>0</v>
      </c>
      <c r="T1381" s="192">
        <f>S1381*H1381</f>
        <v>0</v>
      </c>
      <c r="AR1381" s="25" t="s">
        <v>484</v>
      </c>
      <c r="AT1381" s="25" t="s">
        <v>447</v>
      </c>
      <c r="AU1381" s="25" t="s">
        <v>81</v>
      </c>
      <c r="AY1381" s="25" t="s">
        <v>276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25" t="s">
        <v>92</v>
      </c>
      <c r="BK1381" s="193">
        <f>ROUND(I1381*H1381,2)</f>
        <v>0</v>
      </c>
      <c r="BL1381" s="25" t="s">
        <v>384</v>
      </c>
      <c r="BM1381" s="25" t="s">
        <v>1708</v>
      </c>
    </row>
    <row r="1382" spans="2:65" s="12" customFormat="1">
      <c r="B1382" s="194"/>
      <c r="D1382" s="195" t="s">
        <v>284</v>
      </c>
      <c r="E1382" s="196" t="s">
        <v>5</v>
      </c>
      <c r="F1382" s="197" t="s">
        <v>451</v>
      </c>
      <c r="H1382" s="196" t="s">
        <v>5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6" t="s">
        <v>284</v>
      </c>
      <c r="AU1382" s="196" t="s">
        <v>81</v>
      </c>
      <c r="AV1382" s="12" t="s">
        <v>77</v>
      </c>
      <c r="AW1382" s="12" t="s">
        <v>36</v>
      </c>
      <c r="AX1382" s="12" t="s">
        <v>73</v>
      </c>
      <c r="AY1382" s="196" t="s">
        <v>276</v>
      </c>
    </row>
    <row r="1383" spans="2:65" s="13" customFormat="1">
      <c r="B1383" s="202"/>
      <c r="D1383" s="195" t="s">
        <v>284</v>
      </c>
      <c r="E1383" s="203" t="s">
        <v>5</v>
      </c>
      <c r="F1383" s="204" t="s">
        <v>347</v>
      </c>
      <c r="H1383" s="205">
        <v>11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284</v>
      </c>
      <c r="AU1383" s="203" t="s">
        <v>81</v>
      </c>
      <c r="AV1383" s="13" t="s">
        <v>81</v>
      </c>
      <c r="AW1383" s="13" t="s">
        <v>36</v>
      </c>
      <c r="AX1383" s="13" t="s">
        <v>73</v>
      </c>
      <c r="AY1383" s="203" t="s">
        <v>276</v>
      </c>
    </row>
    <row r="1384" spans="2:65" s="14" customFormat="1">
      <c r="B1384" s="210"/>
      <c r="D1384" s="195" t="s">
        <v>284</v>
      </c>
      <c r="E1384" s="211" t="s">
        <v>5</v>
      </c>
      <c r="F1384" s="212" t="s">
        <v>290</v>
      </c>
      <c r="H1384" s="213">
        <v>11</v>
      </c>
      <c r="I1384" s="214"/>
      <c r="L1384" s="210"/>
      <c r="M1384" s="215"/>
      <c r="N1384" s="216"/>
      <c r="O1384" s="216"/>
      <c r="P1384" s="216"/>
      <c r="Q1384" s="216"/>
      <c r="R1384" s="216"/>
      <c r="S1384" s="216"/>
      <c r="T1384" s="217"/>
      <c r="AT1384" s="211" t="s">
        <v>284</v>
      </c>
      <c r="AU1384" s="211" t="s">
        <v>81</v>
      </c>
      <c r="AV1384" s="14" t="s">
        <v>87</v>
      </c>
      <c r="AW1384" s="14" t="s">
        <v>36</v>
      </c>
      <c r="AX1384" s="14" t="s">
        <v>73</v>
      </c>
      <c r="AY1384" s="211" t="s">
        <v>276</v>
      </c>
    </row>
    <row r="1385" spans="2:65" s="15" customFormat="1">
      <c r="B1385" s="218"/>
      <c r="D1385" s="195" t="s">
        <v>284</v>
      </c>
      <c r="E1385" s="219" t="s">
        <v>5</v>
      </c>
      <c r="F1385" s="220" t="s">
        <v>291</v>
      </c>
      <c r="H1385" s="221">
        <v>11</v>
      </c>
      <c r="I1385" s="222"/>
      <c r="L1385" s="218"/>
      <c r="M1385" s="223"/>
      <c r="N1385" s="224"/>
      <c r="O1385" s="224"/>
      <c r="P1385" s="224"/>
      <c r="Q1385" s="224"/>
      <c r="R1385" s="224"/>
      <c r="S1385" s="224"/>
      <c r="T1385" s="225"/>
      <c r="AT1385" s="219" t="s">
        <v>284</v>
      </c>
      <c r="AU1385" s="219" t="s">
        <v>81</v>
      </c>
      <c r="AV1385" s="15" t="s">
        <v>92</v>
      </c>
      <c r="AW1385" s="15" t="s">
        <v>36</v>
      </c>
      <c r="AX1385" s="15" t="s">
        <v>77</v>
      </c>
      <c r="AY1385" s="219" t="s">
        <v>276</v>
      </c>
    </row>
    <row r="1386" spans="2:65" s="1" customFormat="1" ht="16.5" customHeight="1">
      <c r="B1386" s="181"/>
      <c r="C1386" s="182" t="s">
        <v>1709</v>
      </c>
      <c r="D1386" s="182" t="s">
        <v>278</v>
      </c>
      <c r="E1386" s="183" t="s">
        <v>1710</v>
      </c>
      <c r="F1386" s="184" t="s">
        <v>1711</v>
      </c>
      <c r="G1386" s="185" t="s">
        <v>368</v>
      </c>
      <c r="H1386" s="186">
        <v>1</v>
      </c>
      <c r="I1386" s="187"/>
      <c r="J1386" s="188">
        <f>ROUND(I1386*H1386,2)</f>
        <v>0</v>
      </c>
      <c r="K1386" s="184" t="s">
        <v>459</v>
      </c>
      <c r="L1386" s="42"/>
      <c r="M1386" s="189" t="s">
        <v>5</v>
      </c>
      <c r="N1386" s="190" t="s">
        <v>46</v>
      </c>
      <c r="O1386" s="43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AR1386" s="25" t="s">
        <v>384</v>
      </c>
      <c r="AT1386" s="25" t="s">
        <v>278</v>
      </c>
      <c r="AU1386" s="25" t="s">
        <v>81</v>
      </c>
      <c r="AY1386" s="25" t="s">
        <v>276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25" t="s">
        <v>92</v>
      </c>
      <c r="BK1386" s="193">
        <f>ROUND(I1386*H1386,2)</f>
        <v>0</v>
      </c>
      <c r="BL1386" s="25" t="s">
        <v>384</v>
      </c>
      <c r="BM1386" s="25" t="s">
        <v>1712</v>
      </c>
    </row>
    <row r="1387" spans="2:65" s="12" customFormat="1">
      <c r="B1387" s="194"/>
      <c r="D1387" s="195" t="s">
        <v>284</v>
      </c>
      <c r="E1387" s="196" t="s">
        <v>5</v>
      </c>
      <c r="F1387" s="197" t="s">
        <v>675</v>
      </c>
      <c r="H1387" s="196" t="s">
        <v>5</v>
      </c>
      <c r="I1387" s="198"/>
      <c r="L1387" s="194"/>
      <c r="M1387" s="199"/>
      <c r="N1387" s="200"/>
      <c r="O1387" s="200"/>
      <c r="P1387" s="200"/>
      <c r="Q1387" s="200"/>
      <c r="R1387" s="200"/>
      <c r="S1387" s="200"/>
      <c r="T1387" s="201"/>
      <c r="AT1387" s="196" t="s">
        <v>284</v>
      </c>
      <c r="AU1387" s="196" t="s">
        <v>81</v>
      </c>
      <c r="AV1387" s="12" t="s">
        <v>77</v>
      </c>
      <c r="AW1387" s="12" t="s">
        <v>36</v>
      </c>
      <c r="AX1387" s="12" t="s">
        <v>73</v>
      </c>
      <c r="AY1387" s="196" t="s">
        <v>276</v>
      </c>
    </row>
    <row r="1388" spans="2:65" s="12" customFormat="1">
      <c r="B1388" s="194"/>
      <c r="D1388" s="195" t="s">
        <v>284</v>
      </c>
      <c r="E1388" s="196" t="s">
        <v>5</v>
      </c>
      <c r="F1388" s="197" t="s">
        <v>1406</v>
      </c>
      <c r="H1388" s="196" t="s">
        <v>5</v>
      </c>
      <c r="I1388" s="198"/>
      <c r="L1388" s="194"/>
      <c r="M1388" s="199"/>
      <c r="N1388" s="200"/>
      <c r="O1388" s="200"/>
      <c r="P1388" s="200"/>
      <c r="Q1388" s="200"/>
      <c r="R1388" s="200"/>
      <c r="S1388" s="200"/>
      <c r="T1388" s="201"/>
      <c r="AT1388" s="196" t="s">
        <v>284</v>
      </c>
      <c r="AU1388" s="196" t="s">
        <v>81</v>
      </c>
      <c r="AV1388" s="12" t="s">
        <v>77</v>
      </c>
      <c r="AW1388" s="12" t="s">
        <v>36</v>
      </c>
      <c r="AX1388" s="12" t="s">
        <v>73</v>
      </c>
      <c r="AY1388" s="196" t="s">
        <v>276</v>
      </c>
    </row>
    <row r="1389" spans="2:65" s="12" customFormat="1">
      <c r="B1389" s="194"/>
      <c r="D1389" s="195" t="s">
        <v>284</v>
      </c>
      <c r="E1389" s="196" t="s">
        <v>5</v>
      </c>
      <c r="F1389" s="197" t="s">
        <v>677</v>
      </c>
      <c r="H1389" s="196" t="s">
        <v>5</v>
      </c>
      <c r="I1389" s="198"/>
      <c r="L1389" s="194"/>
      <c r="M1389" s="199"/>
      <c r="N1389" s="200"/>
      <c r="O1389" s="200"/>
      <c r="P1389" s="200"/>
      <c r="Q1389" s="200"/>
      <c r="R1389" s="200"/>
      <c r="S1389" s="200"/>
      <c r="T1389" s="201"/>
      <c r="AT1389" s="196" t="s">
        <v>284</v>
      </c>
      <c r="AU1389" s="196" t="s">
        <v>81</v>
      </c>
      <c r="AV1389" s="12" t="s">
        <v>77</v>
      </c>
      <c r="AW1389" s="12" t="s">
        <v>36</v>
      </c>
      <c r="AX1389" s="12" t="s">
        <v>73</v>
      </c>
      <c r="AY1389" s="196" t="s">
        <v>276</v>
      </c>
    </row>
    <row r="1390" spans="2:65" s="13" customFormat="1">
      <c r="B1390" s="202"/>
      <c r="D1390" s="195" t="s">
        <v>284</v>
      </c>
      <c r="E1390" s="203" t="s">
        <v>5</v>
      </c>
      <c r="F1390" s="204" t="s">
        <v>77</v>
      </c>
      <c r="H1390" s="205">
        <v>1</v>
      </c>
      <c r="I1390" s="206"/>
      <c r="L1390" s="202"/>
      <c r="M1390" s="207"/>
      <c r="N1390" s="208"/>
      <c r="O1390" s="208"/>
      <c r="P1390" s="208"/>
      <c r="Q1390" s="208"/>
      <c r="R1390" s="208"/>
      <c r="S1390" s="208"/>
      <c r="T1390" s="209"/>
      <c r="AT1390" s="203" t="s">
        <v>284</v>
      </c>
      <c r="AU1390" s="203" t="s">
        <v>81</v>
      </c>
      <c r="AV1390" s="13" t="s">
        <v>81</v>
      </c>
      <c r="AW1390" s="13" t="s">
        <v>36</v>
      </c>
      <c r="AX1390" s="13" t="s">
        <v>73</v>
      </c>
      <c r="AY1390" s="203" t="s">
        <v>276</v>
      </c>
    </row>
    <row r="1391" spans="2:65" s="14" customFormat="1">
      <c r="B1391" s="210"/>
      <c r="D1391" s="195" t="s">
        <v>284</v>
      </c>
      <c r="E1391" s="211" t="s">
        <v>5</v>
      </c>
      <c r="F1391" s="212" t="s">
        <v>290</v>
      </c>
      <c r="H1391" s="213">
        <v>1</v>
      </c>
      <c r="I1391" s="214"/>
      <c r="L1391" s="210"/>
      <c r="M1391" s="215"/>
      <c r="N1391" s="216"/>
      <c r="O1391" s="216"/>
      <c r="P1391" s="216"/>
      <c r="Q1391" s="216"/>
      <c r="R1391" s="216"/>
      <c r="S1391" s="216"/>
      <c r="T1391" s="217"/>
      <c r="AT1391" s="211" t="s">
        <v>284</v>
      </c>
      <c r="AU1391" s="211" t="s">
        <v>81</v>
      </c>
      <c r="AV1391" s="14" t="s">
        <v>87</v>
      </c>
      <c r="AW1391" s="14" t="s">
        <v>36</v>
      </c>
      <c r="AX1391" s="14" t="s">
        <v>73</v>
      </c>
      <c r="AY1391" s="211" t="s">
        <v>276</v>
      </c>
    </row>
    <row r="1392" spans="2:65" s="15" customFormat="1">
      <c r="B1392" s="218"/>
      <c r="D1392" s="195" t="s">
        <v>284</v>
      </c>
      <c r="E1392" s="219" t="s">
        <v>5</v>
      </c>
      <c r="F1392" s="220" t="s">
        <v>291</v>
      </c>
      <c r="H1392" s="221">
        <v>1</v>
      </c>
      <c r="I1392" s="222"/>
      <c r="L1392" s="218"/>
      <c r="M1392" s="223"/>
      <c r="N1392" s="224"/>
      <c r="O1392" s="224"/>
      <c r="P1392" s="224"/>
      <c r="Q1392" s="224"/>
      <c r="R1392" s="224"/>
      <c r="S1392" s="224"/>
      <c r="T1392" s="225"/>
      <c r="AT1392" s="219" t="s">
        <v>284</v>
      </c>
      <c r="AU1392" s="219" t="s">
        <v>81</v>
      </c>
      <c r="AV1392" s="15" t="s">
        <v>92</v>
      </c>
      <c r="AW1392" s="15" t="s">
        <v>36</v>
      </c>
      <c r="AX1392" s="15" t="s">
        <v>77</v>
      </c>
      <c r="AY1392" s="219" t="s">
        <v>276</v>
      </c>
    </row>
    <row r="1393" spans="2:65" s="1" customFormat="1" ht="16.5" customHeight="1">
      <c r="B1393" s="181"/>
      <c r="C1393" s="182" t="s">
        <v>1713</v>
      </c>
      <c r="D1393" s="182" t="s">
        <v>278</v>
      </c>
      <c r="E1393" s="183" t="s">
        <v>1714</v>
      </c>
      <c r="F1393" s="184" t="s">
        <v>1715</v>
      </c>
      <c r="G1393" s="185" t="s">
        <v>368</v>
      </c>
      <c r="H1393" s="186">
        <v>2</v>
      </c>
      <c r="I1393" s="187"/>
      <c r="J1393" s="188">
        <f>ROUND(I1393*H1393,2)</f>
        <v>0</v>
      </c>
      <c r="K1393" s="184" t="s">
        <v>459</v>
      </c>
      <c r="L1393" s="42"/>
      <c r="M1393" s="189" t="s">
        <v>5</v>
      </c>
      <c r="N1393" s="190" t="s">
        <v>46</v>
      </c>
      <c r="O1393" s="43"/>
      <c r="P1393" s="191">
        <f>O1393*H1393</f>
        <v>0</v>
      </c>
      <c r="Q1393" s="191">
        <v>0</v>
      </c>
      <c r="R1393" s="191">
        <f>Q1393*H1393</f>
        <v>0</v>
      </c>
      <c r="S1393" s="191">
        <v>0</v>
      </c>
      <c r="T1393" s="192">
        <f>S1393*H1393</f>
        <v>0</v>
      </c>
      <c r="AR1393" s="25" t="s">
        <v>384</v>
      </c>
      <c r="AT1393" s="25" t="s">
        <v>278</v>
      </c>
      <c r="AU1393" s="25" t="s">
        <v>81</v>
      </c>
      <c r="AY1393" s="25" t="s">
        <v>276</v>
      </c>
      <c r="BE1393" s="193">
        <f>IF(N1393="základní",J1393,0)</f>
        <v>0</v>
      </c>
      <c r="BF1393" s="193">
        <f>IF(N1393="snížená",J1393,0)</f>
        <v>0</v>
      </c>
      <c r="BG1393" s="193">
        <f>IF(N1393="zákl. přenesená",J1393,0)</f>
        <v>0</v>
      </c>
      <c r="BH1393" s="193">
        <f>IF(N1393="sníž. přenesená",J1393,0)</f>
        <v>0</v>
      </c>
      <c r="BI1393" s="193">
        <f>IF(N1393="nulová",J1393,0)</f>
        <v>0</v>
      </c>
      <c r="BJ1393" s="25" t="s">
        <v>92</v>
      </c>
      <c r="BK1393" s="193">
        <f>ROUND(I1393*H1393,2)</f>
        <v>0</v>
      </c>
      <c r="BL1393" s="25" t="s">
        <v>384</v>
      </c>
      <c r="BM1393" s="25" t="s">
        <v>1716</v>
      </c>
    </row>
    <row r="1394" spans="2:65" s="12" customFormat="1">
      <c r="B1394" s="194"/>
      <c r="D1394" s="195" t="s">
        <v>284</v>
      </c>
      <c r="E1394" s="196" t="s">
        <v>5</v>
      </c>
      <c r="F1394" s="197" t="s">
        <v>675</v>
      </c>
      <c r="H1394" s="196" t="s">
        <v>5</v>
      </c>
      <c r="I1394" s="198"/>
      <c r="L1394" s="194"/>
      <c r="M1394" s="199"/>
      <c r="N1394" s="200"/>
      <c r="O1394" s="200"/>
      <c r="P1394" s="200"/>
      <c r="Q1394" s="200"/>
      <c r="R1394" s="200"/>
      <c r="S1394" s="200"/>
      <c r="T1394" s="201"/>
      <c r="AT1394" s="196" t="s">
        <v>284</v>
      </c>
      <c r="AU1394" s="196" t="s">
        <v>81</v>
      </c>
      <c r="AV1394" s="12" t="s">
        <v>77</v>
      </c>
      <c r="AW1394" s="12" t="s">
        <v>36</v>
      </c>
      <c r="AX1394" s="12" t="s">
        <v>73</v>
      </c>
      <c r="AY1394" s="196" t="s">
        <v>276</v>
      </c>
    </row>
    <row r="1395" spans="2:65" s="12" customFormat="1">
      <c r="B1395" s="194"/>
      <c r="D1395" s="195" t="s">
        <v>284</v>
      </c>
      <c r="E1395" s="196" t="s">
        <v>5</v>
      </c>
      <c r="F1395" s="197" t="s">
        <v>1406</v>
      </c>
      <c r="H1395" s="196" t="s">
        <v>5</v>
      </c>
      <c r="I1395" s="198"/>
      <c r="L1395" s="194"/>
      <c r="M1395" s="199"/>
      <c r="N1395" s="200"/>
      <c r="O1395" s="200"/>
      <c r="P1395" s="200"/>
      <c r="Q1395" s="200"/>
      <c r="R1395" s="200"/>
      <c r="S1395" s="200"/>
      <c r="T1395" s="201"/>
      <c r="AT1395" s="196" t="s">
        <v>284</v>
      </c>
      <c r="AU1395" s="196" t="s">
        <v>81</v>
      </c>
      <c r="AV1395" s="12" t="s">
        <v>77</v>
      </c>
      <c r="AW1395" s="12" t="s">
        <v>36</v>
      </c>
      <c r="AX1395" s="12" t="s">
        <v>73</v>
      </c>
      <c r="AY1395" s="196" t="s">
        <v>276</v>
      </c>
    </row>
    <row r="1396" spans="2:65" s="12" customFormat="1">
      <c r="B1396" s="194"/>
      <c r="D1396" s="195" t="s">
        <v>284</v>
      </c>
      <c r="E1396" s="196" t="s">
        <v>5</v>
      </c>
      <c r="F1396" s="197" t="s">
        <v>1717</v>
      </c>
      <c r="H1396" s="196" t="s">
        <v>5</v>
      </c>
      <c r="I1396" s="198"/>
      <c r="L1396" s="194"/>
      <c r="M1396" s="199"/>
      <c r="N1396" s="200"/>
      <c r="O1396" s="200"/>
      <c r="P1396" s="200"/>
      <c r="Q1396" s="200"/>
      <c r="R1396" s="200"/>
      <c r="S1396" s="200"/>
      <c r="T1396" s="201"/>
      <c r="AT1396" s="196" t="s">
        <v>284</v>
      </c>
      <c r="AU1396" s="196" t="s">
        <v>81</v>
      </c>
      <c r="AV1396" s="12" t="s">
        <v>77</v>
      </c>
      <c r="AW1396" s="12" t="s">
        <v>36</v>
      </c>
      <c r="AX1396" s="12" t="s">
        <v>73</v>
      </c>
      <c r="AY1396" s="196" t="s">
        <v>276</v>
      </c>
    </row>
    <row r="1397" spans="2:65" s="13" customFormat="1">
      <c r="B1397" s="202"/>
      <c r="D1397" s="195" t="s">
        <v>284</v>
      </c>
      <c r="E1397" s="203" t="s">
        <v>5</v>
      </c>
      <c r="F1397" s="204" t="s">
        <v>81</v>
      </c>
      <c r="H1397" s="205">
        <v>2</v>
      </c>
      <c r="I1397" s="206"/>
      <c r="L1397" s="202"/>
      <c r="M1397" s="207"/>
      <c r="N1397" s="208"/>
      <c r="O1397" s="208"/>
      <c r="P1397" s="208"/>
      <c r="Q1397" s="208"/>
      <c r="R1397" s="208"/>
      <c r="S1397" s="208"/>
      <c r="T1397" s="209"/>
      <c r="AT1397" s="203" t="s">
        <v>284</v>
      </c>
      <c r="AU1397" s="203" t="s">
        <v>81</v>
      </c>
      <c r="AV1397" s="13" t="s">
        <v>81</v>
      </c>
      <c r="AW1397" s="13" t="s">
        <v>36</v>
      </c>
      <c r="AX1397" s="13" t="s">
        <v>73</v>
      </c>
      <c r="AY1397" s="203" t="s">
        <v>276</v>
      </c>
    </row>
    <row r="1398" spans="2:65" s="14" customFormat="1">
      <c r="B1398" s="210"/>
      <c r="D1398" s="195" t="s">
        <v>284</v>
      </c>
      <c r="E1398" s="211" t="s">
        <v>5</v>
      </c>
      <c r="F1398" s="212" t="s">
        <v>290</v>
      </c>
      <c r="H1398" s="213">
        <v>2</v>
      </c>
      <c r="I1398" s="214"/>
      <c r="L1398" s="210"/>
      <c r="M1398" s="215"/>
      <c r="N1398" s="216"/>
      <c r="O1398" s="216"/>
      <c r="P1398" s="216"/>
      <c r="Q1398" s="216"/>
      <c r="R1398" s="216"/>
      <c r="S1398" s="216"/>
      <c r="T1398" s="217"/>
      <c r="AT1398" s="211" t="s">
        <v>284</v>
      </c>
      <c r="AU1398" s="211" t="s">
        <v>81</v>
      </c>
      <c r="AV1398" s="14" t="s">
        <v>87</v>
      </c>
      <c r="AW1398" s="14" t="s">
        <v>36</v>
      </c>
      <c r="AX1398" s="14" t="s">
        <v>73</v>
      </c>
      <c r="AY1398" s="211" t="s">
        <v>276</v>
      </c>
    </row>
    <row r="1399" spans="2:65" s="15" customFormat="1">
      <c r="B1399" s="218"/>
      <c r="D1399" s="195" t="s">
        <v>284</v>
      </c>
      <c r="E1399" s="219" t="s">
        <v>5</v>
      </c>
      <c r="F1399" s="220" t="s">
        <v>291</v>
      </c>
      <c r="H1399" s="221">
        <v>2</v>
      </c>
      <c r="I1399" s="222"/>
      <c r="L1399" s="218"/>
      <c r="M1399" s="223"/>
      <c r="N1399" s="224"/>
      <c r="O1399" s="224"/>
      <c r="P1399" s="224"/>
      <c r="Q1399" s="224"/>
      <c r="R1399" s="224"/>
      <c r="S1399" s="224"/>
      <c r="T1399" s="225"/>
      <c r="AT1399" s="219" t="s">
        <v>284</v>
      </c>
      <c r="AU1399" s="219" t="s">
        <v>81</v>
      </c>
      <c r="AV1399" s="15" t="s">
        <v>92</v>
      </c>
      <c r="AW1399" s="15" t="s">
        <v>36</v>
      </c>
      <c r="AX1399" s="15" t="s">
        <v>77</v>
      </c>
      <c r="AY1399" s="219" t="s">
        <v>276</v>
      </c>
    </row>
    <row r="1400" spans="2:65" s="1" customFormat="1" ht="16.5" customHeight="1">
      <c r="B1400" s="181"/>
      <c r="C1400" s="182" t="s">
        <v>1718</v>
      </c>
      <c r="D1400" s="182" t="s">
        <v>278</v>
      </c>
      <c r="E1400" s="183" t="s">
        <v>1719</v>
      </c>
      <c r="F1400" s="184" t="s">
        <v>1720</v>
      </c>
      <c r="G1400" s="185" t="s">
        <v>368</v>
      </c>
      <c r="H1400" s="186">
        <v>2</v>
      </c>
      <c r="I1400" s="187"/>
      <c r="J1400" s="188">
        <f>ROUND(I1400*H1400,2)</f>
        <v>0</v>
      </c>
      <c r="K1400" s="184" t="s">
        <v>459</v>
      </c>
      <c r="L1400" s="42"/>
      <c r="M1400" s="189" t="s">
        <v>5</v>
      </c>
      <c r="N1400" s="190" t="s">
        <v>46</v>
      </c>
      <c r="O1400" s="43"/>
      <c r="P1400" s="191">
        <f>O1400*H1400</f>
        <v>0</v>
      </c>
      <c r="Q1400" s="191">
        <v>0</v>
      </c>
      <c r="R1400" s="191">
        <f>Q1400*H1400</f>
        <v>0</v>
      </c>
      <c r="S1400" s="191">
        <v>0</v>
      </c>
      <c r="T1400" s="192">
        <f>S1400*H1400</f>
        <v>0</v>
      </c>
      <c r="AR1400" s="25" t="s">
        <v>384</v>
      </c>
      <c r="AT1400" s="25" t="s">
        <v>278</v>
      </c>
      <c r="AU1400" s="25" t="s">
        <v>81</v>
      </c>
      <c r="AY1400" s="25" t="s">
        <v>276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25" t="s">
        <v>92</v>
      </c>
      <c r="BK1400" s="193">
        <f>ROUND(I1400*H1400,2)</f>
        <v>0</v>
      </c>
      <c r="BL1400" s="25" t="s">
        <v>384</v>
      </c>
      <c r="BM1400" s="25" t="s">
        <v>1721</v>
      </c>
    </row>
    <row r="1401" spans="2:65" s="12" customFormat="1">
      <c r="B1401" s="194"/>
      <c r="D1401" s="195" t="s">
        <v>284</v>
      </c>
      <c r="E1401" s="196" t="s">
        <v>5</v>
      </c>
      <c r="F1401" s="197" t="s">
        <v>1722</v>
      </c>
      <c r="H1401" s="196" t="s">
        <v>5</v>
      </c>
      <c r="I1401" s="198"/>
      <c r="L1401" s="194"/>
      <c r="M1401" s="199"/>
      <c r="N1401" s="200"/>
      <c r="O1401" s="200"/>
      <c r="P1401" s="200"/>
      <c r="Q1401" s="200"/>
      <c r="R1401" s="200"/>
      <c r="S1401" s="200"/>
      <c r="T1401" s="201"/>
      <c r="AT1401" s="196" t="s">
        <v>284</v>
      </c>
      <c r="AU1401" s="196" t="s">
        <v>81</v>
      </c>
      <c r="AV1401" s="12" t="s">
        <v>77</v>
      </c>
      <c r="AW1401" s="12" t="s">
        <v>36</v>
      </c>
      <c r="AX1401" s="12" t="s">
        <v>73</v>
      </c>
      <c r="AY1401" s="196" t="s">
        <v>276</v>
      </c>
    </row>
    <row r="1402" spans="2:65" s="12" customFormat="1">
      <c r="B1402" s="194"/>
      <c r="D1402" s="195" t="s">
        <v>284</v>
      </c>
      <c r="E1402" s="196" t="s">
        <v>5</v>
      </c>
      <c r="F1402" s="197" t="s">
        <v>1406</v>
      </c>
      <c r="H1402" s="196" t="s">
        <v>5</v>
      </c>
      <c r="I1402" s="198"/>
      <c r="L1402" s="194"/>
      <c r="M1402" s="199"/>
      <c r="N1402" s="200"/>
      <c r="O1402" s="200"/>
      <c r="P1402" s="200"/>
      <c r="Q1402" s="200"/>
      <c r="R1402" s="200"/>
      <c r="S1402" s="200"/>
      <c r="T1402" s="201"/>
      <c r="AT1402" s="196" t="s">
        <v>284</v>
      </c>
      <c r="AU1402" s="196" t="s">
        <v>81</v>
      </c>
      <c r="AV1402" s="12" t="s">
        <v>77</v>
      </c>
      <c r="AW1402" s="12" t="s">
        <v>36</v>
      </c>
      <c r="AX1402" s="12" t="s">
        <v>73</v>
      </c>
      <c r="AY1402" s="196" t="s">
        <v>276</v>
      </c>
    </row>
    <row r="1403" spans="2:65" s="12" customFormat="1">
      <c r="B1403" s="194"/>
      <c r="D1403" s="195" t="s">
        <v>284</v>
      </c>
      <c r="E1403" s="196" t="s">
        <v>5</v>
      </c>
      <c r="F1403" s="197" t="s">
        <v>1723</v>
      </c>
      <c r="H1403" s="196" t="s">
        <v>5</v>
      </c>
      <c r="I1403" s="198"/>
      <c r="L1403" s="194"/>
      <c r="M1403" s="199"/>
      <c r="N1403" s="200"/>
      <c r="O1403" s="200"/>
      <c r="P1403" s="200"/>
      <c r="Q1403" s="200"/>
      <c r="R1403" s="200"/>
      <c r="S1403" s="200"/>
      <c r="T1403" s="201"/>
      <c r="AT1403" s="196" t="s">
        <v>284</v>
      </c>
      <c r="AU1403" s="196" t="s">
        <v>81</v>
      </c>
      <c r="AV1403" s="12" t="s">
        <v>77</v>
      </c>
      <c r="AW1403" s="12" t="s">
        <v>36</v>
      </c>
      <c r="AX1403" s="12" t="s">
        <v>73</v>
      </c>
      <c r="AY1403" s="196" t="s">
        <v>276</v>
      </c>
    </row>
    <row r="1404" spans="2:65" s="13" customFormat="1">
      <c r="B1404" s="202"/>
      <c r="D1404" s="195" t="s">
        <v>284</v>
      </c>
      <c r="E1404" s="203" t="s">
        <v>5</v>
      </c>
      <c r="F1404" s="204" t="s">
        <v>81</v>
      </c>
      <c r="H1404" s="205">
        <v>2</v>
      </c>
      <c r="I1404" s="206"/>
      <c r="L1404" s="202"/>
      <c r="M1404" s="207"/>
      <c r="N1404" s="208"/>
      <c r="O1404" s="208"/>
      <c r="P1404" s="208"/>
      <c r="Q1404" s="208"/>
      <c r="R1404" s="208"/>
      <c r="S1404" s="208"/>
      <c r="T1404" s="209"/>
      <c r="AT1404" s="203" t="s">
        <v>284</v>
      </c>
      <c r="AU1404" s="203" t="s">
        <v>81</v>
      </c>
      <c r="AV1404" s="13" t="s">
        <v>81</v>
      </c>
      <c r="AW1404" s="13" t="s">
        <v>36</v>
      </c>
      <c r="AX1404" s="13" t="s">
        <v>73</v>
      </c>
      <c r="AY1404" s="203" t="s">
        <v>276</v>
      </c>
    </row>
    <row r="1405" spans="2:65" s="14" customFormat="1">
      <c r="B1405" s="210"/>
      <c r="D1405" s="195" t="s">
        <v>284</v>
      </c>
      <c r="E1405" s="211" t="s">
        <v>5</v>
      </c>
      <c r="F1405" s="212" t="s">
        <v>290</v>
      </c>
      <c r="H1405" s="213">
        <v>2</v>
      </c>
      <c r="I1405" s="214"/>
      <c r="L1405" s="210"/>
      <c r="M1405" s="215"/>
      <c r="N1405" s="216"/>
      <c r="O1405" s="216"/>
      <c r="P1405" s="216"/>
      <c r="Q1405" s="216"/>
      <c r="R1405" s="216"/>
      <c r="S1405" s="216"/>
      <c r="T1405" s="217"/>
      <c r="AT1405" s="211" t="s">
        <v>284</v>
      </c>
      <c r="AU1405" s="211" t="s">
        <v>81</v>
      </c>
      <c r="AV1405" s="14" t="s">
        <v>87</v>
      </c>
      <c r="AW1405" s="14" t="s">
        <v>36</v>
      </c>
      <c r="AX1405" s="14" t="s">
        <v>73</v>
      </c>
      <c r="AY1405" s="211" t="s">
        <v>276</v>
      </c>
    </row>
    <row r="1406" spans="2:65" s="15" customFormat="1">
      <c r="B1406" s="218"/>
      <c r="D1406" s="195" t="s">
        <v>284</v>
      </c>
      <c r="E1406" s="219" t="s">
        <v>5</v>
      </c>
      <c r="F1406" s="220" t="s">
        <v>291</v>
      </c>
      <c r="H1406" s="221">
        <v>2</v>
      </c>
      <c r="I1406" s="222"/>
      <c r="L1406" s="218"/>
      <c r="M1406" s="223"/>
      <c r="N1406" s="224"/>
      <c r="O1406" s="224"/>
      <c r="P1406" s="224"/>
      <c r="Q1406" s="224"/>
      <c r="R1406" s="224"/>
      <c r="S1406" s="224"/>
      <c r="T1406" s="225"/>
      <c r="AT1406" s="219" t="s">
        <v>284</v>
      </c>
      <c r="AU1406" s="219" t="s">
        <v>81</v>
      </c>
      <c r="AV1406" s="15" t="s">
        <v>92</v>
      </c>
      <c r="AW1406" s="15" t="s">
        <v>36</v>
      </c>
      <c r="AX1406" s="15" t="s">
        <v>77</v>
      </c>
      <c r="AY1406" s="219" t="s">
        <v>276</v>
      </c>
    </row>
    <row r="1407" spans="2:65" s="1" customFormat="1" ht="16.5" customHeight="1">
      <c r="B1407" s="181"/>
      <c r="C1407" s="182" t="s">
        <v>1724</v>
      </c>
      <c r="D1407" s="182" t="s">
        <v>278</v>
      </c>
      <c r="E1407" s="183" t="s">
        <v>1725</v>
      </c>
      <c r="F1407" s="184" t="s">
        <v>1726</v>
      </c>
      <c r="G1407" s="185" t="s">
        <v>368</v>
      </c>
      <c r="H1407" s="186">
        <v>1</v>
      </c>
      <c r="I1407" s="187"/>
      <c r="J1407" s="188">
        <f>ROUND(I1407*H1407,2)</f>
        <v>0</v>
      </c>
      <c r="K1407" s="184" t="s">
        <v>459</v>
      </c>
      <c r="L1407" s="42"/>
      <c r="M1407" s="189" t="s">
        <v>5</v>
      </c>
      <c r="N1407" s="190" t="s">
        <v>46</v>
      </c>
      <c r="O1407" s="43"/>
      <c r="P1407" s="191">
        <f>O1407*H1407</f>
        <v>0</v>
      </c>
      <c r="Q1407" s="191">
        <v>0</v>
      </c>
      <c r="R1407" s="191">
        <f>Q1407*H1407</f>
        <v>0</v>
      </c>
      <c r="S1407" s="191">
        <v>0</v>
      </c>
      <c r="T1407" s="192">
        <f>S1407*H1407</f>
        <v>0</v>
      </c>
      <c r="AR1407" s="25" t="s">
        <v>384</v>
      </c>
      <c r="AT1407" s="25" t="s">
        <v>278</v>
      </c>
      <c r="AU1407" s="25" t="s">
        <v>81</v>
      </c>
      <c r="AY1407" s="25" t="s">
        <v>276</v>
      </c>
      <c r="BE1407" s="193">
        <f>IF(N1407="základní",J1407,0)</f>
        <v>0</v>
      </c>
      <c r="BF1407" s="193">
        <f>IF(N1407="snížená",J1407,0)</f>
        <v>0</v>
      </c>
      <c r="BG1407" s="193">
        <f>IF(N1407="zákl. přenesená",J1407,0)</f>
        <v>0</v>
      </c>
      <c r="BH1407" s="193">
        <f>IF(N1407="sníž. přenesená",J1407,0)</f>
        <v>0</v>
      </c>
      <c r="BI1407" s="193">
        <f>IF(N1407="nulová",J1407,0)</f>
        <v>0</v>
      </c>
      <c r="BJ1407" s="25" t="s">
        <v>92</v>
      </c>
      <c r="BK1407" s="193">
        <f>ROUND(I1407*H1407,2)</f>
        <v>0</v>
      </c>
      <c r="BL1407" s="25" t="s">
        <v>384</v>
      </c>
      <c r="BM1407" s="25" t="s">
        <v>1727</v>
      </c>
    </row>
    <row r="1408" spans="2:65" s="12" customFormat="1">
      <c r="B1408" s="194"/>
      <c r="D1408" s="195" t="s">
        <v>284</v>
      </c>
      <c r="E1408" s="196" t="s">
        <v>5</v>
      </c>
      <c r="F1408" s="197" t="s">
        <v>1728</v>
      </c>
      <c r="H1408" s="196" t="s">
        <v>5</v>
      </c>
      <c r="I1408" s="198"/>
      <c r="L1408" s="194"/>
      <c r="M1408" s="199"/>
      <c r="N1408" s="200"/>
      <c r="O1408" s="200"/>
      <c r="P1408" s="200"/>
      <c r="Q1408" s="200"/>
      <c r="R1408" s="200"/>
      <c r="S1408" s="200"/>
      <c r="T1408" s="201"/>
      <c r="AT1408" s="196" t="s">
        <v>284</v>
      </c>
      <c r="AU1408" s="196" t="s">
        <v>81</v>
      </c>
      <c r="AV1408" s="12" t="s">
        <v>77</v>
      </c>
      <c r="AW1408" s="12" t="s">
        <v>36</v>
      </c>
      <c r="AX1408" s="12" t="s">
        <v>73</v>
      </c>
      <c r="AY1408" s="196" t="s">
        <v>276</v>
      </c>
    </row>
    <row r="1409" spans="2:65" s="12" customFormat="1">
      <c r="B1409" s="194"/>
      <c r="D1409" s="195" t="s">
        <v>284</v>
      </c>
      <c r="E1409" s="196" t="s">
        <v>5</v>
      </c>
      <c r="F1409" s="197" t="s">
        <v>1406</v>
      </c>
      <c r="H1409" s="196" t="s">
        <v>5</v>
      </c>
      <c r="I1409" s="198"/>
      <c r="L1409" s="194"/>
      <c r="M1409" s="199"/>
      <c r="N1409" s="200"/>
      <c r="O1409" s="200"/>
      <c r="P1409" s="200"/>
      <c r="Q1409" s="200"/>
      <c r="R1409" s="200"/>
      <c r="S1409" s="200"/>
      <c r="T1409" s="201"/>
      <c r="AT1409" s="196" t="s">
        <v>284</v>
      </c>
      <c r="AU1409" s="196" t="s">
        <v>81</v>
      </c>
      <c r="AV1409" s="12" t="s">
        <v>77</v>
      </c>
      <c r="AW1409" s="12" t="s">
        <v>36</v>
      </c>
      <c r="AX1409" s="12" t="s">
        <v>73</v>
      </c>
      <c r="AY1409" s="196" t="s">
        <v>276</v>
      </c>
    </row>
    <row r="1410" spans="2:65" s="12" customFormat="1">
      <c r="B1410" s="194"/>
      <c r="D1410" s="195" t="s">
        <v>284</v>
      </c>
      <c r="E1410" s="196" t="s">
        <v>5</v>
      </c>
      <c r="F1410" s="197" t="s">
        <v>1729</v>
      </c>
      <c r="H1410" s="196" t="s">
        <v>5</v>
      </c>
      <c r="I1410" s="198"/>
      <c r="L1410" s="194"/>
      <c r="M1410" s="199"/>
      <c r="N1410" s="200"/>
      <c r="O1410" s="200"/>
      <c r="P1410" s="200"/>
      <c r="Q1410" s="200"/>
      <c r="R1410" s="200"/>
      <c r="S1410" s="200"/>
      <c r="T1410" s="201"/>
      <c r="AT1410" s="196" t="s">
        <v>284</v>
      </c>
      <c r="AU1410" s="196" t="s">
        <v>81</v>
      </c>
      <c r="AV1410" s="12" t="s">
        <v>77</v>
      </c>
      <c r="AW1410" s="12" t="s">
        <v>36</v>
      </c>
      <c r="AX1410" s="12" t="s">
        <v>73</v>
      </c>
      <c r="AY1410" s="196" t="s">
        <v>276</v>
      </c>
    </row>
    <row r="1411" spans="2:65" s="13" customFormat="1">
      <c r="B1411" s="202"/>
      <c r="D1411" s="195" t="s">
        <v>284</v>
      </c>
      <c r="E1411" s="203" t="s">
        <v>5</v>
      </c>
      <c r="F1411" s="204" t="s">
        <v>77</v>
      </c>
      <c r="H1411" s="205">
        <v>1</v>
      </c>
      <c r="I1411" s="206"/>
      <c r="L1411" s="202"/>
      <c r="M1411" s="207"/>
      <c r="N1411" s="208"/>
      <c r="O1411" s="208"/>
      <c r="P1411" s="208"/>
      <c r="Q1411" s="208"/>
      <c r="R1411" s="208"/>
      <c r="S1411" s="208"/>
      <c r="T1411" s="209"/>
      <c r="AT1411" s="203" t="s">
        <v>284</v>
      </c>
      <c r="AU1411" s="203" t="s">
        <v>81</v>
      </c>
      <c r="AV1411" s="13" t="s">
        <v>81</v>
      </c>
      <c r="AW1411" s="13" t="s">
        <v>36</v>
      </c>
      <c r="AX1411" s="13" t="s">
        <v>73</v>
      </c>
      <c r="AY1411" s="203" t="s">
        <v>276</v>
      </c>
    </row>
    <row r="1412" spans="2:65" s="14" customFormat="1">
      <c r="B1412" s="210"/>
      <c r="D1412" s="195" t="s">
        <v>284</v>
      </c>
      <c r="E1412" s="211" t="s">
        <v>5</v>
      </c>
      <c r="F1412" s="212" t="s">
        <v>290</v>
      </c>
      <c r="H1412" s="213">
        <v>1</v>
      </c>
      <c r="I1412" s="214"/>
      <c r="L1412" s="210"/>
      <c r="M1412" s="215"/>
      <c r="N1412" s="216"/>
      <c r="O1412" s="216"/>
      <c r="P1412" s="216"/>
      <c r="Q1412" s="216"/>
      <c r="R1412" s="216"/>
      <c r="S1412" s="216"/>
      <c r="T1412" s="217"/>
      <c r="AT1412" s="211" t="s">
        <v>284</v>
      </c>
      <c r="AU1412" s="211" t="s">
        <v>81</v>
      </c>
      <c r="AV1412" s="14" t="s">
        <v>87</v>
      </c>
      <c r="AW1412" s="14" t="s">
        <v>36</v>
      </c>
      <c r="AX1412" s="14" t="s">
        <v>73</v>
      </c>
      <c r="AY1412" s="211" t="s">
        <v>276</v>
      </c>
    </row>
    <row r="1413" spans="2:65" s="15" customFormat="1">
      <c r="B1413" s="218"/>
      <c r="D1413" s="195" t="s">
        <v>284</v>
      </c>
      <c r="E1413" s="219" t="s">
        <v>5</v>
      </c>
      <c r="F1413" s="220" t="s">
        <v>291</v>
      </c>
      <c r="H1413" s="221">
        <v>1</v>
      </c>
      <c r="I1413" s="222"/>
      <c r="L1413" s="218"/>
      <c r="M1413" s="223"/>
      <c r="N1413" s="224"/>
      <c r="O1413" s="224"/>
      <c r="P1413" s="224"/>
      <c r="Q1413" s="224"/>
      <c r="R1413" s="224"/>
      <c r="S1413" s="224"/>
      <c r="T1413" s="225"/>
      <c r="AT1413" s="219" t="s">
        <v>284</v>
      </c>
      <c r="AU1413" s="219" t="s">
        <v>81</v>
      </c>
      <c r="AV1413" s="15" t="s">
        <v>92</v>
      </c>
      <c r="AW1413" s="15" t="s">
        <v>36</v>
      </c>
      <c r="AX1413" s="15" t="s">
        <v>77</v>
      </c>
      <c r="AY1413" s="219" t="s">
        <v>276</v>
      </c>
    </row>
    <row r="1414" spans="2:65" s="11" customFormat="1" ht="29.85" customHeight="1">
      <c r="B1414" s="168"/>
      <c r="D1414" s="169" t="s">
        <v>72</v>
      </c>
      <c r="E1414" s="179" t="s">
        <v>682</v>
      </c>
      <c r="F1414" s="179" t="s">
        <v>683</v>
      </c>
      <c r="I1414" s="171"/>
      <c r="J1414" s="180">
        <f>BK1414</f>
        <v>0</v>
      </c>
      <c r="L1414" s="168"/>
      <c r="M1414" s="173"/>
      <c r="N1414" s="174"/>
      <c r="O1414" s="174"/>
      <c r="P1414" s="175">
        <f>SUM(P1415:P1568)</f>
        <v>0</v>
      </c>
      <c r="Q1414" s="174"/>
      <c r="R1414" s="175">
        <f>SUM(R1415:R1568)</f>
        <v>0</v>
      </c>
      <c r="S1414" s="174"/>
      <c r="T1414" s="176">
        <f>SUM(T1415:T1568)</f>
        <v>0</v>
      </c>
      <c r="AR1414" s="169" t="s">
        <v>81</v>
      </c>
      <c r="AT1414" s="177" t="s">
        <v>72</v>
      </c>
      <c r="AU1414" s="177" t="s">
        <v>77</v>
      </c>
      <c r="AY1414" s="169" t="s">
        <v>276</v>
      </c>
      <c r="BK1414" s="178">
        <f>SUM(BK1415:BK1568)</f>
        <v>0</v>
      </c>
    </row>
    <row r="1415" spans="2:65" s="1" customFormat="1" ht="25.5" customHeight="1">
      <c r="B1415" s="181"/>
      <c r="C1415" s="182" t="s">
        <v>1730</v>
      </c>
      <c r="D1415" s="182" t="s">
        <v>278</v>
      </c>
      <c r="E1415" s="183" t="s">
        <v>1731</v>
      </c>
      <c r="F1415" s="184" t="s">
        <v>1732</v>
      </c>
      <c r="G1415" s="185" t="s">
        <v>368</v>
      </c>
      <c r="H1415" s="186">
        <v>1</v>
      </c>
      <c r="I1415" s="187"/>
      <c r="J1415" s="188">
        <f>ROUND(I1415*H1415,2)</f>
        <v>0</v>
      </c>
      <c r="K1415" s="184" t="s">
        <v>459</v>
      </c>
      <c r="L1415" s="42"/>
      <c r="M1415" s="189" t="s">
        <v>5</v>
      </c>
      <c r="N1415" s="190" t="s">
        <v>46</v>
      </c>
      <c r="O1415" s="43"/>
      <c r="P1415" s="191">
        <f>O1415*H1415</f>
        <v>0</v>
      </c>
      <c r="Q1415" s="191">
        <v>0</v>
      </c>
      <c r="R1415" s="191">
        <f>Q1415*H1415</f>
        <v>0</v>
      </c>
      <c r="S1415" s="191">
        <v>0</v>
      </c>
      <c r="T1415" s="192">
        <f>S1415*H1415</f>
        <v>0</v>
      </c>
      <c r="AR1415" s="25" t="s">
        <v>384</v>
      </c>
      <c r="AT1415" s="25" t="s">
        <v>278</v>
      </c>
      <c r="AU1415" s="25" t="s">
        <v>81</v>
      </c>
      <c r="AY1415" s="25" t="s">
        <v>276</v>
      </c>
      <c r="BE1415" s="193">
        <f>IF(N1415="základní",J1415,0)</f>
        <v>0</v>
      </c>
      <c r="BF1415" s="193">
        <f>IF(N1415="snížená",J1415,0)</f>
        <v>0</v>
      </c>
      <c r="BG1415" s="193">
        <f>IF(N1415="zákl. přenesená",J1415,0)</f>
        <v>0</v>
      </c>
      <c r="BH1415" s="193">
        <f>IF(N1415="sníž. přenesená",J1415,0)</f>
        <v>0</v>
      </c>
      <c r="BI1415" s="193">
        <f>IF(N1415="nulová",J1415,0)</f>
        <v>0</v>
      </c>
      <c r="BJ1415" s="25" t="s">
        <v>92</v>
      </c>
      <c r="BK1415" s="193">
        <f>ROUND(I1415*H1415,2)</f>
        <v>0</v>
      </c>
      <c r="BL1415" s="25" t="s">
        <v>384</v>
      </c>
      <c r="BM1415" s="25" t="s">
        <v>1733</v>
      </c>
    </row>
    <row r="1416" spans="2:65" s="12" customFormat="1">
      <c r="B1416" s="194"/>
      <c r="D1416" s="195" t="s">
        <v>284</v>
      </c>
      <c r="E1416" s="196" t="s">
        <v>5</v>
      </c>
      <c r="F1416" s="197" t="s">
        <v>1734</v>
      </c>
      <c r="H1416" s="196" t="s">
        <v>5</v>
      </c>
      <c r="I1416" s="198"/>
      <c r="L1416" s="194"/>
      <c r="M1416" s="199"/>
      <c r="N1416" s="200"/>
      <c r="O1416" s="200"/>
      <c r="P1416" s="200"/>
      <c r="Q1416" s="200"/>
      <c r="R1416" s="200"/>
      <c r="S1416" s="200"/>
      <c r="T1416" s="201"/>
      <c r="AT1416" s="196" t="s">
        <v>284</v>
      </c>
      <c r="AU1416" s="196" t="s">
        <v>81</v>
      </c>
      <c r="AV1416" s="12" t="s">
        <v>77</v>
      </c>
      <c r="AW1416" s="12" t="s">
        <v>36</v>
      </c>
      <c r="AX1416" s="12" t="s">
        <v>73</v>
      </c>
      <c r="AY1416" s="196" t="s">
        <v>276</v>
      </c>
    </row>
    <row r="1417" spans="2:65" s="12" customFormat="1">
      <c r="B1417" s="194"/>
      <c r="D1417" s="195" t="s">
        <v>284</v>
      </c>
      <c r="E1417" s="196" t="s">
        <v>5</v>
      </c>
      <c r="F1417" s="197" t="s">
        <v>1406</v>
      </c>
      <c r="H1417" s="196" t="s">
        <v>5</v>
      </c>
      <c r="I1417" s="198"/>
      <c r="L1417" s="194"/>
      <c r="M1417" s="199"/>
      <c r="N1417" s="200"/>
      <c r="O1417" s="200"/>
      <c r="P1417" s="200"/>
      <c r="Q1417" s="200"/>
      <c r="R1417" s="200"/>
      <c r="S1417" s="200"/>
      <c r="T1417" s="201"/>
      <c r="AT1417" s="196" t="s">
        <v>284</v>
      </c>
      <c r="AU1417" s="196" t="s">
        <v>81</v>
      </c>
      <c r="AV1417" s="12" t="s">
        <v>77</v>
      </c>
      <c r="AW1417" s="12" t="s">
        <v>36</v>
      </c>
      <c r="AX1417" s="12" t="s">
        <v>73</v>
      </c>
      <c r="AY1417" s="196" t="s">
        <v>276</v>
      </c>
    </row>
    <row r="1418" spans="2:65" s="12" customFormat="1">
      <c r="B1418" s="194"/>
      <c r="D1418" s="195" t="s">
        <v>284</v>
      </c>
      <c r="E1418" s="196" t="s">
        <v>5</v>
      </c>
      <c r="F1418" s="197" t="s">
        <v>1735</v>
      </c>
      <c r="H1418" s="196" t="s">
        <v>5</v>
      </c>
      <c r="I1418" s="198"/>
      <c r="L1418" s="194"/>
      <c r="M1418" s="199"/>
      <c r="N1418" s="200"/>
      <c r="O1418" s="200"/>
      <c r="P1418" s="200"/>
      <c r="Q1418" s="200"/>
      <c r="R1418" s="200"/>
      <c r="S1418" s="200"/>
      <c r="T1418" s="201"/>
      <c r="AT1418" s="196" t="s">
        <v>284</v>
      </c>
      <c r="AU1418" s="196" t="s">
        <v>81</v>
      </c>
      <c r="AV1418" s="12" t="s">
        <v>77</v>
      </c>
      <c r="AW1418" s="12" t="s">
        <v>36</v>
      </c>
      <c r="AX1418" s="12" t="s">
        <v>73</v>
      </c>
      <c r="AY1418" s="196" t="s">
        <v>276</v>
      </c>
    </row>
    <row r="1419" spans="2:65" s="13" customFormat="1">
      <c r="B1419" s="202"/>
      <c r="D1419" s="195" t="s">
        <v>284</v>
      </c>
      <c r="E1419" s="203" t="s">
        <v>5</v>
      </c>
      <c r="F1419" s="204" t="s">
        <v>77</v>
      </c>
      <c r="H1419" s="205">
        <v>1</v>
      </c>
      <c r="I1419" s="206"/>
      <c r="L1419" s="202"/>
      <c r="M1419" s="207"/>
      <c r="N1419" s="208"/>
      <c r="O1419" s="208"/>
      <c r="P1419" s="208"/>
      <c r="Q1419" s="208"/>
      <c r="R1419" s="208"/>
      <c r="S1419" s="208"/>
      <c r="T1419" s="209"/>
      <c r="AT1419" s="203" t="s">
        <v>284</v>
      </c>
      <c r="AU1419" s="203" t="s">
        <v>81</v>
      </c>
      <c r="AV1419" s="13" t="s">
        <v>81</v>
      </c>
      <c r="AW1419" s="13" t="s">
        <v>36</v>
      </c>
      <c r="AX1419" s="13" t="s">
        <v>73</v>
      </c>
      <c r="AY1419" s="203" t="s">
        <v>276</v>
      </c>
    </row>
    <row r="1420" spans="2:65" s="14" customFormat="1">
      <c r="B1420" s="210"/>
      <c r="D1420" s="195" t="s">
        <v>284</v>
      </c>
      <c r="E1420" s="211" t="s">
        <v>5</v>
      </c>
      <c r="F1420" s="212" t="s">
        <v>290</v>
      </c>
      <c r="H1420" s="213">
        <v>1</v>
      </c>
      <c r="I1420" s="214"/>
      <c r="L1420" s="210"/>
      <c r="M1420" s="215"/>
      <c r="N1420" s="216"/>
      <c r="O1420" s="216"/>
      <c r="P1420" s="216"/>
      <c r="Q1420" s="216"/>
      <c r="R1420" s="216"/>
      <c r="S1420" s="216"/>
      <c r="T1420" s="217"/>
      <c r="AT1420" s="211" t="s">
        <v>284</v>
      </c>
      <c r="AU1420" s="211" t="s">
        <v>81</v>
      </c>
      <c r="AV1420" s="14" t="s">
        <v>87</v>
      </c>
      <c r="AW1420" s="14" t="s">
        <v>36</v>
      </c>
      <c r="AX1420" s="14" t="s">
        <v>73</v>
      </c>
      <c r="AY1420" s="211" t="s">
        <v>276</v>
      </c>
    </row>
    <row r="1421" spans="2:65" s="15" customFormat="1">
      <c r="B1421" s="218"/>
      <c r="D1421" s="195" t="s">
        <v>284</v>
      </c>
      <c r="E1421" s="219" t="s">
        <v>5</v>
      </c>
      <c r="F1421" s="220" t="s">
        <v>291</v>
      </c>
      <c r="H1421" s="221">
        <v>1</v>
      </c>
      <c r="I1421" s="222"/>
      <c r="L1421" s="218"/>
      <c r="M1421" s="223"/>
      <c r="N1421" s="224"/>
      <c r="O1421" s="224"/>
      <c r="P1421" s="224"/>
      <c r="Q1421" s="224"/>
      <c r="R1421" s="224"/>
      <c r="S1421" s="224"/>
      <c r="T1421" s="225"/>
      <c r="AT1421" s="219" t="s">
        <v>284</v>
      </c>
      <c r="AU1421" s="219" t="s">
        <v>81</v>
      </c>
      <c r="AV1421" s="15" t="s">
        <v>92</v>
      </c>
      <c r="AW1421" s="15" t="s">
        <v>36</v>
      </c>
      <c r="AX1421" s="15" t="s">
        <v>77</v>
      </c>
      <c r="AY1421" s="219" t="s">
        <v>276</v>
      </c>
    </row>
    <row r="1422" spans="2:65" s="1" customFormat="1" ht="25.5" customHeight="1">
      <c r="B1422" s="181"/>
      <c r="C1422" s="182" t="s">
        <v>1736</v>
      </c>
      <c r="D1422" s="182" t="s">
        <v>278</v>
      </c>
      <c r="E1422" s="183" t="s">
        <v>1737</v>
      </c>
      <c r="F1422" s="184" t="s">
        <v>1738</v>
      </c>
      <c r="G1422" s="185" t="s">
        <v>368</v>
      </c>
      <c r="H1422" s="186">
        <v>1</v>
      </c>
      <c r="I1422" s="187"/>
      <c r="J1422" s="188">
        <f>ROUND(I1422*H1422,2)</f>
        <v>0</v>
      </c>
      <c r="K1422" s="184" t="s">
        <v>459</v>
      </c>
      <c r="L1422" s="42"/>
      <c r="M1422" s="189" t="s">
        <v>5</v>
      </c>
      <c r="N1422" s="190" t="s">
        <v>46</v>
      </c>
      <c r="O1422" s="43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AR1422" s="25" t="s">
        <v>384</v>
      </c>
      <c r="AT1422" s="25" t="s">
        <v>278</v>
      </c>
      <c r="AU1422" s="25" t="s">
        <v>81</v>
      </c>
      <c r="AY1422" s="25" t="s">
        <v>276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5" t="s">
        <v>92</v>
      </c>
      <c r="BK1422" s="193">
        <f>ROUND(I1422*H1422,2)</f>
        <v>0</v>
      </c>
      <c r="BL1422" s="25" t="s">
        <v>384</v>
      </c>
      <c r="BM1422" s="25" t="s">
        <v>1739</v>
      </c>
    </row>
    <row r="1423" spans="2:65" s="12" customFormat="1">
      <c r="B1423" s="194"/>
      <c r="D1423" s="195" t="s">
        <v>284</v>
      </c>
      <c r="E1423" s="196" t="s">
        <v>5</v>
      </c>
      <c r="F1423" s="197" t="s">
        <v>1734</v>
      </c>
      <c r="H1423" s="196" t="s">
        <v>5</v>
      </c>
      <c r="I1423" s="198"/>
      <c r="L1423" s="194"/>
      <c r="M1423" s="199"/>
      <c r="N1423" s="200"/>
      <c r="O1423" s="200"/>
      <c r="P1423" s="200"/>
      <c r="Q1423" s="200"/>
      <c r="R1423" s="200"/>
      <c r="S1423" s="200"/>
      <c r="T1423" s="201"/>
      <c r="AT1423" s="196" t="s">
        <v>284</v>
      </c>
      <c r="AU1423" s="196" t="s">
        <v>81</v>
      </c>
      <c r="AV1423" s="12" t="s">
        <v>77</v>
      </c>
      <c r="AW1423" s="12" t="s">
        <v>36</v>
      </c>
      <c r="AX1423" s="12" t="s">
        <v>73</v>
      </c>
      <c r="AY1423" s="196" t="s">
        <v>276</v>
      </c>
    </row>
    <row r="1424" spans="2:65" s="12" customFormat="1">
      <c r="B1424" s="194"/>
      <c r="D1424" s="195" t="s">
        <v>284</v>
      </c>
      <c r="E1424" s="196" t="s">
        <v>5</v>
      </c>
      <c r="F1424" s="197" t="s">
        <v>1406</v>
      </c>
      <c r="H1424" s="196" t="s">
        <v>5</v>
      </c>
      <c r="I1424" s="198"/>
      <c r="L1424" s="194"/>
      <c r="M1424" s="199"/>
      <c r="N1424" s="200"/>
      <c r="O1424" s="200"/>
      <c r="P1424" s="200"/>
      <c r="Q1424" s="200"/>
      <c r="R1424" s="200"/>
      <c r="S1424" s="200"/>
      <c r="T1424" s="201"/>
      <c r="AT1424" s="196" t="s">
        <v>284</v>
      </c>
      <c r="AU1424" s="196" t="s">
        <v>81</v>
      </c>
      <c r="AV1424" s="12" t="s">
        <v>77</v>
      </c>
      <c r="AW1424" s="12" t="s">
        <v>36</v>
      </c>
      <c r="AX1424" s="12" t="s">
        <v>73</v>
      </c>
      <c r="AY1424" s="196" t="s">
        <v>276</v>
      </c>
    </row>
    <row r="1425" spans="2:65" s="12" customFormat="1">
      <c r="B1425" s="194"/>
      <c r="D1425" s="195" t="s">
        <v>284</v>
      </c>
      <c r="E1425" s="196" t="s">
        <v>5</v>
      </c>
      <c r="F1425" s="197" t="s">
        <v>1740</v>
      </c>
      <c r="H1425" s="196" t="s">
        <v>5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6" t="s">
        <v>284</v>
      </c>
      <c r="AU1425" s="196" t="s">
        <v>81</v>
      </c>
      <c r="AV1425" s="12" t="s">
        <v>77</v>
      </c>
      <c r="AW1425" s="12" t="s">
        <v>36</v>
      </c>
      <c r="AX1425" s="12" t="s">
        <v>73</v>
      </c>
      <c r="AY1425" s="196" t="s">
        <v>276</v>
      </c>
    </row>
    <row r="1426" spans="2:65" s="13" customFormat="1">
      <c r="B1426" s="202"/>
      <c r="D1426" s="195" t="s">
        <v>284</v>
      </c>
      <c r="E1426" s="203" t="s">
        <v>5</v>
      </c>
      <c r="F1426" s="204" t="s">
        <v>77</v>
      </c>
      <c r="H1426" s="205">
        <v>1</v>
      </c>
      <c r="I1426" s="206"/>
      <c r="L1426" s="202"/>
      <c r="M1426" s="207"/>
      <c r="N1426" s="208"/>
      <c r="O1426" s="208"/>
      <c r="P1426" s="208"/>
      <c r="Q1426" s="208"/>
      <c r="R1426" s="208"/>
      <c r="S1426" s="208"/>
      <c r="T1426" s="209"/>
      <c r="AT1426" s="203" t="s">
        <v>284</v>
      </c>
      <c r="AU1426" s="203" t="s">
        <v>81</v>
      </c>
      <c r="AV1426" s="13" t="s">
        <v>81</v>
      </c>
      <c r="AW1426" s="13" t="s">
        <v>36</v>
      </c>
      <c r="AX1426" s="13" t="s">
        <v>73</v>
      </c>
      <c r="AY1426" s="203" t="s">
        <v>276</v>
      </c>
    </row>
    <row r="1427" spans="2:65" s="14" customFormat="1">
      <c r="B1427" s="210"/>
      <c r="D1427" s="195" t="s">
        <v>284</v>
      </c>
      <c r="E1427" s="211" t="s">
        <v>5</v>
      </c>
      <c r="F1427" s="212" t="s">
        <v>290</v>
      </c>
      <c r="H1427" s="213">
        <v>1</v>
      </c>
      <c r="I1427" s="214"/>
      <c r="L1427" s="210"/>
      <c r="M1427" s="215"/>
      <c r="N1427" s="216"/>
      <c r="O1427" s="216"/>
      <c r="P1427" s="216"/>
      <c r="Q1427" s="216"/>
      <c r="R1427" s="216"/>
      <c r="S1427" s="216"/>
      <c r="T1427" s="217"/>
      <c r="AT1427" s="211" t="s">
        <v>284</v>
      </c>
      <c r="AU1427" s="211" t="s">
        <v>81</v>
      </c>
      <c r="AV1427" s="14" t="s">
        <v>87</v>
      </c>
      <c r="AW1427" s="14" t="s">
        <v>36</v>
      </c>
      <c r="AX1427" s="14" t="s">
        <v>73</v>
      </c>
      <c r="AY1427" s="211" t="s">
        <v>276</v>
      </c>
    </row>
    <row r="1428" spans="2:65" s="15" customFormat="1">
      <c r="B1428" s="218"/>
      <c r="D1428" s="195" t="s">
        <v>284</v>
      </c>
      <c r="E1428" s="219" t="s">
        <v>5</v>
      </c>
      <c r="F1428" s="220" t="s">
        <v>291</v>
      </c>
      <c r="H1428" s="221">
        <v>1</v>
      </c>
      <c r="I1428" s="222"/>
      <c r="L1428" s="218"/>
      <c r="M1428" s="223"/>
      <c r="N1428" s="224"/>
      <c r="O1428" s="224"/>
      <c r="P1428" s="224"/>
      <c r="Q1428" s="224"/>
      <c r="R1428" s="224"/>
      <c r="S1428" s="224"/>
      <c r="T1428" s="225"/>
      <c r="AT1428" s="219" t="s">
        <v>284</v>
      </c>
      <c r="AU1428" s="219" t="s">
        <v>81</v>
      </c>
      <c r="AV1428" s="15" t="s">
        <v>92</v>
      </c>
      <c r="AW1428" s="15" t="s">
        <v>36</v>
      </c>
      <c r="AX1428" s="15" t="s">
        <v>77</v>
      </c>
      <c r="AY1428" s="219" t="s">
        <v>276</v>
      </c>
    </row>
    <row r="1429" spans="2:65" s="1" customFormat="1" ht="25.5" customHeight="1">
      <c r="B1429" s="181"/>
      <c r="C1429" s="182" t="s">
        <v>1741</v>
      </c>
      <c r="D1429" s="182" t="s">
        <v>278</v>
      </c>
      <c r="E1429" s="183" t="s">
        <v>1742</v>
      </c>
      <c r="F1429" s="184" t="s">
        <v>1743</v>
      </c>
      <c r="G1429" s="185" t="s">
        <v>368</v>
      </c>
      <c r="H1429" s="186">
        <v>1</v>
      </c>
      <c r="I1429" s="187"/>
      <c r="J1429" s="188">
        <f>ROUND(I1429*H1429,2)</f>
        <v>0</v>
      </c>
      <c r="K1429" s="184" t="s">
        <v>459</v>
      </c>
      <c r="L1429" s="42"/>
      <c r="M1429" s="189" t="s">
        <v>5</v>
      </c>
      <c r="N1429" s="190" t="s">
        <v>46</v>
      </c>
      <c r="O1429" s="43"/>
      <c r="P1429" s="191">
        <f>O1429*H1429</f>
        <v>0</v>
      </c>
      <c r="Q1429" s="191">
        <v>0</v>
      </c>
      <c r="R1429" s="191">
        <f>Q1429*H1429</f>
        <v>0</v>
      </c>
      <c r="S1429" s="191">
        <v>0</v>
      </c>
      <c r="T1429" s="192">
        <f>S1429*H1429</f>
        <v>0</v>
      </c>
      <c r="AR1429" s="25" t="s">
        <v>384</v>
      </c>
      <c r="AT1429" s="25" t="s">
        <v>278</v>
      </c>
      <c r="AU1429" s="25" t="s">
        <v>81</v>
      </c>
      <c r="AY1429" s="25" t="s">
        <v>276</v>
      </c>
      <c r="BE1429" s="193">
        <f>IF(N1429="základní",J1429,0)</f>
        <v>0</v>
      </c>
      <c r="BF1429" s="193">
        <f>IF(N1429="snížená",J1429,0)</f>
        <v>0</v>
      </c>
      <c r="BG1429" s="193">
        <f>IF(N1429="zákl. přenesená",J1429,0)</f>
        <v>0</v>
      </c>
      <c r="BH1429" s="193">
        <f>IF(N1429="sníž. přenesená",J1429,0)</f>
        <v>0</v>
      </c>
      <c r="BI1429" s="193">
        <f>IF(N1429="nulová",J1429,0)</f>
        <v>0</v>
      </c>
      <c r="BJ1429" s="25" t="s">
        <v>92</v>
      </c>
      <c r="BK1429" s="193">
        <f>ROUND(I1429*H1429,2)</f>
        <v>0</v>
      </c>
      <c r="BL1429" s="25" t="s">
        <v>384</v>
      </c>
      <c r="BM1429" s="25" t="s">
        <v>1744</v>
      </c>
    </row>
    <row r="1430" spans="2:65" s="12" customFormat="1">
      <c r="B1430" s="194"/>
      <c r="D1430" s="195" t="s">
        <v>284</v>
      </c>
      <c r="E1430" s="196" t="s">
        <v>5</v>
      </c>
      <c r="F1430" s="197" t="s">
        <v>1745</v>
      </c>
      <c r="H1430" s="196" t="s">
        <v>5</v>
      </c>
      <c r="I1430" s="198"/>
      <c r="L1430" s="194"/>
      <c r="M1430" s="199"/>
      <c r="N1430" s="200"/>
      <c r="O1430" s="200"/>
      <c r="P1430" s="200"/>
      <c r="Q1430" s="200"/>
      <c r="R1430" s="200"/>
      <c r="S1430" s="200"/>
      <c r="T1430" s="201"/>
      <c r="AT1430" s="196" t="s">
        <v>284</v>
      </c>
      <c r="AU1430" s="196" t="s">
        <v>81</v>
      </c>
      <c r="AV1430" s="12" t="s">
        <v>77</v>
      </c>
      <c r="AW1430" s="12" t="s">
        <v>36</v>
      </c>
      <c r="AX1430" s="12" t="s">
        <v>73</v>
      </c>
      <c r="AY1430" s="196" t="s">
        <v>276</v>
      </c>
    </row>
    <row r="1431" spans="2:65" s="12" customFormat="1">
      <c r="B1431" s="194"/>
      <c r="D1431" s="195" t="s">
        <v>284</v>
      </c>
      <c r="E1431" s="196" t="s">
        <v>5</v>
      </c>
      <c r="F1431" s="197" t="s">
        <v>1406</v>
      </c>
      <c r="H1431" s="196" t="s">
        <v>5</v>
      </c>
      <c r="I1431" s="198"/>
      <c r="L1431" s="194"/>
      <c r="M1431" s="199"/>
      <c r="N1431" s="200"/>
      <c r="O1431" s="200"/>
      <c r="P1431" s="200"/>
      <c r="Q1431" s="200"/>
      <c r="R1431" s="200"/>
      <c r="S1431" s="200"/>
      <c r="T1431" s="201"/>
      <c r="AT1431" s="196" t="s">
        <v>284</v>
      </c>
      <c r="AU1431" s="196" t="s">
        <v>81</v>
      </c>
      <c r="AV1431" s="12" t="s">
        <v>77</v>
      </c>
      <c r="AW1431" s="12" t="s">
        <v>36</v>
      </c>
      <c r="AX1431" s="12" t="s">
        <v>73</v>
      </c>
      <c r="AY1431" s="196" t="s">
        <v>276</v>
      </c>
    </row>
    <row r="1432" spans="2:65" s="12" customFormat="1">
      <c r="B1432" s="194"/>
      <c r="D1432" s="195" t="s">
        <v>284</v>
      </c>
      <c r="E1432" s="196" t="s">
        <v>5</v>
      </c>
      <c r="F1432" s="197" t="s">
        <v>1746</v>
      </c>
      <c r="H1432" s="196" t="s">
        <v>5</v>
      </c>
      <c r="I1432" s="198"/>
      <c r="L1432" s="194"/>
      <c r="M1432" s="199"/>
      <c r="N1432" s="200"/>
      <c r="O1432" s="200"/>
      <c r="P1432" s="200"/>
      <c r="Q1432" s="200"/>
      <c r="R1432" s="200"/>
      <c r="S1432" s="200"/>
      <c r="T1432" s="201"/>
      <c r="AT1432" s="196" t="s">
        <v>284</v>
      </c>
      <c r="AU1432" s="196" t="s">
        <v>81</v>
      </c>
      <c r="AV1432" s="12" t="s">
        <v>77</v>
      </c>
      <c r="AW1432" s="12" t="s">
        <v>36</v>
      </c>
      <c r="AX1432" s="12" t="s">
        <v>73</v>
      </c>
      <c r="AY1432" s="196" t="s">
        <v>276</v>
      </c>
    </row>
    <row r="1433" spans="2:65" s="13" customFormat="1">
      <c r="B1433" s="202"/>
      <c r="D1433" s="195" t="s">
        <v>284</v>
      </c>
      <c r="E1433" s="203" t="s">
        <v>5</v>
      </c>
      <c r="F1433" s="204" t="s">
        <v>77</v>
      </c>
      <c r="H1433" s="205">
        <v>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284</v>
      </c>
      <c r="AU1433" s="203" t="s">
        <v>81</v>
      </c>
      <c r="AV1433" s="13" t="s">
        <v>81</v>
      </c>
      <c r="AW1433" s="13" t="s">
        <v>36</v>
      </c>
      <c r="AX1433" s="13" t="s">
        <v>73</v>
      </c>
      <c r="AY1433" s="203" t="s">
        <v>276</v>
      </c>
    </row>
    <row r="1434" spans="2:65" s="14" customFormat="1">
      <c r="B1434" s="210"/>
      <c r="D1434" s="195" t="s">
        <v>284</v>
      </c>
      <c r="E1434" s="211" t="s">
        <v>5</v>
      </c>
      <c r="F1434" s="212" t="s">
        <v>290</v>
      </c>
      <c r="H1434" s="213">
        <v>1</v>
      </c>
      <c r="I1434" s="214"/>
      <c r="L1434" s="210"/>
      <c r="M1434" s="215"/>
      <c r="N1434" s="216"/>
      <c r="O1434" s="216"/>
      <c r="P1434" s="216"/>
      <c r="Q1434" s="216"/>
      <c r="R1434" s="216"/>
      <c r="S1434" s="216"/>
      <c r="T1434" s="217"/>
      <c r="AT1434" s="211" t="s">
        <v>284</v>
      </c>
      <c r="AU1434" s="211" t="s">
        <v>81</v>
      </c>
      <c r="AV1434" s="14" t="s">
        <v>87</v>
      </c>
      <c r="AW1434" s="14" t="s">
        <v>36</v>
      </c>
      <c r="AX1434" s="14" t="s">
        <v>73</v>
      </c>
      <c r="AY1434" s="211" t="s">
        <v>276</v>
      </c>
    </row>
    <row r="1435" spans="2:65" s="15" customFormat="1">
      <c r="B1435" s="218"/>
      <c r="D1435" s="195" t="s">
        <v>284</v>
      </c>
      <c r="E1435" s="219" t="s">
        <v>5</v>
      </c>
      <c r="F1435" s="220" t="s">
        <v>291</v>
      </c>
      <c r="H1435" s="221">
        <v>1</v>
      </c>
      <c r="I1435" s="222"/>
      <c r="L1435" s="218"/>
      <c r="M1435" s="223"/>
      <c r="N1435" s="224"/>
      <c r="O1435" s="224"/>
      <c r="P1435" s="224"/>
      <c r="Q1435" s="224"/>
      <c r="R1435" s="224"/>
      <c r="S1435" s="224"/>
      <c r="T1435" s="225"/>
      <c r="AT1435" s="219" t="s">
        <v>284</v>
      </c>
      <c r="AU1435" s="219" t="s">
        <v>81</v>
      </c>
      <c r="AV1435" s="15" t="s">
        <v>92</v>
      </c>
      <c r="AW1435" s="15" t="s">
        <v>36</v>
      </c>
      <c r="AX1435" s="15" t="s">
        <v>77</v>
      </c>
      <c r="AY1435" s="219" t="s">
        <v>276</v>
      </c>
    </row>
    <row r="1436" spans="2:65" s="1" customFormat="1" ht="16.5" customHeight="1">
      <c r="B1436" s="181"/>
      <c r="C1436" s="182" t="s">
        <v>1747</v>
      </c>
      <c r="D1436" s="182" t="s">
        <v>278</v>
      </c>
      <c r="E1436" s="183" t="s">
        <v>1748</v>
      </c>
      <c r="F1436" s="184" t="s">
        <v>1749</v>
      </c>
      <c r="G1436" s="185" t="s">
        <v>368</v>
      </c>
      <c r="H1436" s="186">
        <v>1</v>
      </c>
      <c r="I1436" s="187"/>
      <c r="J1436" s="188">
        <f>ROUND(I1436*H1436,2)</f>
        <v>0</v>
      </c>
      <c r="K1436" s="184" t="s">
        <v>459</v>
      </c>
      <c r="L1436" s="42"/>
      <c r="M1436" s="189" t="s">
        <v>5</v>
      </c>
      <c r="N1436" s="190" t="s">
        <v>46</v>
      </c>
      <c r="O1436" s="43"/>
      <c r="P1436" s="191">
        <f>O1436*H1436</f>
        <v>0</v>
      </c>
      <c r="Q1436" s="191">
        <v>0</v>
      </c>
      <c r="R1436" s="191">
        <f>Q1436*H1436</f>
        <v>0</v>
      </c>
      <c r="S1436" s="191">
        <v>0</v>
      </c>
      <c r="T1436" s="192">
        <f>S1436*H1436</f>
        <v>0</v>
      </c>
      <c r="AR1436" s="25" t="s">
        <v>384</v>
      </c>
      <c r="AT1436" s="25" t="s">
        <v>278</v>
      </c>
      <c r="AU1436" s="25" t="s">
        <v>81</v>
      </c>
      <c r="AY1436" s="25" t="s">
        <v>276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5" t="s">
        <v>92</v>
      </c>
      <c r="BK1436" s="193">
        <f>ROUND(I1436*H1436,2)</f>
        <v>0</v>
      </c>
      <c r="BL1436" s="25" t="s">
        <v>384</v>
      </c>
      <c r="BM1436" s="25" t="s">
        <v>1750</v>
      </c>
    </row>
    <row r="1437" spans="2:65" s="12" customFormat="1">
      <c r="B1437" s="194"/>
      <c r="D1437" s="195" t="s">
        <v>284</v>
      </c>
      <c r="E1437" s="196" t="s">
        <v>5</v>
      </c>
      <c r="F1437" s="197" t="s">
        <v>1745</v>
      </c>
      <c r="H1437" s="196" t="s">
        <v>5</v>
      </c>
      <c r="I1437" s="198"/>
      <c r="L1437" s="194"/>
      <c r="M1437" s="199"/>
      <c r="N1437" s="200"/>
      <c r="O1437" s="200"/>
      <c r="P1437" s="200"/>
      <c r="Q1437" s="200"/>
      <c r="R1437" s="200"/>
      <c r="S1437" s="200"/>
      <c r="T1437" s="201"/>
      <c r="AT1437" s="196" t="s">
        <v>284</v>
      </c>
      <c r="AU1437" s="196" t="s">
        <v>81</v>
      </c>
      <c r="AV1437" s="12" t="s">
        <v>77</v>
      </c>
      <c r="AW1437" s="12" t="s">
        <v>36</v>
      </c>
      <c r="AX1437" s="12" t="s">
        <v>73</v>
      </c>
      <c r="AY1437" s="196" t="s">
        <v>276</v>
      </c>
    </row>
    <row r="1438" spans="2:65" s="12" customFormat="1">
      <c r="B1438" s="194"/>
      <c r="D1438" s="195" t="s">
        <v>284</v>
      </c>
      <c r="E1438" s="196" t="s">
        <v>5</v>
      </c>
      <c r="F1438" s="197" t="s">
        <v>1406</v>
      </c>
      <c r="H1438" s="196" t="s">
        <v>5</v>
      </c>
      <c r="I1438" s="198"/>
      <c r="L1438" s="194"/>
      <c r="M1438" s="199"/>
      <c r="N1438" s="200"/>
      <c r="O1438" s="200"/>
      <c r="P1438" s="200"/>
      <c r="Q1438" s="200"/>
      <c r="R1438" s="200"/>
      <c r="S1438" s="200"/>
      <c r="T1438" s="201"/>
      <c r="AT1438" s="196" t="s">
        <v>284</v>
      </c>
      <c r="AU1438" s="196" t="s">
        <v>81</v>
      </c>
      <c r="AV1438" s="12" t="s">
        <v>77</v>
      </c>
      <c r="AW1438" s="12" t="s">
        <v>36</v>
      </c>
      <c r="AX1438" s="12" t="s">
        <v>73</v>
      </c>
      <c r="AY1438" s="196" t="s">
        <v>276</v>
      </c>
    </row>
    <row r="1439" spans="2:65" s="12" customFormat="1">
      <c r="B1439" s="194"/>
      <c r="D1439" s="195" t="s">
        <v>284</v>
      </c>
      <c r="E1439" s="196" t="s">
        <v>5</v>
      </c>
      <c r="F1439" s="197" t="s">
        <v>1751</v>
      </c>
      <c r="H1439" s="196" t="s">
        <v>5</v>
      </c>
      <c r="I1439" s="198"/>
      <c r="L1439" s="194"/>
      <c r="M1439" s="199"/>
      <c r="N1439" s="200"/>
      <c r="O1439" s="200"/>
      <c r="P1439" s="200"/>
      <c r="Q1439" s="200"/>
      <c r="R1439" s="200"/>
      <c r="S1439" s="200"/>
      <c r="T1439" s="201"/>
      <c r="AT1439" s="196" t="s">
        <v>284</v>
      </c>
      <c r="AU1439" s="196" t="s">
        <v>81</v>
      </c>
      <c r="AV1439" s="12" t="s">
        <v>77</v>
      </c>
      <c r="AW1439" s="12" t="s">
        <v>36</v>
      </c>
      <c r="AX1439" s="12" t="s">
        <v>73</v>
      </c>
      <c r="AY1439" s="196" t="s">
        <v>276</v>
      </c>
    </row>
    <row r="1440" spans="2:65" s="13" customFormat="1">
      <c r="B1440" s="202"/>
      <c r="D1440" s="195" t="s">
        <v>284</v>
      </c>
      <c r="E1440" s="203" t="s">
        <v>5</v>
      </c>
      <c r="F1440" s="204" t="s">
        <v>77</v>
      </c>
      <c r="H1440" s="205">
        <v>1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284</v>
      </c>
      <c r="AU1440" s="203" t="s">
        <v>81</v>
      </c>
      <c r="AV1440" s="13" t="s">
        <v>81</v>
      </c>
      <c r="AW1440" s="13" t="s">
        <v>36</v>
      </c>
      <c r="AX1440" s="13" t="s">
        <v>73</v>
      </c>
      <c r="AY1440" s="203" t="s">
        <v>276</v>
      </c>
    </row>
    <row r="1441" spans="2:65" s="14" customFormat="1">
      <c r="B1441" s="210"/>
      <c r="D1441" s="195" t="s">
        <v>284</v>
      </c>
      <c r="E1441" s="211" t="s">
        <v>5</v>
      </c>
      <c r="F1441" s="212" t="s">
        <v>290</v>
      </c>
      <c r="H1441" s="213">
        <v>1</v>
      </c>
      <c r="I1441" s="214"/>
      <c r="L1441" s="210"/>
      <c r="M1441" s="215"/>
      <c r="N1441" s="216"/>
      <c r="O1441" s="216"/>
      <c r="P1441" s="216"/>
      <c r="Q1441" s="216"/>
      <c r="R1441" s="216"/>
      <c r="S1441" s="216"/>
      <c r="T1441" s="217"/>
      <c r="AT1441" s="211" t="s">
        <v>284</v>
      </c>
      <c r="AU1441" s="211" t="s">
        <v>81</v>
      </c>
      <c r="AV1441" s="14" t="s">
        <v>87</v>
      </c>
      <c r="AW1441" s="14" t="s">
        <v>36</v>
      </c>
      <c r="AX1441" s="14" t="s">
        <v>73</v>
      </c>
      <c r="AY1441" s="211" t="s">
        <v>276</v>
      </c>
    </row>
    <row r="1442" spans="2:65" s="15" customFormat="1">
      <c r="B1442" s="218"/>
      <c r="D1442" s="195" t="s">
        <v>284</v>
      </c>
      <c r="E1442" s="219" t="s">
        <v>5</v>
      </c>
      <c r="F1442" s="220" t="s">
        <v>291</v>
      </c>
      <c r="H1442" s="221">
        <v>1</v>
      </c>
      <c r="I1442" s="222"/>
      <c r="L1442" s="218"/>
      <c r="M1442" s="223"/>
      <c r="N1442" s="224"/>
      <c r="O1442" s="224"/>
      <c r="P1442" s="224"/>
      <c r="Q1442" s="224"/>
      <c r="R1442" s="224"/>
      <c r="S1442" s="224"/>
      <c r="T1442" s="225"/>
      <c r="AT1442" s="219" t="s">
        <v>284</v>
      </c>
      <c r="AU1442" s="219" t="s">
        <v>81</v>
      </c>
      <c r="AV1442" s="15" t="s">
        <v>92</v>
      </c>
      <c r="AW1442" s="15" t="s">
        <v>36</v>
      </c>
      <c r="AX1442" s="15" t="s">
        <v>77</v>
      </c>
      <c r="AY1442" s="219" t="s">
        <v>276</v>
      </c>
    </row>
    <row r="1443" spans="2:65" s="1" customFormat="1" ht="25.5" customHeight="1">
      <c r="B1443" s="181"/>
      <c r="C1443" s="182" t="s">
        <v>1752</v>
      </c>
      <c r="D1443" s="182" t="s">
        <v>278</v>
      </c>
      <c r="E1443" s="183" t="s">
        <v>1753</v>
      </c>
      <c r="F1443" s="184" t="s">
        <v>1754</v>
      </c>
      <c r="G1443" s="185" t="s">
        <v>368</v>
      </c>
      <c r="H1443" s="186">
        <v>1</v>
      </c>
      <c r="I1443" s="187"/>
      <c r="J1443" s="188">
        <f>ROUND(I1443*H1443,2)</f>
        <v>0</v>
      </c>
      <c r="K1443" s="184" t="s">
        <v>459</v>
      </c>
      <c r="L1443" s="42"/>
      <c r="M1443" s="189" t="s">
        <v>5</v>
      </c>
      <c r="N1443" s="190" t="s">
        <v>46</v>
      </c>
      <c r="O1443" s="43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AR1443" s="25" t="s">
        <v>384</v>
      </c>
      <c r="AT1443" s="25" t="s">
        <v>278</v>
      </c>
      <c r="AU1443" s="25" t="s">
        <v>81</v>
      </c>
      <c r="AY1443" s="25" t="s">
        <v>276</v>
      </c>
      <c r="BE1443" s="193">
        <f>IF(N1443="základní",J1443,0)</f>
        <v>0</v>
      </c>
      <c r="BF1443" s="193">
        <f>IF(N1443="snížená",J1443,0)</f>
        <v>0</v>
      </c>
      <c r="BG1443" s="193">
        <f>IF(N1443="zákl. přenesená",J1443,0)</f>
        <v>0</v>
      </c>
      <c r="BH1443" s="193">
        <f>IF(N1443="sníž. přenesená",J1443,0)</f>
        <v>0</v>
      </c>
      <c r="BI1443" s="193">
        <f>IF(N1443="nulová",J1443,0)</f>
        <v>0</v>
      </c>
      <c r="BJ1443" s="25" t="s">
        <v>92</v>
      </c>
      <c r="BK1443" s="193">
        <f>ROUND(I1443*H1443,2)</f>
        <v>0</v>
      </c>
      <c r="BL1443" s="25" t="s">
        <v>384</v>
      </c>
      <c r="BM1443" s="25" t="s">
        <v>1755</v>
      </c>
    </row>
    <row r="1444" spans="2:65" s="12" customFormat="1">
      <c r="B1444" s="194"/>
      <c r="D1444" s="195" t="s">
        <v>284</v>
      </c>
      <c r="E1444" s="196" t="s">
        <v>5</v>
      </c>
      <c r="F1444" s="197" t="s">
        <v>1756</v>
      </c>
      <c r="H1444" s="196" t="s">
        <v>5</v>
      </c>
      <c r="I1444" s="198"/>
      <c r="L1444" s="194"/>
      <c r="M1444" s="199"/>
      <c r="N1444" s="200"/>
      <c r="O1444" s="200"/>
      <c r="P1444" s="200"/>
      <c r="Q1444" s="200"/>
      <c r="R1444" s="200"/>
      <c r="S1444" s="200"/>
      <c r="T1444" s="201"/>
      <c r="AT1444" s="196" t="s">
        <v>284</v>
      </c>
      <c r="AU1444" s="196" t="s">
        <v>81</v>
      </c>
      <c r="AV1444" s="12" t="s">
        <v>77</v>
      </c>
      <c r="AW1444" s="12" t="s">
        <v>36</v>
      </c>
      <c r="AX1444" s="12" t="s">
        <v>73</v>
      </c>
      <c r="AY1444" s="196" t="s">
        <v>276</v>
      </c>
    </row>
    <row r="1445" spans="2:65" s="12" customFormat="1">
      <c r="B1445" s="194"/>
      <c r="D1445" s="195" t="s">
        <v>284</v>
      </c>
      <c r="E1445" s="196" t="s">
        <v>5</v>
      </c>
      <c r="F1445" s="197" t="s">
        <v>1406</v>
      </c>
      <c r="H1445" s="196" t="s">
        <v>5</v>
      </c>
      <c r="I1445" s="198"/>
      <c r="L1445" s="194"/>
      <c r="M1445" s="199"/>
      <c r="N1445" s="200"/>
      <c r="O1445" s="200"/>
      <c r="P1445" s="200"/>
      <c r="Q1445" s="200"/>
      <c r="R1445" s="200"/>
      <c r="S1445" s="200"/>
      <c r="T1445" s="201"/>
      <c r="AT1445" s="196" t="s">
        <v>284</v>
      </c>
      <c r="AU1445" s="196" t="s">
        <v>81</v>
      </c>
      <c r="AV1445" s="12" t="s">
        <v>77</v>
      </c>
      <c r="AW1445" s="12" t="s">
        <v>36</v>
      </c>
      <c r="AX1445" s="12" t="s">
        <v>73</v>
      </c>
      <c r="AY1445" s="196" t="s">
        <v>276</v>
      </c>
    </row>
    <row r="1446" spans="2:65" s="12" customFormat="1">
      <c r="B1446" s="194"/>
      <c r="D1446" s="195" t="s">
        <v>284</v>
      </c>
      <c r="E1446" s="196" t="s">
        <v>5</v>
      </c>
      <c r="F1446" s="197" t="s">
        <v>694</v>
      </c>
      <c r="H1446" s="196" t="s">
        <v>5</v>
      </c>
      <c r="I1446" s="198"/>
      <c r="L1446" s="194"/>
      <c r="M1446" s="199"/>
      <c r="N1446" s="200"/>
      <c r="O1446" s="200"/>
      <c r="P1446" s="200"/>
      <c r="Q1446" s="200"/>
      <c r="R1446" s="200"/>
      <c r="S1446" s="200"/>
      <c r="T1446" s="201"/>
      <c r="AT1446" s="196" t="s">
        <v>284</v>
      </c>
      <c r="AU1446" s="196" t="s">
        <v>81</v>
      </c>
      <c r="AV1446" s="12" t="s">
        <v>77</v>
      </c>
      <c r="AW1446" s="12" t="s">
        <v>36</v>
      </c>
      <c r="AX1446" s="12" t="s">
        <v>73</v>
      </c>
      <c r="AY1446" s="196" t="s">
        <v>276</v>
      </c>
    </row>
    <row r="1447" spans="2:65" s="13" customFormat="1">
      <c r="B1447" s="202"/>
      <c r="D1447" s="195" t="s">
        <v>284</v>
      </c>
      <c r="E1447" s="203" t="s">
        <v>5</v>
      </c>
      <c r="F1447" s="204" t="s">
        <v>77</v>
      </c>
      <c r="H1447" s="205">
        <v>1</v>
      </c>
      <c r="I1447" s="206"/>
      <c r="L1447" s="202"/>
      <c r="M1447" s="207"/>
      <c r="N1447" s="208"/>
      <c r="O1447" s="208"/>
      <c r="P1447" s="208"/>
      <c r="Q1447" s="208"/>
      <c r="R1447" s="208"/>
      <c r="S1447" s="208"/>
      <c r="T1447" s="209"/>
      <c r="AT1447" s="203" t="s">
        <v>284</v>
      </c>
      <c r="AU1447" s="203" t="s">
        <v>81</v>
      </c>
      <c r="AV1447" s="13" t="s">
        <v>81</v>
      </c>
      <c r="AW1447" s="13" t="s">
        <v>36</v>
      </c>
      <c r="AX1447" s="13" t="s">
        <v>73</v>
      </c>
      <c r="AY1447" s="203" t="s">
        <v>276</v>
      </c>
    </row>
    <row r="1448" spans="2:65" s="14" customFormat="1">
      <c r="B1448" s="210"/>
      <c r="D1448" s="195" t="s">
        <v>284</v>
      </c>
      <c r="E1448" s="211" t="s">
        <v>5</v>
      </c>
      <c r="F1448" s="212" t="s">
        <v>290</v>
      </c>
      <c r="H1448" s="213">
        <v>1</v>
      </c>
      <c r="I1448" s="214"/>
      <c r="L1448" s="210"/>
      <c r="M1448" s="215"/>
      <c r="N1448" s="216"/>
      <c r="O1448" s="216"/>
      <c r="P1448" s="216"/>
      <c r="Q1448" s="216"/>
      <c r="R1448" s="216"/>
      <c r="S1448" s="216"/>
      <c r="T1448" s="217"/>
      <c r="AT1448" s="211" t="s">
        <v>284</v>
      </c>
      <c r="AU1448" s="211" t="s">
        <v>81</v>
      </c>
      <c r="AV1448" s="14" t="s">
        <v>87</v>
      </c>
      <c r="AW1448" s="14" t="s">
        <v>36</v>
      </c>
      <c r="AX1448" s="14" t="s">
        <v>73</v>
      </c>
      <c r="AY1448" s="211" t="s">
        <v>276</v>
      </c>
    </row>
    <row r="1449" spans="2:65" s="15" customFormat="1">
      <c r="B1449" s="218"/>
      <c r="D1449" s="195" t="s">
        <v>284</v>
      </c>
      <c r="E1449" s="219" t="s">
        <v>5</v>
      </c>
      <c r="F1449" s="220" t="s">
        <v>291</v>
      </c>
      <c r="H1449" s="221">
        <v>1</v>
      </c>
      <c r="I1449" s="222"/>
      <c r="L1449" s="218"/>
      <c r="M1449" s="223"/>
      <c r="N1449" s="224"/>
      <c r="O1449" s="224"/>
      <c r="P1449" s="224"/>
      <c r="Q1449" s="224"/>
      <c r="R1449" s="224"/>
      <c r="S1449" s="224"/>
      <c r="T1449" s="225"/>
      <c r="AT1449" s="219" t="s">
        <v>284</v>
      </c>
      <c r="AU1449" s="219" t="s">
        <v>81</v>
      </c>
      <c r="AV1449" s="15" t="s">
        <v>92</v>
      </c>
      <c r="AW1449" s="15" t="s">
        <v>36</v>
      </c>
      <c r="AX1449" s="15" t="s">
        <v>77</v>
      </c>
      <c r="AY1449" s="219" t="s">
        <v>276</v>
      </c>
    </row>
    <row r="1450" spans="2:65" s="1" customFormat="1" ht="16.5" customHeight="1">
      <c r="B1450" s="181"/>
      <c r="C1450" s="182" t="s">
        <v>1757</v>
      </c>
      <c r="D1450" s="182" t="s">
        <v>278</v>
      </c>
      <c r="E1450" s="183" t="s">
        <v>1758</v>
      </c>
      <c r="F1450" s="184" t="s">
        <v>1759</v>
      </c>
      <c r="G1450" s="185" t="s">
        <v>368</v>
      </c>
      <c r="H1450" s="186">
        <v>1</v>
      </c>
      <c r="I1450" s="187"/>
      <c r="J1450" s="188">
        <f>ROUND(I1450*H1450,2)</f>
        <v>0</v>
      </c>
      <c r="K1450" s="184" t="s">
        <v>459</v>
      </c>
      <c r="L1450" s="42"/>
      <c r="M1450" s="189" t="s">
        <v>5</v>
      </c>
      <c r="N1450" s="190" t="s">
        <v>46</v>
      </c>
      <c r="O1450" s="43"/>
      <c r="P1450" s="191">
        <f>O1450*H1450</f>
        <v>0</v>
      </c>
      <c r="Q1450" s="191">
        <v>0</v>
      </c>
      <c r="R1450" s="191">
        <f>Q1450*H1450</f>
        <v>0</v>
      </c>
      <c r="S1450" s="191">
        <v>0</v>
      </c>
      <c r="T1450" s="192">
        <f>S1450*H1450</f>
        <v>0</v>
      </c>
      <c r="AR1450" s="25" t="s">
        <v>384</v>
      </c>
      <c r="AT1450" s="25" t="s">
        <v>278</v>
      </c>
      <c r="AU1450" s="25" t="s">
        <v>81</v>
      </c>
      <c r="AY1450" s="25" t="s">
        <v>276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25" t="s">
        <v>92</v>
      </c>
      <c r="BK1450" s="193">
        <f>ROUND(I1450*H1450,2)</f>
        <v>0</v>
      </c>
      <c r="BL1450" s="25" t="s">
        <v>384</v>
      </c>
      <c r="BM1450" s="25" t="s">
        <v>1760</v>
      </c>
    </row>
    <row r="1451" spans="2:65" s="12" customFormat="1">
      <c r="B1451" s="194"/>
      <c r="D1451" s="195" t="s">
        <v>284</v>
      </c>
      <c r="E1451" s="196" t="s">
        <v>5</v>
      </c>
      <c r="F1451" s="197" t="s">
        <v>1761</v>
      </c>
      <c r="H1451" s="196" t="s">
        <v>5</v>
      </c>
      <c r="I1451" s="198"/>
      <c r="L1451" s="194"/>
      <c r="M1451" s="199"/>
      <c r="N1451" s="200"/>
      <c r="O1451" s="200"/>
      <c r="P1451" s="200"/>
      <c r="Q1451" s="200"/>
      <c r="R1451" s="200"/>
      <c r="S1451" s="200"/>
      <c r="T1451" s="201"/>
      <c r="AT1451" s="196" t="s">
        <v>284</v>
      </c>
      <c r="AU1451" s="196" t="s">
        <v>81</v>
      </c>
      <c r="AV1451" s="12" t="s">
        <v>77</v>
      </c>
      <c r="AW1451" s="12" t="s">
        <v>36</v>
      </c>
      <c r="AX1451" s="12" t="s">
        <v>73</v>
      </c>
      <c r="AY1451" s="196" t="s">
        <v>276</v>
      </c>
    </row>
    <row r="1452" spans="2:65" s="12" customFormat="1">
      <c r="B1452" s="194"/>
      <c r="D1452" s="195" t="s">
        <v>284</v>
      </c>
      <c r="E1452" s="196" t="s">
        <v>5</v>
      </c>
      <c r="F1452" s="197" t="s">
        <v>1406</v>
      </c>
      <c r="H1452" s="196" t="s">
        <v>5</v>
      </c>
      <c r="I1452" s="198"/>
      <c r="L1452" s="194"/>
      <c r="M1452" s="199"/>
      <c r="N1452" s="200"/>
      <c r="O1452" s="200"/>
      <c r="P1452" s="200"/>
      <c r="Q1452" s="200"/>
      <c r="R1452" s="200"/>
      <c r="S1452" s="200"/>
      <c r="T1452" s="201"/>
      <c r="AT1452" s="196" t="s">
        <v>284</v>
      </c>
      <c r="AU1452" s="196" t="s">
        <v>81</v>
      </c>
      <c r="AV1452" s="12" t="s">
        <v>77</v>
      </c>
      <c r="AW1452" s="12" t="s">
        <v>36</v>
      </c>
      <c r="AX1452" s="12" t="s">
        <v>73</v>
      </c>
      <c r="AY1452" s="196" t="s">
        <v>276</v>
      </c>
    </row>
    <row r="1453" spans="2:65" s="12" customFormat="1">
      <c r="B1453" s="194"/>
      <c r="D1453" s="195" t="s">
        <v>284</v>
      </c>
      <c r="E1453" s="196" t="s">
        <v>5</v>
      </c>
      <c r="F1453" s="197" t="s">
        <v>1762</v>
      </c>
      <c r="H1453" s="196" t="s">
        <v>5</v>
      </c>
      <c r="I1453" s="198"/>
      <c r="L1453" s="194"/>
      <c r="M1453" s="199"/>
      <c r="N1453" s="200"/>
      <c r="O1453" s="200"/>
      <c r="P1453" s="200"/>
      <c r="Q1453" s="200"/>
      <c r="R1453" s="200"/>
      <c r="S1453" s="200"/>
      <c r="T1453" s="201"/>
      <c r="AT1453" s="196" t="s">
        <v>284</v>
      </c>
      <c r="AU1453" s="196" t="s">
        <v>81</v>
      </c>
      <c r="AV1453" s="12" t="s">
        <v>77</v>
      </c>
      <c r="AW1453" s="12" t="s">
        <v>36</v>
      </c>
      <c r="AX1453" s="12" t="s">
        <v>73</v>
      </c>
      <c r="AY1453" s="196" t="s">
        <v>276</v>
      </c>
    </row>
    <row r="1454" spans="2:65" s="13" customFormat="1">
      <c r="B1454" s="202"/>
      <c r="D1454" s="195" t="s">
        <v>284</v>
      </c>
      <c r="E1454" s="203" t="s">
        <v>5</v>
      </c>
      <c r="F1454" s="204" t="s">
        <v>77</v>
      </c>
      <c r="H1454" s="205">
        <v>1</v>
      </c>
      <c r="I1454" s="206"/>
      <c r="L1454" s="202"/>
      <c r="M1454" s="207"/>
      <c r="N1454" s="208"/>
      <c r="O1454" s="208"/>
      <c r="P1454" s="208"/>
      <c r="Q1454" s="208"/>
      <c r="R1454" s="208"/>
      <c r="S1454" s="208"/>
      <c r="T1454" s="209"/>
      <c r="AT1454" s="203" t="s">
        <v>284</v>
      </c>
      <c r="AU1454" s="203" t="s">
        <v>81</v>
      </c>
      <c r="AV1454" s="13" t="s">
        <v>81</v>
      </c>
      <c r="AW1454" s="13" t="s">
        <v>36</v>
      </c>
      <c r="AX1454" s="13" t="s">
        <v>73</v>
      </c>
      <c r="AY1454" s="203" t="s">
        <v>276</v>
      </c>
    </row>
    <row r="1455" spans="2:65" s="14" customFormat="1">
      <c r="B1455" s="210"/>
      <c r="D1455" s="195" t="s">
        <v>284</v>
      </c>
      <c r="E1455" s="211" t="s">
        <v>5</v>
      </c>
      <c r="F1455" s="212" t="s">
        <v>290</v>
      </c>
      <c r="H1455" s="213">
        <v>1</v>
      </c>
      <c r="I1455" s="214"/>
      <c r="L1455" s="210"/>
      <c r="M1455" s="215"/>
      <c r="N1455" s="216"/>
      <c r="O1455" s="216"/>
      <c r="P1455" s="216"/>
      <c r="Q1455" s="216"/>
      <c r="R1455" s="216"/>
      <c r="S1455" s="216"/>
      <c r="T1455" s="217"/>
      <c r="AT1455" s="211" t="s">
        <v>284</v>
      </c>
      <c r="AU1455" s="211" t="s">
        <v>81</v>
      </c>
      <c r="AV1455" s="14" t="s">
        <v>87</v>
      </c>
      <c r="AW1455" s="14" t="s">
        <v>36</v>
      </c>
      <c r="AX1455" s="14" t="s">
        <v>73</v>
      </c>
      <c r="AY1455" s="211" t="s">
        <v>276</v>
      </c>
    </row>
    <row r="1456" spans="2:65" s="15" customFormat="1">
      <c r="B1456" s="218"/>
      <c r="D1456" s="195" t="s">
        <v>284</v>
      </c>
      <c r="E1456" s="219" t="s">
        <v>5</v>
      </c>
      <c r="F1456" s="220" t="s">
        <v>291</v>
      </c>
      <c r="H1456" s="221">
        <v>1</v>
      </c>
      <c r="I1456" s="222"/>
      <c r="L1456" s="218"/>
      <c r="M1456" s="223"/>
      <c r="N1456" s="224"/>
      <c r="O1456" s="224"/>
      <c r="P1456" s="224"/>
      <c r="Q1456" s="224"/>
      <c r="R1456" s="224"/>
      <c r="S1456" s="224"/>
      <c r="T1456" s="225"/>
      <c r="AT1456" s="219" t="s">
        <v>284</v>
      </c>
      <c r="AU1456" s="219" t="s">
        <v>81</v>
      </c>
      <c r="AV1456" s="15" t="s">
        <v>92</v>
      </c>
      <c r="AW1456" s="15" t="s">
        <v>36</v>
      </c>
      <c r="AX1456" s="15" t="s">
        <v>77</v>
      </c>
      <c r="AY1456" s="219" t="s">
        <v>276</v>
      </c>
    </row>
    <row r="1457" spans="2:65" s="1" customFormat="1" ht="25.5" customHeight="1">
      <c r="B1457" s="181"/>
      <c r="C1457" s="182" t="s">
        <v>1763</v>
      </c>
      <c r="D1457" s="182" t="s">
        <v>278</v>
      </c>
      <c r="E1457" s="183" t="s">
        <v>1764</v>
      </c>
      <c r="F1457" s="184" t="s">
        <v>1765</v>
      </c>
      <c r="G1457" s="185" t="s">
        <v>368</v>
      </c>
      <c r="H1457" s="186">
        <v>1</v>
      </c>
      <c r="I1457" s="187"/>
      <c r="J1457" s="188">
        <f>ROUND(I1457*H1457,2)</f>
        <v>0</v>
      </c>
      <c r="K1457" s="184" t="s">
        <v>459</v>
      </c>
      <c r="L1457" s="42"/>
      <c r="M1457" s="189" t="s">
        <v>5</v>
      </c>
      <c r="N1457" s="190" t="s">
        <v>46</v>
      </c>
      <c r="O1457" s="43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AR1457" s="25" t="s">
        <v>384</v>
      </c>
      <c r="AT1457" s="25" t="s">
        <v>278</v>
      </c>
      <c r="AU1457" s="25" t="s">
        <v>81</v>
      </c>
      <c r="AY1457" s="25" t="s">
        <v>276</v>
      </c>
      <c r="BE1457" s="193">
        <f>IF(N1457="základní",J1457,0)</f>
        <v>0</v>
      </c>
      <c r="BF1457" s="193">
        <f>IF(N1457="snížená",J1457,0)</f>
        <v>0</v>
      </c>
      <c r="BG1457" s="193">
        <f>IF(N1457="zákl. přenesená",J1457,0)</f>
        <v>0</v>
      </c>
      <c r="BH1457" s="193">
        <f>IF(N1457="sníž. přenesená",J1457,0)</f>
        <v>0</v>
      </c>
      <c r="BI1457" s="193">
        <f>IF(N1457="nulová",J1457,0)</f>
        <v>0</v>
      </c>
      <c r="BJ1457" s="25" t="s">
        <v>92</v>
      </c>
      <c r="BK1457" s="193">
        <f>ROUND(I1457*H1457,2)</f>
        <v>0</v>
      </c>
      <c r="BL1457" s="25" t="s">
        <v>384</v>
      </c>
      <c r="BM1457" s="25" t="s">
        <v>1766</v>
      </c>
    </row>
    <row r="1458" spans="2:65" s="12" customFormat="1">
      <c r="B1458" s="194"/>
      <c r="D1458" s="195" t="s">
        <v>284</v>
      </c>
      <c r="E1458" s="196" t="s">
        <v>5</v>
      </c>
      <c r="F1458" s="197" t="s">
        <v>1761</v>
      </c>
      <c r="H1458" s="196" t="s">
        <v>5</v>
      </c>
      <c r="I1458" s="198"/>
      <c r="L1458" s="194"/>
      <c r="M1458" s="199"/>
      <c r="N1458" s="200"/>
      <c r="O1458" s="200"/>
      <c r="P1458" s="200"/>
      <c r="Q1458" s="200"/>
      <c r="R1458" s="200"/>
      <c r="S1458" s="200"/>
      <c r="T1458" s="201"/>
      <c r="AT1458" s="196" t="s">
        <v>284</v>
      </c>
      <c r="AU1458" s="196" t="s">
        <v>81</v>
      </c>
      <c r="AV1458" s="12" t="s">
        <v>77</v>
      </c>
      <c r="AW1458" s="12" t="s">
        <v>36</v>
      </c>
      <c r="AX1458" s="12" t="s">
        <v>73</v>
      </c>
      <c r="AY1458" s="196" t="s">
        <v>276</v>
      </c>
    </row>
    <row r="1459" spans="2:65" s="12" customFormat="1">
      <c r="B1459" s="194"/>
      <c r="D1459" s="195" t="s">
        <v>284</v>
      </c>
      <c r="E1459" s="196" t="s">
        <v>5</v>
      </c>
      <c r="F1459" s="197" t="s">
        <v>1406</v>
      </c>
      <c r="H1459" s="196" t="s">
        <v>5</v>
      </c>
      <c r="I1459" s="198"/>
      <c r="L1459" s="194"/>
      <c r="M1459" s="199"/>
      <c r="N1459" s="200"/>
      <c r="O1459" s="200"/>
      <c r="P1459" s="200"/>
      <c r="Q1459" s="200"/>
      <c r="R1459" s="200"/>
      <c r="S1459" s="200"/>
      <c r="T1459" s="201"/>
      <c r="AT1459" s="196" t="s">
        <v>284</v>
      </c>
      <c r="AU1459" s="196" t="s">
        <v>81</v>
      </c>
      <c r="AV1459" s="12" t="s">
        <v>77</v>
      </c>
      <c r="AW1459" s="12" t="s">
        <v>36</v>
      </c>
      <c r="AX1459" s="12" t="s">
        <v>73</v>
      </c>
      <c r="AY1459" s="196" t="s">
        <v>276</v>
      </c>
    </row>
    <row r="1460" spans="2:65" s="12" customFormat="1">
      <c r="B1460" s="194"/>
      <c r="D1460" s="195" t="s">
        <v>284</v>
      </c>
      <c r="E1460" s="196" t="s">
        <v>5</v>
      </c>
      <c r="F1460" s="197" t="s">
        <v>1767</v>
      </c>
      <c r="H1460" s="196" t="s">
        <v>5</v>
      </c>
      <c r="I1460" s="198"/>
      <c r="L1460" s="194"/>
      <c r="M1460" s="199"/>
      <c r="N1460" s="200"/>
      <c r="O1460" s="200"/>
      <c r="P1460" s="200"/>
      <c r="Q1460" s="200"/>
      <c r="R1460" s="200"/>
      <c r="S1460" s="200"/>
      <c r="T1460" s="201"/>
      <c r="AT1460" s="196" t="s">
        <v>284</v>
      </c>
      <c r="AU1460" s="196" t="s">
        <v>81</v>
      </c>
      <c r="AV1460" s="12" t="s">
        <v>77</v>
      </c>
      <c r="AW1460" s="12" t="s">
        <v>36</v>
      </c>
      <c r="AX1460" s="12" t="s">
        <v>73</v>
      </c>
      <c r="AY1460" s="196" t="s">
        <v>276</v>
      </c>
    </row>
    <row r="1461" spans="2:65" s="13" customFormat="1">
      <c r="B1461" s="202"/>
      <c r="D1461" s="195" t="s">
        <v>284</v>
      </c>
      <c r="E1461" s="203" t="s">
        <v>5</v>
      </c>
      <c r="F1461" s="204" t="s">
        <v>77</v>
      </c>
      <c r="H1461" s="205">
        <v>1</v>
      </c>
      <c r="I1461" s="206"/>
      <c r="L1461" s="202"/>
      <c r="M1461" s="207"/>
      <c r="N1461" s="208"/>
      <c r="O1461" s="208"/>
      <c r="P1461" s="208"/>
      <c r="Q1461" s="208"/>
      <c r="R1461" s="208"/>
      <c r="S1461" s="208"/>
      <c r="T1461" s="209"/>
      <c r="AT1461" s="203" t="s">
        <v>284</v>
      </c>
      <c r="AU1461" s="203" t="s">
        <v>81</v>
      </c>
      <c r="AV1461" s="13" t="s">
        <v>81</v>
      </c>
      <c r="AW1461" s="13" t="s">
        <v>36</v>
      </c>
      <c r="AX1461" s="13" t="s">
        <v>73</v>
      </c>
      <c r="AY1461" s="203" t="s">
        <v>276</v>
      </c>
    </row>
    <row r="1462" spans="2:65" s="14" customFormat="1">
      <c r="B1462" s="210"/>
      <c r="D1462" s="195" t="s">
        <v>284</v>
      </c>
      <c r="E1462" s="211" t="s">
        <v>5</v>
      </c>
      <c r="F1462" s="212" t="s">
        <v>290</v>
      </c>
      <c r="H1462" s="213">
        <v>1</v>
      </c>
      <c r="I1462" s="214"/>
      <c r="L1462" s="210"/>
      <c r="M1462" s="215"/>
      <c r="N1462" s="216"/>
      <c r="O1462" s="216"/>
      <c r="P1462" s="216"/>
      <c r="Q1462" s="216"/>
      <c r="R1462" s="216"/>
      <c r="S1462" s="216"/>
      <c r="T1462" s="217"/>
      <c r="AT1462" s="211" t="s">
        <v>284</v>
      </c>
      <c r="AU1462" s="211" t="s">
        <v>81</v>
      </c>
      <c r="AV1462" s="14" t="s">
        <v>87</v>
      </c>
      <c r="AW1462" s="14" t="s">
        <v>36</v>
      </c>
      <c r="AX1462" s="14" t="s">
        <v>73</v>
      </c>
      <c r="AY1462" s="211" t="s">
        <v>276</v>
      </c>
    </row>
    <row r="1463" spans="2:65" s="15" customFormat="1">
      <c r="B1463" s="218"/>
      <c r="D1463" s="195" t="s">
        <v>284</v>
      </c>
      <c r="E1463" s="219" t="s">
        <v>5</v>
      </c>
      <c r="F1463" s="220" t="s">
        <v>291</v>
      </c>
      <c r="H1463" s="221">
        <v>1</v>
      </c>
      <c r="I1463" s="222"/>
      <c r="L1463" s="218"/>
      <c r="M1463" s="223"/>
      <c r="N1463" s="224"/>
      <c r="O1463" s="224"/>
      <c r="P1463" s="224"/>
      <c r="Q1463" s="224"/>
      <c r="R1463" s="224"/>
      <c r="S1463" s="224"/>
      <c r="T1463" s="225"/>
      <c r="AT1463" s="219" t="s">
        <v>284</v>
      </c>
      <c r="AU1463" s="219" t="s">
        <v>81</v>
      </c>
      <c r="AV1463" s="15" t="s">
        <v>92</v>
      </c>
      <c r="AW1463" s="15" t="s">
        <v>36</v>
      </c>
      <c r="AX1463" s="15" t="s">
        <v>77</v>
      </c>
      <c r="AY1463" s="219" t="s">
        <v>276</v>
      </c>
    </row>
    <row r="1464" spans="2:65" s="1" customFormat="1" ht="16.5" customHeight="1">
      <c r="B1464" s="181"/>
      <c r="C1464" s="182" t="s">
        <v>1768</v>
      </c>
      <c r="D1464" s="182" t="s">
        <v>278</v>
      </c>
      <c r="E1464" s="183" t="s">
        <v>1769</v>
      </c>
      <c r="F1464" s="184" t="s">
        <v>1770</v>
      </c>
      <c r="G1464" s="185" t="s">
        <v>368</v>
      </c>
      <c r="H1464" s="186">
        <v>1</v>
      </c>
      <c r="I1464" s="187"/>
      <c r="J1464" s="188">
        <f>ROUND(I1464*H1464,2)</f>
        <v>0</v>
      </c>
      <c r="K1464" s="184" t="s">
        <v>459</v>
      </c>
      <c r="L1464" s="42"/>
      <c r="M1464" s="189" t="s">
        <v>5</v>
      </c>
      <c r="N1464" s="190" t="s">
        <v>46</v>
      </c>
      <c r="O1464" s="43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AR1464" s="25" t="s">
        <v>384</v>
      </c>
      <c r="AT1464" s="25" t="s">
        <v>278</v>
      </c>
      <c r="AU1464" s="25" t="s">
        <v>81</v>
      </c>
      <c r="AY1464" s="25" t="s">
        <v>276</v>
      </c>
      <c r="BE1464" s="193">
        <f>IF(N1464="základní",J1464,0)</f>
        <v>0</v>
      </c>
      <c r="BF1464" s="193">
        <f>IF(N1464="snížená",J1464,0)</f>
        <v>0</v>
      </c>
      <c r="BG1464" s="193">
        <f>IF(N1464="zákl. přenesená",J1464,0)</f>
        <v>0</v>
      </c>
      <c r="BH1464" s="193">
        <f>IF(N1464="sníž. přenesená",J1464,0)</f>
        <v>0</v>
      </c>
      <c r="BI1464" s="193">
        <f>IF(N1464="nulová",J1464,0)</f>
        <v>0</v>
      </c>
      <c r="BJ1464" s="25" t="s">
        <v>92</v>
      </c>
      <c r="BK1464" s="193">
        <f>ROUND(I1464*H1464,2)</f>
        <v>0</v>
      </c>
      <c r="BL1464" s="25" t="s">
        <v>384</v>
      </c>
      <c r="BM1464" s="25" t="s">
        <v>1771</v>
      </c>
    </row>
    <row r="1465" spans="2:65" s="12" customFormat="1">
      <c r="B1465" s="194"/>
      <c r="D1465" s="195" t="s">
        <v>284</v>
      </c>
      <c r="E1465" s="196" t="s">
        <v>5</v>
      </c>
      <c r="F1465" s="197" t="s">
        <v>1772</v>
      </c>
      <c r="H1465" s="196" t="s">
        <v>5</v>
      </c>
      <c r="I1465" s="198"/>
      <c r="L1465" s="194"/>
      <c r="M1465" s="199"/>
      <c r="N1465" s="200"/>
      <c r="O1465" s="200"/>
      <c r="P1465" s="200"/>
      <c r="Q1465" s="200"/>
      <c r="R1465" s="200"/>
      <c r="S1465" s="200"/>
      <c r="T1465" s="201"/>
      <c r="AT1465" s="196" t="s">
        <v>284</v>
      </c>
      <c r="AU1465" s="196" t="s">
        <v>81</v>
      </c>
      <c r="AV1465" s="12" t="s">
        <v>77</v>
      </c>
      <c r="AW1465" s="12" t="s">
        <v>36</v>
      </c>
      <c r="AX1465" s="12" t="s">
        <v>73</v>
      </c>
      <c r="AY1465" s="196" t="s">
        <v>276</v>
      </c>
    </row>
    <row r="1466" spans="2:65" s="12" customFormat="1">
      <c r="B1466" s="194"/>
      <c r="D1466" s="195" t="s">
        <v>284</v>
      </c>
      <c r="E1466" s="196" t="s">
        <v>5</v>
      </c>
      <c r="F1466" s="197" t="s">
        <v>1406</v>
      </c>
      <c r="H1466" s="196" t="s">
        <v>5</v>
      </c>
      <c r="I1466" s="198"/>
      <c r="L1466" s="194"/>
      <c r="M1466" s="199"/>
      <c r="N1466" s="200"/>
      <c r="O1466" s="200"/>
      <c r="P1466" s="200"/>
      <c r="Q1466" s="200"/>
      <c r="R1466" s="200"/>
      <c r="S1466" s="200"/>
      <c r="T1466" s="201"/>
      <c r="AT1466" s="196" t="s">
        <v>284</v>
      </c>
      <c r="AU1466" s="196" t="s">
        <v>81</v>
      </c>
      <c r="AV1466" s="12" t="s">
        <v>77</v>
      </c>
      <c r="AW1466" s="12" t="s">
        <v>36</v>
      </c>
      <c r="AX1466" s="12" t="s">
        <v>73</v>
      </c>
      <c r="AY1466" s="196" t="s">
        <v>276</v>
      </c>
    </row>
    <row r="1467" spans="2:65" s="12" customFormat="1">
      <c r="B1467" s="194"/>
      <c r="D1467" s="195" t="s">
        <v>284</v>
      </c>
      <c r="E1467" s="196" t="s">
        <v>5</v>
      </c>
      <c r="F1467" s="197" t="s">
        <v>1773</v>
      </c>
      <c r="H1467" s="196" t="s">
        <v>5</v>
      </c>
      <c r="I1467" s="198"/>
      <c r="L1467" s="194"/>
      <c r="M1467" s="199"/>
      <c r="N1467" s="200"/>
      <c r="O1467" s="200"/>
      <c r="P1467" s="200"/>
      <c r="Q1467" s="200"/>
      <c r="R1467" s="200"/>
      <c r="S1467" s="200"/>
      <c r="T1467" s="201"/>
      <c r="AT1467" s="196" t="s">
        <v>284</v>
      </c>
      <c r="AU1467" s="196" t="s">
        <v>81</v>
      </c>
      <c r="AV1467" s="12" t="s">
        <v>77</v>
      </c>
      <c r="AW1467" s="12" t="s">
        <v>36</v>
      </c>
      <c r="AX1467" s="12" t="s">
        <v>73</v>
      </c>
      <c r="AY1467" s="196" t="s">
        <v>276</v>
      </c>
    </row>
    <row r="1468" spans="2:65" s="13" customFormat="1">
      <c r="B1468" s="202"/>
      <c r="D1468" s="195" t="s">
        <v>284</v>
      </c>
      <c r="E1468" s="203" t="s">
        <v>5</v>
      </c>
      <c r="F1468" s="204" t="s">
        <v>77</v>
      </c>
      <c r="H1468" s="205">
        <v>1</v>
      </c>
      <c r="I1468" s="206"/>
      <c r="L1468" s="202"/>
      <c r="M1468" s="207"/>
      <c r="N1468" s="208"/>
      <c r="O1468" s="208"/>
      <c r="P1468" s="208"/>
      <c r="Q1468" s="208"/>
      <c r="R1468" s="208"/>
      <c r="S1468" s="208"/>
      <c r="T1468" s="209"/>
      <c r="AT1468" s="203" t="s">
        <v>284</v>
      </c>
      <c r="AU1468" s="203" t="s">
        <v>81</v>
      </c>
      <c r="AV1468" s="13" t="s">
        <v>81</v>
      </c>
      <c r="AW1468" s="13" t="s">
        <v>36</v>
      </c>
      <c r="AX1468" s="13" t="s">
        <v>73</v>
      </c>
      <c r="AY1468" s="203" t="s">
        <v>276</v>
      </c>
    </row>
    <row r="1469" spans="2:65" s="14" customFormat="1">
      <c r="B1469" s="210"/>
      <c r="D1469" s="195" t="s">
        <v>284</v>
      </c>
      <c r="E1469" s="211" t="s">
        <v>5</v>
      </c>
      <c r="F1469" s="212" t="s">
        <v>290</v>
      </c>
      <c r="H1469" s="213">
        <v>1</v>
      </c>
      <c r="I1469" s="214"/>
      <c r="L1469" s="210"/>
      <c r="M1469" s="215"/>
      <c r="N1469" s="216"/>
      <c r="O1469" s="216"/>
      <c r="P1469" s="216"/>
      <c r="Q1469" s="216"/>
      <c r="R1469" s="216"/>
      <c r="S1469" s="216"/>
      <c r="T1469" s="217"/>
      <c r="AT1469" s="211" t="s">
        <v>284</v>
      </c>
      <c r="AU1469" s="211" t="s">
        <v>81</v>
      </c>
      <c r="AV1469" s="14" t="s">
        <v>87</v>
      </c>
      <c r="AW1469" s="14" t="s">
        <v>36</v>
      </c>
      <c r="AX1469" s="14" t="s">
        <v>73</v>
      </c>
      <c r="AY1469" s="211" t="s">
        <v>276</v>
      </c>
    </row>
    <row r="1470" spans="2:65" s="15" customFormat="1">
      <c r="B1470" s="218"/>
      <c r="D1470" s="195" t="s">
        <v>284</v>
      </c>
      <c r="E1470" s="219" t="s">
        <v>5</v>
      </c>
      <c r="F1470" s="220" t="s">
        <v>291</v>
      </c>
      <c r="H1470" s="221">
        <v>1</v>
      </c>
      <c r="I1470" s="222"/>
      <c r="L1470" s="218"/>
      <c r="M1470" s="223"/>
      <c r="N1470" s="224"/>
      <c r="O1470" s="224"/>
      <c r="P1470" s="224"/>
      <c r="Q1470" s="224"/>
      <c r="R1470" s="224"/>
      <c r="S1470" s="224"/>
      <c r="T1470" s="225"/>
      <c r="AT1470" s="219" t="s">
        <v>284</v>
      </c>
      <c r="AU1470" s="219" t="s">
        <v>81</v>
      </c>
      <c r="AV1470" s="15" t="s">
        <v>92</v>
      </c>
      <c r="AW1470" s="15" t="s">
        <v>36</v>
      </c>
      <c r="AX1470" s="15" t="s">
        <v>77</v>
      </c>
      <c r="AY1470" s="219" t="s">
        <v>276</v>
      </c>
    </row>
    <row r="1471" spans="2:65" s="1" customFormat="1" ht="25.5" customHeight="1">
      <c r="B1471" s="181"/>
      <c r="C1471" s="182" t="s">
        <v>1774</v>
      </c>
      <c r="D1471" s="182" t="s">
        <v>278</v>
      </c>
      <c r="E1471" s="183" t="s">
        <v>1775</v>
      </c>
      <c r="F1471" s="184" t="s">
        <v>1776</v>
      </c>
      <c r="G1471" s="185" t="s">
        <v>368</v>
      </c>
      <c r="H1471" s="186">
        <v>1</v>
      </c>
      <c r="I1471" s="187"/>
      <c r="J1471" s="188">
        <f>ROUND(I1471*H1471,2)</f>
        <v>0</v>
      </c>
      <c r="K1471" s="184" t="s">
        <v>459</v>
      </c>
      <c r="L1471" s="42"/>
      <c r="M1471" s="189" t="s">
        <v>5</v>
      </c>
      <c r="N1471" s="190" t="s">
        <v>46</v>
      </c>
      <c r="O1471" s="43"/>
      <c r="P1471" s="191">
        <f>O1471*H1471</f>
        <v>0</v>
      </c>
      <c r="Q1471" s="191">
        <v>0</v>
      </c>
      <c r="R1471" s="191">
        <f>Q1471*H1471</f>
        <v>0</v>
      </c>
      <c r="S1471" s="191">
        <v>0</v>
      </c>
      <c r="T1471" s="192">
        <f>S1471*H1471</f>
        <v>0</v>
      </c>
      <c r="AR1471" s="25" t="s">
        <v>384</v>
      </c>
      <c r="AT1471" s="25" t="s">
        <v>278</v>
      </c>
      <c r="AU1471" s="25" t="s">
        <v>81</v>
      </c>
      <c r="AY1471" s="25" t="s">
        <v>276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25" t="s">
        <v>92</v>
      </c>
      <c r="BK1471" s="193">
        <f>ROUND(I1471*H1471,2)</f>
        <v>0</v>
      </c>
      <c r="BL1471" s="25" t="s">
        <v>384</v>
      </c>
      <c r="BM1471" s="25" t="s">
        <v>1777</v>
      </c>
    </row>
    <row r="1472" spans="2:65" s="12" customFormat="1">
      <c r="B1472" s="194"/>
      <c r="D1472" s="195" t="s">
        <v>284</v>
      </c>
      <c r="E1472" s="196" t="s">
        <v>5</v>
      </c>
      <c r="F1472" s="197" t="s">
        <v>1778</v>
      </c>
      <c r="H1472" s="196" t="s">
        <v>5</v>
      </c>
      <c r="I1472" s="198"/>
      <c r="L1472" s="194"/>
      <c r="M1472" s="199"/>
      <c r="N1472" s="200"/>
      <c r="O1472" s="200"/>
      <c r="P1472" s="200"/>
      <c r="Q1472" s="200"/>
      <c r="R1472" s="200"/>
      <c r="S1472" s="200"/>
      <c r="T1472" s="201"/>
      <c r="AT1472" s="196" t="s">
        <v>284</v>
      </c>
      <c r="AU1472" s="196" t="s">
        <v>81</v>
      </c>
      <c r="AV1472" s="12" t="s">
        <v>77</v>
      </c>
      <c r="AW1472" s="12" t="s">
        <v>36</v>
      </c>
      <c r="AX1472" s="12" t="s">
        <v>73</v>
      </c>
      <c r="AY1472" s="196" t="s">
        <v>276</v>
      </c>
    </row>
    <row r="1473" spans="2:65" s="12" customFormat="1">
      <c r="B1473" s="194"/>
      <c r="D1473" s="195" t="s">
        <v>284</v>
      </c>
      <c r="E1473" s="196" t="s">
        <v>5</v>
      </c>
      <c r="F1473" s="197" t="s">
        <v>1406</v>
      </c>
      <c r="H1473" s="196" t="s">
        <v>5</v>
      </c>
      <c r="I1473" s="198"/>
      <c r="L1473" s="194"/>
      <c r="M1473" s="199"/>
      <c r="N1473" s="200"/>
      <c r="O1473" s="200"/>
      <c r="P1473" s="200"/>
      <c r="Q1473" s="200"/>
      <c r="R1473" s="200"/>
      <c r="S1473" s="200"/>
      <c r="T1473" s="201"/>
      <c r="AT1473" s="196" t="s">
        <v>284</v>
      </c>
      <c r="AU1473" s="196" t="s">
        <v>81</v>
      </c>
      <c r="AV1473" s="12" t="s">
        <v>77</v>
      </c>
      <c r="AW1473" s="12" t="s">
        <v>36</v>
      </c>
      <c r="AX1473" s="12" t="s">
        <v>73</v>
      </c>
      <c r="AY1473" s="196" t="s">
        <v>276</v>
      </c>
    </row>
    <row r="1474" spans="2:65" s="12" customFormat="1">
      <c r="B1474" s="194"/>
      <c r="D1474" s="195" t="s">
        <v>284</v>
      </c>
      <c r="E1474" s="196" t="s">
        <v>5</v>
      </c>
      <c r="F1474" s="197" t="s">
        <v>1779</v>
      </c>
      <c r="H1474" s="196" t="s">
        <v>5</v>
      </c>
      <c r="I1474" s="198"/>
      <c r="L1474" s="194"/>
      <c r="M1474" s="199"/>
      <c r="N1474" s="200"/>
      <c r="O1474" s="200"/>
      <c r="P1474" s="200"/>
      <c r="Q1474" s="200"/>
      <c r="R1474" s="200"/>
      <c r="S1474" s="200"/>
      <c r="T1474" s="201"/>
      <c r="AT1474" s="196" t="s">
        <v>284</v>
      </c>
      <c r="AU1474" s="196" t="s">
        <v>81</v>
      </c>
      <c r="AV1474" s="12" t="s">
        <v>77</v>
      </c>
      <c r="AW1474" s="12" t="s">
        <v>36</v>
      </c>
      <c r="AX1474" s="12" t="s">
        <v>73</v>
      </c>
      <c r="AY1474" s="196" t="s">
        <v>276</v>
      </c>
    </row>
    <row r="1475" spans="2:65" s="13" customFormat="1">
      <c r="B1475" s="202"/>
      <c r="D1475" s="195" t="s">
        <v>284</v>
      </c>
      <c r="E1475" s="203" t="s">
        <v>5</v>
      </c>
      <c r="F1475" s="204" t="s">
        <v>77</v>
      </c>
      <c r="H1475" s="205">
        <v>1</v>
      </c>
      <c r="I1475" s="206"/>
      <c r="L1475" s="202"/>
      <c r="M1475" s="207"/>
      <c r="N1475" s="208"/>
      <c r="O1475" s="208"/>
      <c r="P1475" s="208"/>
      <c r="Q1475" s="208"/>
      <c r="R1475" s="208"/>
      <c r="S1475" s="208"/>
      <c r="T1475" s="209"/>
      <c r="AT1475" s="203" t="s">
        <v>284</v>
      </c>
      <c r="AU1475" s="203" t="s">
        <v>81</v>
      </c>
      <c r="AV1475" s="13" t="s">
        <v>81</v>
      </c>
      <c r="AW1475" s="13" t="s">
        <v>36</v>
      </c>
      <c r="AX1475" s="13" t="s">
        <v>73</v>
      </c>
      <c r="AY1475" s="203" t="s">
        <v>276</v>
      </c>
    </row>
    <row r="1476" spans="2:65" s="14" customFormat="1">
      <c r="B1476" s="210"/>
      <c r="D1476" s="195" t="s">
        <v>284</v>
      </c>
      <c r="E1476" s="211" t="s">
        <v>5</v>
      </c>
      <c r="F1476" s="212" t="s">
        <v>290</v>
      </c>
      <c r="H1476" s="213">
        <v>1</v>
      </c>
      <c r="I1476" s="214"/>
      <c r="L1476" s="210"/>
      <c r="M1476" s="215"/>
      <c r="N1476" s="216"/>
      <c r="O1476" s="216"/>
      <c r="P1476" s="216"/>
      <c r="Q1476" s="216"/>
      <c r="R1476" s="216"/>
      <c r="S1476" s="216"/>
      <c r="T1476" s="217"/>
      <c r="AT1476" s="211" t="s">
        <v>284</v>
      </c>
      <c r="AU1476" s="211" t="s">
        <v>81</v>
      </c>
      <c r="AV1476" s="14" t="s">
        <v>87</v>
      </c>
      <c r="AW1476" s="14" t="s">
        <v>36</v>
      </c>
      <c r="AX1476" s="14" t="s">
        <v>73</v>
      </c>
      <c r="AY1476" s="211" t="s">
        <v>276</v>
      </c>
    </row>
    <row r="1477" spans="2:65" s="15" customFormat="1">
      <c r="B1477" s="218"/>
      <c r="D1477" s="195" t="s">
        <v>284</v>
      </c>
      <c r="E1477" s="219" t="s">
        <v>5</v>
      </c>
      <c r="F1477" s="220" t="s">
        <v>291</v>
      </c>
      <c r="H1477" s="221">
        <v>1</v>
      </c>
      <c r="I1477" s="222"/>
      <c r="L1477" s="218"/>
      <c r="M1477" s="223"/>
      <c r="N1477" s="224"/>
      <c r="O1477" s="224"/>
      <c r="P1477" s="224"/>
      <c r="Q1477" s="224"/>
      <c r="R1477" s="224"/>
      <c r="S1477" s="224"/>
      <c r="T1477" s="225"/>
      <c r="AT1477" s="219" t="s">
        <v>284</v>
      </c>
      <c r="AU1477" s="219" t="s">
        <v>81</v>
      </c>
      <c r="AV1477" s="15" t="s">
        <v>92</v>
      </c>
      <c r="AW1477" s="15" t="s">
        <v>36</v>
      </c>
      <c r="AX1477" s="15" t="s">
        <v>77</v>
      </c>
      <c r="AY1477" s="219" t="s">
        <v>276</v>
      </c>
    </row>
    <row r="1478" spans="2:65" s="1" customFormat="1" ht="25.5" customHeight="1">
      <c r="B1478" s="181"/>
      <c r="C1478" s="182" t="s">
        <v>1780</v>
      </c>
      <c r="D1478" s="182" t="s">
        <v>278</v>
      </c>
      <c r="E1478" s="183" t="s">
        <v>1781</v>
      </c>
      <c r="F1478" s="184" t="s">
        <v>1782</v>
      </c>
      <c r="G1478" s="185" t="s">
        <v>325</v>
      </c>
      <c r="H1478" s="186">
        <v>41.2</v>
      </c>
      <c r="I1478" s="187"/>
      <c r="J1478" s="188">
        <f>ROUND(I1478*H1478,2)</f>
        <v>0</v>
      </c>
      <c r="K1478" s="184" t="s">
        <v>459</v>
      </c>
      <c r="L1478" s="42"/>
      <c r="M1478" s="189" t="s">
        <v>5</v>
      </c>
      <c r="N1478" s="190" t="s">
        <v>46</v>
      </c>
      <c r="O1478" s="43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AR1478" s="25" t="s">
        <v>384</v>
      </c>
      <c r="AT1478" s="25" t="s">
        <v>278</v>
      </c>
      <c r="AU1478" s="25" t="s">
        <v>81</v>
      </c>
      <c r="AY1478" s="25" t="s">
        <v>276</v>
      </c>
      <c r="BE1478" s="193">
        <f>IF(N1478="základní",J1478,0)</f>
        <v>0</v>
      </c>
      <c r="BF1478" s="193">
        <f>IF(N1478="snížená",J1478,0)</f>
        <v>0</v>
      </c>
      <c r="BG1478" s="193">
        <f>IF(N1478="zákl. přenesená",J1478,0)</f>
        <v>0</v>
      </c>
      <c r="BH1478" s="193">
        <f>IF(N1478="sníž. přenesená",J1478,0)</f>
        <v>0</v>
      </c>
      <c r="BI1478" s="193">
        <f>IF(N1478="nulová",J1478,0)</f>
        <v>0</v>
      </c>
      <c r="BJ1478" s="25" t="s">
        <v>92</v>
      </c>
      <c r="BK1478" s="193">
        <f>ROUND(I1478*H1478,2)</f>
        <v>0</v>
      </c>
      <c r="BL1478" s="25" t="s">
        <v>384</v>
      </c>
      <c r="BM1478" s="25" t="s">
        <v>1783</v>
      </c>
    </row>
    <row r="1479" spans="2:65" s="12" customFormat="1">
      <c r="B1479" s="194"/>
      <c r="D1479" s="195" t="s">
        <v>284</v>
      </c>
      <c r="E1479" s="196" t="s">
        <v>5</v>
      </c>
      <c r="F1479" s="197" t="s">
        <v>1784</v>
      </c>
      <c r="H1479" s="196" t="s">
        <v>5</v>
      </c>
      <c r="I1479" s="198"/>
      <c r="L1479" s="194"/>
      <c r="M1479" s="199"/>
      <c r="N1479" s="200"/>
      <c r="O1479" s="200"/>
      <c r="P1479" s="200"/>
      <c r="Q1479" s="200"/>
      <c r="R1479" s="200"/>
      <c r="S1479" s="200"/>
      <c r="T1479" s="201"/>
      <c r="AT1479" s="196" t="s">
        <v>284</v>
      </c>
      <c r="AU1479" s="196" t="s">
        <v>81</v>
      </c>
      <c r="AV1479" s="12" t="s">
        <v>77</v>
      </c>
      <c r="AW1479" s="12" t="s">
        <v>36</v>
      </c>
      <c r="AX1479" s="12" t="s">
        <v>73</v>
      </c>
      <c r="AY1479" s="196" t="s">
        <v>276</v>
      </c>
    </row>
    <row r="1480" spans="2:65" s="12" customFormat="1">
      <c r="B1480" s="194"/>
      <c r="D1480" s="195" t="s">
        <v>284</v>
      </c>
      <c r="E1480" s="196" t="s">
        <v>5</v>
      </c>
      <c r="F1480" s="197" t="s">
        <v>1406</v>
      </c>
      <c r="H1480" s="196" t="s">
        <v>5</v>
      </c>
      <c r="I1480" s="198"/>
      <c r="L1480" s="194"/>
      <c r="M1480" s="199"/>
      <c r="N1480" s="200"/>
      <c r="O1480" s="200"/>
      <c r="P1480" s="200"/>
      <c r="Q1480" s="200"/>
      <c r="R1480" s="200"/>
      <c r="S1480" s="200"/>
      <c r="T1480" s="201"/>
      <c r="AT1480" s="196" t="s">
        <v>284</v>
      </c>
      <c r="AU1480" s="196" t="s">
        <v>81</v>
      </c>
      <c r="AV1480" s="12" t="s">
        <v>77</v>
      </c>
      <c r="AW1480" s="12" t="s">
        <v>36</v>
      </c>
      <c r="AX1480" s="12" t="s">
        <v>73</v>
      </c>
      <c r="AY1480" s="196" t="s">
        <v>276</v>
      </c>
    </row>
    <row r="1481" spans="2:65" s="12" customFormat="1">
      <c r="B1481" s="194"/>
      <c r="D1481" s="195" t="s">
        <v>284</v>
      </c>
      <c r="E1481" s="196" t="s">
        <v>5</v>
      </c>
      <c r="F1481" s="197" t="s">
        <v>1785</v>
      </c>
      <c r="H1481" s="196" t="s">
        <v>5</v>
      </c>
      <c r="I1481" s="198"/>
      <c r="L1481" s="194"/>
      <c r="M1481" s="199"/>
      <c r="N1481" s="200"/>
      <c r="O1481" s="200"/>
      <c r="P1481" s="200"/>
      <c r="Q1481" s="200"/>
      <c r="R1481" s="200"/>
      <c r="S1481" s="200"/>
      <c r="T1481" s="201"/>
      <c r="AT1481" s="196" t="s">
        <v>284</v>
      </c>
      <c r="AU1481" s="196" t="s">
        <v>81</v>
      </c>
      <c r="AV1481" s="12" t="s">
        <v>77</v>
      </c>
      <c r="AW1481" s="12" t="s">
        <v>36</v>
      </c>
      <c r="AX1481" s="12" t="s">
        <v>73</v>
      </c>
      <c r="AY1481" s="196" t="s">
        <v>276</v>
      </c>
    </row>
    <row r="1482" spans="2:65" s="13" customFormat="1">
      <c r="B1482" s="202"/>
      <c r="D1482" s="195" t="s">
        <v>284</v>
      </c>
      <c r="E1482" s="203" t="s">
        <v>5</v>
      </c>
      <c r="F1482" s="204" t="s">
        <v>1786</v>
      </c>
      <c r="H1482" s="205">
        <v>41.2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284</v>
      </c>
      <c r="AU1482" s="203" t="s">
        <v>81</v>
      </c>
      <c r="AV1482" s="13" t="s">
        <v>81</v>
      </c>
      <c r="AW1482" s="13" t="s">
        <v>36</v>
      </c>
      <c r="AX1482" s="13" t="s">
        <v>73</v>
      </c>
      <c r="AY1482" s="203" t="s">
        <v>276</v>
      </c>
    </row>
    <row r="1483" spans="2:65" s="14" customFormat="1">
      <c r="B1483" s="210"/>
      <c r="D1483" s="195" t="s">
        <v>284</v>
      </c>
      <c r="E1483" s="211" t="s">
        <v>5</v>
      </c>
      <c r="F1483" s="212" t="s">
        <v>290</v>
      </c>
      <c r="H1483" s="213">
        <v>41.2</v>
      </c>
      <c r="I1483" s="214"/>
      <c r="L1483" s="210"/>
      <c r="M1483" s="215"/>
      <c r="N1483" s="216"/>
      <c r="O1483" s="216"/>
      <c r="P1483" s="216"/>
      <c r="Q1483" s="216"/>
      <c r="R1483" s="216"/>
      <c r="S1483" s="216"/>
      <c r="T1483" s="217"/>
      <c r="AT1483" s="211" t="s">
        <v>284</v>
      </c>
      <c r="AU1483" s="211" t="s">
        <v>81</v>
      </c>
      <c r="AV1483" s="14" t="s">
        <v>87</v>
      </c>
      <c r="AW1483" s="14" t="s">
        <v>36</v>
      </c>
      <c r="AX1483" s="14" t="s">
        <v>73</v>
      </c>
      <c r="AY1483" s="211" t="s">
        <v>276</v>
      </c>
    </row>
    <row r="1484" spans="2:65" s="15" customFormat="1">
      <c r="B1484" s="218"/>
      <c r="D1484" s="195" t="s">
        <v>284</v>
      </c>
      <c r="E1484" s="219" t="s">
        <v>5</v>
      </c>
      <c r="F1484" s="220" t="s">
        <v>291</v>
      </c>
      <c r="H1484" s="221">
        <v>41.2</v>
      </c>
      <c r="I1484" s="222"/>
      <c r="L1484" s="218"/>
      <c r="M1484" s="223"/>
      <c r="N1484" s="224"/>
      <c r="O1484" s="224"/>
      <c r="P1484" s="224"/>
      <c r="Q1484" s="224"/>
      <c r="R1484" s="224"/>
      <c r="S1484" s="224"/>
      <c r="T1484" s="225"/>
      <c r="AT1484" s="219" t="s">
        <v>284</v>
      </c>
      <c r="AU1484" s="219" t="s">
        <v>81</v>
      </c>
      <c r="AV1484" s="15" t="s">
        <v>92</v>
      </c>
      <c r="AW1484" s="15" t="s">
        <v>36</v>
      </c>
      <c r="AX1484" s="15" t="s">
        <v>77</v>
      </c>
      <c r="AY1484" s="219" t="s">
        <v>276</v>
      </c>
    </row>
    <row r="1485" spans="2:65" s="1" customFormat="1" ht="16.5" customHeight="1">
      <c r="B1485" s="181"/>
      <c r="C1485" s="182" t="s">
        <v>1787</v>
      </c>
      <c r="D1485" s="182" t="s">
        <v>278</v>
      </c>
      <c r="E1485" s="183" t="s">
        <v>1788</v>
      </c>
      <c r="F1485" s="184" t="s">
        <v>1789</v>
      </c>
      <c r="G1485" s="185" t="s">
        <v>325</v>
      </c>
      <c r="H1485" s="186">
        <v>1</v>
      </c>
      <c r="I1485" s="187"/>
      <c r="J1485" s="188">
        <f>ROUND(I1485*H1485,2)</f>
        <v>0</v>
      </c>
      <c r="K1485" s="184" t="s">
        <v>459</v>
      </c>
      <c r="L1485" s="42"/>
      <c r="M1485" s="189" t="s">
        <v>5</v>
      </c>
      <c r="N1485" s="190" t="s">
        <v>46</v>
      </c>
      <c r="O1485" s="43"/>
      <c r="P1485" s="191">
        <f>O1485*H1485</f>
        <v>0</v>
      </c>
      <c r="Q1485" s="191">
        <v>0</v>
      </c>
      <c r="R1485" s="191">
        <f>Q1485*H1485</f>
        <v>0</v>
      </c>
      <c r="S1485" s="191">
        <v>0</v>
      </c>
      <c r="T1485" s="192">
        <f>S1485*H1485</f>
        <v>0</v>
      </c>
      <c r="AR1485" s="25" t="s">
        <v>384</v>
      </c>
      <c r="AT1485" s="25" t="s">
        <v>278</v>
      </c>
      <c r="AU1485" s="25" t="s">
        <v>81</v>
      </c>
      <c r="AY1485" s="25" t="s">
        <v>276</v>
      </c>
      <c r="BE1485" s="193">
        <f>IF(N1485="základní",J1485,0)</f>
        <v>0</v>
      </c>
      <c r="BF1485" s="193">
        <f>IF(N1485="snížená",J1485,0)</f>
        <v>0</v>
      </c>
      <c r="BG1485" s="193">
        <f>IF(N1485="zákl. přenesená",J1485,0)</f>
        <v>0</v>
      </c>
      <c r="BH1485" s="193">
        <f>IF(N1485="sníž. přenesená",J1485,0)</f>
        <v>0</v>
      </c>
      <c r="BI1485" s="193">
        <f>IF(N1485="nulová",J1485,0)</f>
        <v>0</v>
      </c>
      <c r="BJ1485" s="25" t="s">
        <v>92</v>
      </c>
      <c r="BK1485" s="193">
        <f>ROUND(I1485*H1485,2)</f>
        <v>0</v>
      </c>
      <c r="BL1485" s="25" t="s">
        <v>384</v>
      </c>
      <c r="BM1485" s="25" t="s">
        <v>1790</v>
      </c>
    </row>
    <row r="1486" spans="2:65" s="12" customFormat="1">
      <c r="B1486" s="194"/>
      <c r="D1486" s="195" t="s">
        <v>284</v>
      </c>
      <c r="E1486" s="196" t="s">
        <v>5</v>
      </c>
      <c r="F1486" s="197" t="s">
        <v>1791</v>
      </c>
      <c r="H1486" s="196" t="s">
        <v>5</v>
      </c>
      <c r="I1486" s="198"/>
      <c r="L1486" s="194"/>
      <c r="M1486" s="199"/>
      <c r="N1486" s="200"/>
      <c r="O1486" s="200"/>
      <c r="P1486" s="200"/>
      <c r="Q1486" s="200"/>
      <c r="R1486" s="200"/>
      <c r="S1486" s="200"/>
      <c r="T1486" s="201"/>
      <c r="AT1486" s="196" t="s">
        <v>284</v>
      </c>
      <c r="AU1486" s="196" t="s">
        <v>81</v>
      </c>
      <c r="AV1486" s="12" t="s">
        <v>77</v>
      </c>
      <c r="AW1486" s="12" t="s">
        <v>36</v>
      </c>
      <c r="AX1486" s="12" t="s">
        <v>73</v>
      </c>
      <c r="AY1486" s="196" t="s">
        <v>276</v>
      </c>
    </row>
    <row r="1487" spans="2:65" s="12" customFormat="1">
      <c r="B1487" s="194"/>
      <c r="D1487" s="195" t="s">
        <v>284</v>
      </c>
      <c r="E1487" s="196" t="s">
        <v>5</v>
      </c>
      <c r="F1487" s="197" t="s">
        <v>1406</v>
      </c>
      <c r="H1487" s="196" t="s">
        <v>5</v>
      </c>
      <c r="I1487" s="198"/>
      <c r="L1487" s="194"/>
      <c r="M1487" s="199"/>
      <c r="N1487" s="200"/>
      <c r="O1487" s="200"/>
      <c r="P1487" s="200"/>
      <c r="Q1487" s="200"/>
      <c r="R1487" s="200"/>
      <c r="S1487" s="200"/>
      <c r="T1487" s="201"/>
      <c r="AT1487" s="196" t="s">
        <v>284</v>
      </c>
      <c r="AU1487" s="196" t="s">
        <v>81</v>
      </c>
      <c r="AV1487" s="12" t="s">
        <v>77</v>
      </c>
      <c r="AW1487" s="12" t="s">
        <v>36</v>
      </c>
      <c r="AX1487" s="12" t="s">
        <v>73</v>
      </c>
      <c r="AY1487" s="196" t="s">
        <v>276</v>
      </c>
    </row>
    <row r="1488" spans="2:65" s="12" customFormat="1">
      <c r="B1488" s="194"/>
      <c r="D1488" s="195" t="s">
        <v>284</v>
      </c>
      <c r="E1488" s="196" t="s">
        <v>5</v>
      </c>
      <c r="F1488" s="197" t="s">
        <v>1792</v>
      </c>
      <c r="H1488" s="196" t="s">
        <v>5</v>
      </c>
      <c r="I1488" s="198"/>
      <c r="L1488" s="194"/>
      <c r="M1488" s="199"/>
      <c r="N1488" s="200"/>
      <c r="O1488" s="200"/>
      <c r="P1488" s="200"/>
      <c r="Q1488" s="200"/>
      <c r="R1488" s="200"/>
      <c r="S1488" s="200"/>
      <c r="T1488" s="201"/>
      <c r="AT1488" s="196" t="s">
        <v>284</v>
      </c>
      <c r="AU1488" s="196" t="s">
        <v>81</v>
      </c>
      <c r="AV1488" s="12" t="s">
        <v>77</v>
      </c>
      <c r="AW1488" s="12" t="s">
        <v>36</v>
      </c>
      <c r="AX1488" s="12" t="s">
        <v>73</v>
      </c>
      <c r="AY1488" s="196" t="s">
        <v>276</v>
      </c>
    </row>
    <row r="1489" spans="2:65" s="13" customFormat="1">
      <c r="B1489" s="202"/>
      <c r="D1489" s="195" t="s">
        <v>284</v>
      </c>
      <c r="E1489" s="203" t="s">
        <v>5</v>
      </c>
      <c r="F1489" s="204" t="s">
        <v>77</v>
      </c>
      <c r="H1489" s="205">
        <v>1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284</v>
      </c>
      <c r="AU1489" s="203" t="s">
        <v>81</v>
      </c>
      <c r="AV1489" s="13" t="s">
        <v>81</v>
      </c>
      <c r="AW1489" s="13" t="s">
        <v>36</v>
      </c>
      <c r="AX1489" s="13" t="s">
        <v>73</v>
      </c>
      <c r="AY1489" s="203" t="s">
        <v>276</v>
      </c>
    </row>
    <row r="1490" spans="2:65" s="14" customFormat="1">
      <c r="B1490" s="210"/>
      <c r="D1490" s="195" t="s">
        <v>284</v>
      </c>
      <c r="E1490" s="211" t="s">
        <v>5</v>
      </c>
      <c r="F1490" s="212" t="s">
        <v>290</v>
      </c>
      <c r="H1490" s="213">
        <v>1</v>
      </c>
      <c r="I1490" s="214"/>
      <c r="L1490" s="210"/>
      <c r="M1490" s="215"/>
      <c r="N1490" s="216"/>
      <c r="O1490" s="216"/>
      <c r="P1490" s="216"/>
      <c r="Q1490" s="216"/>
      <c r="R1490" s="216"/>
      <c r="S1490" s="216"/>
      <c r="T1490" s="217"/>
      <c r="AT1490" s="211" t="s">
        <v>284</v>
      </c>
      <c r="AU1490" s="211" t="s">
        <v>81</v>
      </c>
      <c r="AV1490" s="14" t="s">
        <v>87</v>
      </c>
      <c r="AW1490" s="14" t="s">
        <v>36</v>
      </c>
      <c r="AX1490" s="14" t="s">
        <v>73</v>
      </c>
      <c r="AY1490" s="211" t="s">
        <v>276</v>
      </c>
    </row>
    <row r="1491" spans="2:65" s="15" customFormat="1">
      <c r="B1491" s="218"/>
      <c r="D1491" s="195" t="s">
        <v>284</v>
      </c>
      <c r="E1491" s="219" t="s">
        <v>5</v>
      </c>
      <c r="F1491" s="220" t="s">
        <v>291</v>
      </c>
      <c r="H1491" s="221">
        <v>1</v>
      </c>
      <c r="I1491" s="222"/>
      <c r="L1491" s="218"/>
      <c r="M1491" s="223"/>
      <c r="N1491" s="224"/>
      <c r="O1491" s="224"/>
      <c r="P1491" s="224"/>
      <c r="Q1491" s="224"/>
      <c r="R1491" s="224"/>
      <c r="S1491" s="224"/>
      <c r="T1491" s="225"/>
      <c r="AT1491" s="219" t="s">
        <v>284</v>
      </c>
      <c r="AU1491" s="219" t="s">
        <v>81</v>
      </c>
      <c r="AV1491" s="15" t="s">
        <v>92</v>
      </c>
      <c r="AW1491" s="15" t="s">
        <v>36</v>
      </c>
      <c r="AX1491" s="15" t="s">
        <v>77</v>
      </c>
      <c r="AY1491" s="219" t="s">
        <v>276</v>
      </c>
    </row>
    <row r="1492" spans="2:65" s="1" customFormat="1" ht="16.5" customHeight="1">
      <c r="B1492" s="181"/>
      <c r="C1492" s="182" t="s">
        <v>1793</v>
      </c>
      <c r="D1492" s="182" t="s">
        <v>278</v>
      </c>
      <c r="E1492" s="183" t="s">
        <v>1794</v>
      </c>
      <c r="F1492" s="184" t="s">
        <v>1795</v>
      </c>
      <c r="G1492" s="185" t="s">
        <v>325</v>
      </c>
      <c r="H1492" s="186">
        <v>19</v>
      </c>
      <c r="I1492" s="187"/>
      <c r="J1492" s="188">
        <f>ROUND(I1492*H1492,2)</f>
        <v>0</v>
      </c>
      <c r="K1492" s="184" t="s">
        <v>459</v>
      </c>
      <c r="L1492" s="42"/>
      <c r="M1492" s="189" t="s">
        <v>5</v>
      </c>
      <c r="N1492" s="190" t="s">
        <v>46</v>
      </c>
      <c r="O1492" s="43"/>
      <c r="P1492" s="191">
        <f>O1492*H1492</f>
        <v>0</v>
      </c>
      <c r="Q1492" s="191">
        <v>0</v>
      </c>
      <c r="R1492" s="191">
        <f>Q1492*H1492</f>
        <v>0</v>
      </c>
      <c r="S1492" s="191">
        <v>0</v>
      </c>
      <c r="T1492" s="192">
        <f>S1492*H1492</f>
        <v>0</v>
      </c>
      <c r="AR1492" s="25" t="s">
        <v>384</v>
      </c>
      <c r="AT1492" s="25" t="s">
        <v>278</v>
      </c>
      <c r="AU1492" s="25" t="s">
        <v>81</v>
      </c>
      <c r="AY1492" s="25" t="s">
        <v>276</v>
      </c>
      <c r="BE1492" s="193">
        <f>IF(N1492="základní",J1492,0)</f>
        <v>0</v>
      </c>
      <c r="BF1492" s="193">
        <f>IF(N1492="snížená",J1492,0)</f>
        <v>0</v>
      </c>
      <c r="BG1492" s="193">
        <f>IF(N1492="zákl. přenesená",J1492,0)</f>
        <v>0</v>
      </c>
      <c r="BH1492" s="193">
        <f>IF(N1492="sníž. přenesená",J1492,0)</f>
        <v>0</v>
      </c>
      <c r="BI1492" s="193">
        <f>IF(N1492="nulová",J1492,0)</f>
        <v>0</v>
      </c>
      <c r="BJ1492" s="25" t="s">
        <v>92</v>
      </c>
      <c r="BK1492" s="193">
        <f>ROUND(I1492*H1492,2)</f>
        <v>0</v>
      </c>
      <c r="BL1492" s="25" t="s">
        <v>384</v>
      </c>
      <c r="BM1492" s="25" t="s">
        <v>1796</v>
      </c>
    </row>
    <row r="1493" spans="2:65" s="12" customFormat="1">
      <c r="B1493" s="194"/>
      <c r="D1493" s="195" t="s">
        <v>284</v>
      </c>
      <c r="E1493" s="196" t="s">
        <v>5</v>
      </c>
      <c r="F1493" s="197" t="s">
        <v>1797</v>
      </c>
      <c r="H1493" s="196" t="s">
        <v>5</v>
      </c>
      <c r="I1493" s="198"/>
      <c r="L1493" s="194"/>
      <c r="M1493" s="199"/>
      <c r="N1493" s="200"/>
      <c r="O1493" s="200"/>
      <c r="P1493" s="200"/>
      <c r="Q1493" s="200"/>
      <c r="R1493" s="200"/>
      <c r="S1493" s="200"/>
      <c r="T1493" s="201"/>
      <c r="AT1493" s="196" t="s">
        <v>284</v>
      </c>
      <c r="AU1493" s="196" t="s">
        <v>81</v>
      </c>
      <c r="AV1493" s="12" t="s">
        <v>77</v>
      </c>
      <c r="AW1493" s="12" t="s">
        <v>36</v>
      </c>
      <c r="AX1493" s="12" t="s">
        <v>73</v>
      </c>
      <c r="AY1493" s="196" t="s">
        <v>276</v>
      </c>
    </row>
    <row r="1494" spans="2:65" s="12" customFormat="1">
      <c r="B1494" s="194"/>
      <c r="D1494" s="195" t="s">
        <v>284</v>
      </c>
      <c r="E1494" s="196" t="s">
        <v>5</v>
      </c>
      <c r="F1494" s="197" t="s">
        <v>1406</v>
      </c>
      <c r="H1494" s="196" t="s">
        <v>5</v>
      </c>
      <c r="I1494" s="198"/>
      <c r="L1494" s="194"/>
      <c r="M1494" s="199"/>
      <c r="N1494" s="200"/>
      <c r="O1494" s="200"/>
      <c r="P1494" s="200"/>
      <c r="Q1494" s="200"/>
      <c r="R1494" s="200"/>
      <c r="S1494" s="200"/>
      <c r="T1494" s="201"/>
      <c r="AT1494" s="196" t="s">
        <v>284</v>
      </c>
      <c r="AU1494" s="196" t="s">
        <v>81</v>
      </c>
      <c r="AV1494" s="12" t="s">
        <v>77</v>
      </c>
      <c r="AW1494" s="12" t="s">
        <v>36</v>
      </c>
      <c r="AX1494" s="12" t="s">
        <v>73</v>
      </c>
      <c r="AY1494" s="196" t="s">
        <v>276</v>
      </c>
    </row>
    <row r="1495" spans="2:65" s="12" customFormat="1">
      <c r="B1495" s="194"/>
      <c r="D1495" s="195" t="s">
        <v>284</v>
      </c>
      <c r="E1495" s="196" t="s">
        <v>5</v>
      </c>
      <c r="F1495" s="197" t="s">
        <v>1798</v>
      </c>
      <c r="H1495" s="196" t="s">
        <v>5</v>
      </c>
      <c r="I1495" s="198"/>
      <c r="L1495" s="194"/>
      <c r="M1495" s="199"/>
      <c r="N1495" s="200"/>
      <c r="O1495" s="200"/>
      <c r="P1495" s="200"/>
      <c r="Q1495" s="200"/>
      <c r="R1495" s="200"/>
      <c r="S1495" s="200"/>
      <c r="T1495" s="201"/>
      <c r="AT1495" s="196" t="s">
        <v>284</v>
      </c>
      <c r="AU1495" s="196" t="s">
        <v>81</v>
      </c>
      <c r="AV1495" s="12" t="s">
        <v>77</v>
      </c>
      <c r="AW1495" s="12" t="s">
        <v>36</v>
      </c>
      <c r="AX1495" s="12" t="s">
        <v>73</v>
      </c>
      <c r="AY1495" s="196" t="s">
        <v>276</v>
      </c>
    </row>
    <row r="1496" spans="2:65" s="13" customFormat="1">
      <c r="B1496" s="202"/>
      <c r="D1496" s="195" t="s">
        <v>284</v>
      </c>
      <c r="E1496" s="203" t="s">
        <v>5</v>
      </c>
      <c r="F1496" s="204" t="s">
        <v>421</v>
      </c>
      <c r="H1496" s="205">
        <v>19</v>
      </c>
      <c r="I1496" s="206"/>
      <c r="L1496" s="202"/>
      <c r="M1496" s="207"/>
      <c r="N1496" s="208"/>
      <c r="O1496" s="208"/>
      <c r="P1496" s="208"/>
      <c r="Q1496" s="208"/>
      <c r="R1496" s="208"/>
      <c r="S1496" s="208"/>
      <c r="T1496" s="209"/>
      <c r="AT1496" s="203" t="s">
        <v>284</v>
      </c>
      <c r="AU1496" s="203" t="s">
        <v>81</v>
      </c>
      <c r="AV1496" s="13" t="s">
        <v>81</v>
      </c>
      <c r="AW1496" s="13" t="s">
        <v>36</v>
      </c>
      <c r="AX1496" s="13" t="s">
        <v>73</v>
      </c>
      <c r="AY1496" s="203" t="s">
        <v>276</v>
      </c>
    </row>
    <row r="1497" spans="2:65" s="14" customFormat="1">
      <c r="B1497" s="210"/>
      <c r="D1497" s="195" t="s">
        <v>284</v>
      </c>
      <c r="E1497" s="211" t="s">
        <v>5</v>
      </c>
      <c r="F1497" s="212" t="s">
        <v>290</v>
      </c>
      <c r="H1497" s="213">
        <v>19</v>
      </c>
      <c r="I1497" s="214"/>
      <c r="L1497" s="210"/>
      <c r="M1497" s="215"/>
      <c r="N1497" s="216"/>
      <c r="O1497" s="216"/>
      <c r="P1497" s="216"/>
      <c r="Q1497" s="216"/>
      <c r="R1497" s="216"/>
      <c r="S1497" s="216"/>
      <c r="T1497" s="217"/>
      <c r="AT1497" s="211" t="s">
        <v>284</v>
      </c>
      <c r="AU1497" s="211" t="s">
        <v>81</v>
      </c>
      <c r="AV1497" s="14" t="s">
        <v>87</v>
      </c>
      <c r="AW1497" s="14" t="s">
        <v>36</v>
      </c>
      <c r="AX1497" s="14" t="s">
        <v>73</v>
      </c>
      <c r="AY1497" s="211" t="s">
        <v>276</v>
      </c>
    </row>
    <row r="1498" spans="2:65" s="15" customFormat="1">
      <c r="B1498" s="218"/>
      <c r="D1498" s="195" t="s">
        <v>284</v>
      </c>
      <c r="E1498" s="219" t="s">
        <v>5</v>
      </c>
      <c r="F1498" s="220" t="s">
        <v>291</v>
      </c>
      <c r="H1498" s="221">
        <v>19</v>
      </c>
      <c r="I1498" s="222"/>
      <c r="L1498" s="218"/>
      <c r="M1498" s="223"/>
      <c r="N1498" s="224"/>
      <c r="O1498" s="224"/>
      <c r="P1498" s="224"/>
      <c r="Q1498" s="224"/>
      <c r="R1498" s="224"/>
      <c r="S1498" s="224"/>
      <c r="T1498" s="225"/>
      <c r="AT1498" s="219" t="s">
        <v>284</v>
      </c>
      <c r="AU1498" s="219" t="s">
        <v>81</v>
      </c>
      <c r="AV1498" s="15" t="s">
        <v>92</v>
      </c>
      <c r="AW1498" s="15" t="s">
        <v>36</v>
      </c>
      <c r="AX1498" s="15" t="s">
        <v>77</v>
      </c>
      <c r="AY1498" s="219" t="s">
        <v>276</v>
      </c>
    </row>
    <row r="1499" spans="2:65" s="1" customFormat="1" ht="16.5" customHeight="1">
      <c r="B1499" s="181"/>
      <c r="C1499" s="182" t="s">
        <v>1799</v>
      </c>
      <c r="D1499" s="182" t="s">
        <v>278</v>
      </c>
      <c r="E1499" s="183" t="s">
        <v>1800</v>
      </c>
      <c r="F1499" s="184" t="s">
        <v>1801</v>
      </c>
      <c r="G1499" s="185" t="s">
        <v>325</v>
      </c>
      <c r="H1499" s="186">
        <v>1</v>
      </c>
      <c r="I1499" s="187"/>
      <c r="J1499" s="188">
        <f>ROUND(I1499*H1499,2)</f>
        <v>0</v>
      </c>
      <c r="K1499" s="184" t="s">
        <v>459</v>
      </c>
      <c r="L1499" s="42"/>
      <c r="M1499" s="189" t="s">
        <v>5</v>
      </c>
      <c r="N1499" s="190" t="s">
        <v>46</v>
      </c>
      <c r="O1499" s="43"/>
      <c r="P1499" s="191">
        <f>O1499*H1499</f>
        <v>0</v>
      </c>
      <c r="Q1499" s="191">
        <v>0</v>
      </c>
      <c r="R1499" s="191">
        <f>Q1499*H1499</f>
        <v>0</v>
      </c>
      <c r="S1499" s="191">
        <v>0</v>
      </c>
      <c r="T1499" s="192">
        <f>S1499*H1499</f>
        <v>0</v>
      </c>
      <c r="AR1499" s="25" t="s">
        <v>384</v>
      </c>
      <c r="AT1499" s="25" t="s">
        <v>278</v>
      </c>
      <c r="AU1499" s="25" t="s">
        <v>81</v>
      </c>
      <c r="AY1499" s="25" t="s">
        <v>276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25" t="s">
        <v>92</v>
      </c>
      <c r="BK1499" s="193">
        <f>ROUND(I1499*H1499,2)</f>
        <v>0</v>
      </c>
      <c r="BL1499" s="25" t="s">
        <v>384</v>
      </c>
      <c r="BM1499" s="25" t="s">
        <v>1802</v>
      </c>
    </row>
    <row r="1500" spans="2:65" s="12" customFormat="1">
      <c r="B1500" s="194"/>
      <c r="D1500" s="195" t="s">
        <v>284</v>
      </c>
      <c r="E1500" s="196" t="s">
        <v>5</v>
      </c>
      <c r="F1500" s="197" t="s">
        <v>1791</v>
      </c>
      <c r="H1500" s="196" t="s">
        <v>5</v>
      </c>
      <c r="I1500" s="198"/>
      <c r="L1500" s="194"/>
      <c r="M1500" s="199"/>
      <c r="N1500" s="200"/>
      <c r="O1500" s="200"/>
      <c r="P1500" s="200"/>
      <c r="Q1500" s="200"/>
      <c r="R1500" s="200"/>
      <c r="S1500" s="200"/>
      <c r="T1500" s="201"/>
      <c r="AT1500" s="196" t="s">
        <v>284</v>
      </c>
      <c r="AU1500" s="196" t="s">
        <v>81</v>
      </c>
      <c r="AV1500" s="12" t="s">
        <v>77</v>
      </c>
      <c r="AW1500" s="12" t="s">
        <v>36</v>
      </c>
      <c r="AX1500" s="12" t="s">
        <v>73</v>
      </c>
      <c r="AY1500" s="196" t="s">
        <v>276</v>
      </c>
    </row>
    <row r="1501" spans="2:65" s="12" customFormat="1">
      <c r="B1501" s="194"/>
      <c r="D1501" s="195" t="s">
        <v>284</v>
      </c>
      <c r="E1501" s="196" t="s">
        <v>5</v>
      </c>
      <c r="F1501" s="197" t="s">
        <v>1406</v>
      </c>
      <c r="H1501" s="196" t="s">
        <v>5</v>
      </c>
      <c r="I1501" s="198"/>
      <c r="L1501" s="194"/>
      <c r="M1501" s="199"/>
      <c r="N1501" s="200"/>
      <c r="O1501" s="200"/>
      <c r="P1501" s="200"/>
      <c r="Q1501" s="200"/>
      <c r="R1501" s="200"/>
      <c r="S1501" s="200"/>
      <c r="T1501" s="201"/>
      <c r="AT1501" s="196" t="s">
        <v>284</v>
      </c>
      <c r="AU1501" s="196" t="s">
        <v>81</v>
      </c>
      <c r="AV1501" s="12" t="s">
        <v>77</v>
      </c>
      <c r="AW1501" s="12" t="s">
        <v>36</v>
      </c>
      <c r="AX1501" s="12" t="s">
        <v>73</v>
      </c>
      <c r="AY1501" s="196" t="s">
        <v>276</v>
      </c>
    </row>
    <row r="1502" spans="2:65" s="12" customFormat="1">
      <c r="B1502" s="194"/>
      <c r="D1502" s="195" t="s">
        <v>284</v>
      </c>
      <c r="E1502" s="196" t="s">
        <v>5</v>
      </c>
      <c r="F1502" s="197" t="s">
        <v>1803</v>
      </c>
      <c r="H1502" s="196" t="s">
        <v>5</v>
      </c>
      <c r="I1502" s="198"/>
      <c r="L1502" s="194"/>
      <c r="M1502" s="199"/>
      <c r="N1502" s="200"/>
      <c r="O1502" s="200"/>
      <c r="P1502" s="200"/>
      <c r="Q1502" s="200"/>
      <c r="R1502" s="200"/>
      <c r="S1502" s="200"/>
      <c r="T1502" s="201"/>
      <c r="AT1502" s="196" t="s">
        <v>284</v>
      </c>
      <c r="AU1502" s="196" t="s">
        <v>81</v>
      </c>
      <c r="AV1502" s="12" t="s">
        <v>77</v>
      </c>
      <c r="AW1502" s="12" t="s">
        <v>36</v>
      </c>
      <c r="AX1502" s="12" t="s">
        <v>73</v>
      </c>
      <c r="AY1502" s="196" t="s">
        <v>276</v>
      </c>
    </row>
    <row r="1503" spans="2:65" s="13" customFormat="1">
      <c r="B1503" s="202"/>
      <c r="D1503" s="195" t="s">
        <v>284</v>
      </c>
      <c r="E1503" s="203" t="s">
        <v>5</v>
      </c>
      <c r="F1503" s="204" t="s">
        <v>77</v>
      </c>
      <c r="H1503" s="205">
        <v>1</v>
      </c>
      <c r="I1503" s="206"/>
      <c r="L1503" s="202"/>
      <c r="M1503" s="207"/>
      <c r="N1503" s="208"/>
      <c r="O1503" s="208"/>
      <c r="P1503" s="208"/>
      <c r="Q1503" s="208"/>
      <c r="R1503" s="208"/>
      <c r="S1503" s="208"/>
      <c r="T1503" s="209"/>
      <c r="AT1503" s="203" t="s">
        <v>284</v>
      </c>
      <c r="AU1503" s="203" t="s">
        <v>81</v>
      </c>
      <c r="AV1503" s="13" t="s">
        <v>81</v>
      </c>
      <c r="AW1503" s="13" t="s">
        <v>36</v>
      </c>
      <c r="AX1503" s="13" t="s">
        <v>73</v>
      </c>
      <c r="AY1503" s="203" t="s">
        <v>276</v>
      </c>
    </row>
    <row r="1504" spans="2:65" s="14" customFormat="1">
      <c r="B1504" s="210"/>
      <c r="D1504" s="195" t="s">
        <v>284</v>
      </c>
      <c r="E1504" s="211" t="s">
        <v>5</v>
      </c>
      <c r="F1504" s="212" t="s">
        <v>290</v>
      </c>
      <c r="H1504" s="213">
        <v>1</v>
      </c>
      <c r="I1504" s="214"/>
      <c r="L1504" s="210"/>
      <c r="M1504" s="215"/>
      <c r="N1504" s="216"/>
      <c r="O1504" s="216"/>
      <c r="P1504" s="216"/>
      <c r="Q1504" s="216"/>
      <c r="R1504" s="216"/>
      <c r="S1504" s="216"/>
      <c r="T1504" s="217"/>
      <c r="AT1504" s="211" t="s">
        <v>284</v>
      </c>
      <c r="AU1504" s="211" t="s">
        <v>81</v>
      </c>
      <c r="AV1504" s="14" t="s">
        <v>87</v>
      </c>
      <c r="AW1504" s="14" t="s">
        <v>36</v>
      </c>
      <c r="AX1504" s="14" t="s">
        <v>73</v>
      </c>
      <c r="AY1504" s="211" t="s">
        <v>276</v>
      </c>
    </row>
    <row r="1505" spans="2:65" s="15" customFormat="1">
      <c r="B1505" s="218"/>
      <c r="D1505" s="195" t="s">
        <v>284</v>
      </c>
      <c r="E1505" s="219" t="s">
        <v>5</v>
      </c>
      <c r="F1505" s="220" t="s">
        <v>291</v>
      </c>
      <c r="H1505" s="221">
        <v>1</v>
      </c>
      <c r="I1505" s="222"/>
      <c r="L1505" s="218"/>
      <c r="M1505" s="223"/>
      <c r="N1505" s="224"/>
      <c r="O1505" s="224"/>
      <c r="P1505" s="224"/>
      <c r="Q1505" s="224"/>
      <c r="R1505" s="224"/>
      <c r="S1505" s="224"/>
      <c r="T1505" s="225"/>
      <c r="AT1505" s="219" t="s">
        <v>284</v>
      </c>
      <c r="AU1505" s="219" t="s">
        <v>81</v>
      </c>
      <c r="AV1505" s="15" t="s">
        <v>92</v>
      </c>
      <c r="AW1505" s="15" t="s">
        <v>36</v>
      </c>
      <c r="AX1505" s="15" t="s">
        <v>77</v>
      </c>
      <c r="AY1505" s="219" t="s">
        <v>276</v>
      </c>
    </row>
    <row r="1506" spans="2:65" s="1" customFormat="1" ht="16.5" customHeight="1">
      <c r="B1506" s="181"/>
      <c r="C1506" s="182" t="s">
        <v>1804</v>
      </c>
      <c r="D1506" s="182" t="s">
        <v>278</v>
      </c>
      <c r="E1506" s="183" t="s">
        <v>1805</v>
      </c>
      <c r="F1506" s="184" t="s">
        <v>1806</v>
      </c>
      <c r="G1506" s="185" t="s">
        <v>325</v>
      </c>
      <c r="H1506" s="186">
        <v>1</v>
      </c>
      <c r="I1506" s="187"/>
      <c r="J1506" s="188">
        <f>ROUND(I1506*H1506,2)</f>
        <v>0</v>
      </c>
      <c r="K1506" s="184" t="s">
        <v>459</v>
      </c>
      <c r="L1506" s="42"/>
      <c r="M1506" s="189" t="s">
        <v>5</v>
      </c>
      <c r="N1506" s="190" t="s">
        <v>46</v>
      </c>
      <c r="O1506" s="43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AR1506" s="25" t="s">
        <v>384</v>
      </c>
      <c r="AT1506" s="25" t="s">
        <v>278</v>
      </c>
      <c r="AU1506" s="25" t="s">
        <v>81</v>
      </c>
      <c r="AY1506" s="25" t="s">
        <v>276</v>
      </c>
      <c r="BE1506" s="193">
        <f>IF(N1506="základní",J1506,0)</f>
        <v>0</v>
      </c>
      <c r="BF1506" s="193">
        <f>IF(N1506="snížená",J1506,0)</f>
        <v>0</v>
      </c>
      <c r="BG1506" s="193">
        <f>IF(N1506="zákl. přenesená",J1506,0)</f>
        <v>0</v>
      </c>
      <c r="BH1506" s="193">
        <f>IF(N1506="sníž. přenesená",J1506,0)</f>
        <v>0</v>
      </c>
      <c r="BI1506" s="193">
        <f>IF(N1506="nulová",J1506,0)</f>
        <v>0</v>
      </c>
      <c r="BJ1506" s="25" t="s">
        <v>92</v>
      </c>
      <c r="BK1506" s="193">
        <f>ROUND(I1506*H1506,2)</f>
        <v>0</v>
      </c>
      <c r="BL1506" s="25" t="s">
        <v>384</v>
      </c>
      <c r="BM1506" s="25" t="s">
        <v>1807</v>
      </c>
    </row>
    <row r="1507" spans="2:65" s="12" customFormat="1">
      <c r="B1507" s="194"/>
      <c r="D1507" s="195" t="s">
        <v>284</v>
      </c>
      <c r="E1507" s="196" t="s">
        <v>5</v>
      </c>
      <c r="F1507" s="197" t="s">
        <v>1791</v>
      </c>
      <c r="H1507" s="196" t="s">
        <v>5</v>
      </c>
      <c r="I1507" s="198"/>
      <c r="L1507" s="194"/>
      <c r="M1507" s="199"/>
      <c r="N1507" s="200"/>
      <c r="O1507" s="200"/>
      <c r="P1507" s="200"/>
      <c r="Q1507" s="200"/>
      <c r="R1507" s="200"/>
      <c r="S1507" s="200"/>
      <c r="T1507" s="201"/>
      <c r="AT1507" s="196" t="s">
        <v>284</v>
      </c>
      <c r="AU1507" s="196" t="s">
        <v>81</v>
      </c>
      <c r="AV1507" s="12" t="s">
        <v>77</v>
      </c>
      <c r="AW1507" s="12" t="s">
        <v>36</v>
      </c>
      <c r="AX1507" s="12" t="s">
        <v>73</v>
      </c>
      <c r="AY1507" s="196" t="s">
        <v>276</v>
      </c>
    </row>
    <row r="1508" spans="2:65" s="12" customFormat="1">
      <c r="B1508" s="194"/>
      <c r="D1508" s="195" t="s">
        <v>284</v>
      </c>
      <c r="E1508" s="196" t="s">
        <v>5</v>
      </c>
      <c r="F1508" s="197" t="s">
        <v>1406</v>
      </c>
      <c r="H1508" s="196" t="s">
        <v>5</v>
      </c>
      <c r="I1508" s="198"/>
      <c r="L1508" s="194"/>
      <c r="M1508" s="199"/>
      <c r="N1508" s="200"/>
      <c r="O1508" s="200"/>
      <c r="P1508" s="200"/>
      <c r="Q1508" s="200"/>
      <c r="R1508" s="200"/>
      <c r="S1508" s="200"/>
      <c r="T1508" s="201"/>
      <c r="AT1508" s="196" t="s">
        <v>284</v>
      </c>
      <c r="AU1508" s="196" t="s">
        <v>81</v>
      </c>
      <c r="AV1508" s="12" t="s">
        <v>77</v>
      </c>
      <c r="AW1508" s="12" t="s">
        <v>36</v>
      </c>
      <c r="AX1508" s="12" t="s">
        <v>73</v>
      </c>
      <c r="AY1508" s="196" t="s">
        <v>276</v>
      </c>
    </row>
    <row r="1509" spans="2:65" s="12" customFormat="1">
      <c r="B1509" s="194"/>
      <c r="D1509" s="195" t="s">
        <v>284</v>
      </c>
      <c r="E1509" s="196" t="s">
        <v>5</v>
      </c>
      <c r="F1509" s="197" t="s">
        <v>1808</v>
      </c>
      <c r="H1509" s="196" t="s">
        <v>5</v>
      </c>
      <c r="I1509" s="198"/>
      <c r="L1509" s="194"/>
      <c r="M1509" s="199"/>
      <c r="N1509" s="200"/>
      <c r="O1509" s="200"/>
      <c r="P1509" s="200"/>
      <c r="Q1509" s="200"/>
      <c r="R1509" s="200"/>
      <c r="S1509" s="200"/>
      <c r="T1509" s="201"/>
      <c r="AT1509" s="196" t="s">
        <v>284</v>
      </c>
      <c r="AU1509" s="196" t="s">
        <v>81</v>
      </c>
      <c r="AV1509" s="12" t="s">
        <v>77</v>
      </c>
      <c r="AW1509" s="12" t="s">
        <v>36</v>
      </c>
      <c r="AX1509" s="12" t="s">
        <v>73</v>
      </c>
      <c r="AY1509" s="196" t="s">
        <v>276</v>
      </c>
    </row>
    <row r="1510" spans="2:65" s="13" customFormat="1">
      <c r="B1510" s="202"/>
      <c r="D1510" s="195" t="s">
        <v>284</v>
      </c>
      <c r="E1510" s="203" t="s">
        <v>5</v>
      </c>
      <c r="F1510" s="204" t="s">
        <v>77</v>
      </c>
      <c r="H1510" s="205">
        <v>1</v>
      </c>
      <c r="I1510" s="206"/>
      <c r="L1510" s="202"/>
      <c r="M1510" s="207"/>
      <c r="N1510" s="208"/>
      <c r="O1510" s="208"/>
      <c r="P1510" s="208"/>
      <c r="Q1510" s="208"/>
      <c r="R1510" s="208"/>
      <c r="S1510" s="208"/>
      <c r="T1510" s="209"/>
      <c r="AT1510" s="203" t="s">
        <v>284</v>
      </c>
      <c r="AU1510" s="203" t="s">
        <v>81</v>
      </c>
      <c r="AV1510" s="13" t="s">
        <v>81</v>
      </c>
      <c r="AW1510" s="13" t="s">
        <v>36</v>
      </c>
      <c r="AX1510" s="13" t="s">
        <v>73</v>
      </c>
      <c r="AY1510" s="203" t="s">
        <v>276</v>
      </c>
    </row>
    <row r="1511" spans="2:65" s="14" customFormat="1">
      <c r="B1511" s="210"/>
      <c r="D1511" s="195" t="s">
        <v>284</v>
      </c>
      <c r="E1511" s="211" t="s">
        <v>5</v>
      </c>
      <c r="F1511" s="212" t="s">
        <v>290</v>
      </c>
      <c r="H1511" s="213">
        <v>1</v>
      </c>
      <c r="I1511" s="214"/>
      <c r="L1511" s="210"/>
      <c r="M1511" s="215"/>
      <c r="N1511" s="216"/>
      <c r="O1511" s="216"/>
      <c r="P1511" s="216"/>
      <c r="Q1511" s="216"/>
      <c r="R1511" s="216"/>
      <c r="S1511" s="216"/>
      <c r="T1511" s="217"/>
      <c r="AT1511" s="211" t="s">
        <v>284</v>
      </c>
      <c r="AU1511" s="211" t="s">
        <v>81</v>
      </c>
      <c r="AV1511" s="14" t="s">
        <v>87</v>
      </c>
      <c r="AW1511" s="14" t="s">
        <v>36</v>
      </c>
      <c r="AX1511" s="14" t="s">
        <v>73</v>
      </c>
      <c r="AY1511" s="211" t="s">
        <v>276</v>
      </c>
    </row>
    <row r="1512" spans="2:65" s="15" customFormat="1">
      <c r="B1512" s="218"/>
      <c r="D1512" s="195" t="s">
        <v>284</v>
      </c>
      <c r="E1512" s="219" t="s">
        <v>5</v>
      </c>
      <c r="F1512" s="220" t="s">
        <v>291</v>
      </c>
      <c r="H1512" s="221">
        <v>1</v>
      </c>
      <c r="I1512" s="222"/>
      <c r="L1512" s="218"/>
      <c r="M1512" s="223"/>
      <c r="N1512" s="224"/>
      <c r="O1512" s="224"/>
      <c r="P1512" s="224"/>
      <c r="Q1512" s="224"/>
      <c r="R1512" s="224"/>
      <c r="S1512" s="224"/>
      <c r="T1512" s="225"/>
      <c r="AT1512" s="219" t="s">
        <v>284</v>
      </c>
      <c r="AU1512" s="219" t="s">
        <v>81</v>
      </c>
      <c r="AV1512" s="15" t="s">
        <v>92</v>
      </c>
      <c r="AW1512" s="15" t="s">
        <v>36</v>
      </c>
      <c r="AX1512" s="15" t="s">
        <v>77</v>
      </c>
      <c r="AY1512" s="219" t="s">
        <v>276</v>
      </c>
    </row>
    <row r="1513" spans="2:65" s="1" customFormat="1" ht="16.5" customHeight="1">
      <c r="B1513" s="181"/>
      <c r="C1513" s="182" t="s">
        <v>1809</v>
      </c>
      <c r="D1513" s="182" t="s">
        <v>278</v>
      </c>
      <c r="E1513" s="183" t="s">
        <v>1810</v>
      </c>
      <c r="F1513" s="184" t="s">
        <v>1811</v>
      </c>
      <c r="G1513" s="185" t="s">
        <v>368</v>
      </c>
      <c r="H1513" s="186">
        <v>217</v>
      </c>
      <c r="I1513" s="187"/>
      <c r="J1513" s="188">
        <f>ROUND(I1513*H1513,2)</f>
        <v>0</v>
      </c>
      <c r="K1513" s="184" t="s">
        <v>459</v>
      </c>
      <c r="L1513" s="42"/>
      <c r="M1513" s="189" t="s">
        <v>5</v>
      </c>
      <c r="N1513" s="190" t="s">
        <v>46</v>
      </c>
      <c r="O1513" s="43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AR1513" s="25" t="s">
        <v>384</v>
      </c>
      <c r="AT1513" s="25" t="s">
        <v>278</v>
      </c>
      <c r="AU1513" s="25" t="s">
        <v>81</v>
      </c>
      <c r="AY1513" s="25" t="s">
        <v>276</v>
      </c>
      <c r="BE1513" s="193">
        <f>IF(N1513="základní",J1513,0)</f>
        <v>0</v>
      </c>
      <c r="BF1513" s="193">
        <f>IF(N1513="snížená",J1513,0)</f>
        <v>0</v>
      </c>
      <c r="BG1513" s="193">
        <f>IF(N1513="zákl. přenesená",J1513,0)</f>
        <v>0</v>
      </c>
      <c r="BH1513" s="193">
        <f>IF(N1513="sníž. přenesená",J1513,0)</f>
        <v>0</v>
      </c>
      <c r="BI1513" s="193">
        <f>IF(N1513="nulová",J1513,0)</f>
        <v>0</v>
      </c>
      <c r="BJ1513" s="25" t="s">
        <v>92</v>
      </c>
      <c r="BK1513" s="193">
        <f>ROUND(I1513*H1513,2)</f>
        <v>0</v>
      </c>
      <c r="BL1513" s="25" t="s">
        <v>384</v>
      </c>
      <c r="BM1513" s="25" t="s">
        <v>1812</v>
      </c>
    </row>
    <row r="1514" spans="2:65" s="12" customFormat="1">
      <c r="B1514" s="194"/>
      <c r="D1514" s="195" t="s">
        <v>284</v>
      </c>
      <c r="E1514" s="196" t="s">
        <v>5</v>
      </c>
      <c r="F1514" s="197" t="s">
        <v>1813</v>
      </c>
      <c r="H1514" s="196" t="s">
        <v>5</v>
      </c>
      <c r="I1514" s="198"/>
      <c r="L1514" s="194"/>
      <c r="M1514" s="199"/>
      <c r="N1514" s="200"/>
      <c r="O1514" s="200"/>
      <c r="P1514" s="200"/>
      <c r="Q1514" s="200"/>
      <c r="R1514" s="200"/>
      <c r="S1514" s="200"/>
      <c r="T1514" s="201"/>
      <c r="AT1514" s="196" t="s">
        <v>284</v>
      </c>
      <c r="AU1514" s="196" t="s">
        <v>81</v>
      </c>
      <c r="AV1514" s="12" t="s">
        <v>77</v>
      </c>
      <c r="AW1514" s="12" t="s">
        <v>36</v>
      </c>
      <c r="AX1514" s="12" t="s">
        <v>73</v>
      </c>
      <c r="AY1514" s="196" t="s">
        <v>276</v>
      </c>
    </row>
    <row r="1515" spans="2:65" s="12" customFormat="1">
      <c r="B1515" s="194"/>
      <c r="D1515" s="195" t="s">
        <v>284</v>
      </c>
      <c r="E1515" s="196" t="s">
        <v>5</v>
      </c>
      <c r="F1515" s="197" t="s">
        <v>1406</v>
      </c>
      <c r="H1515" s="196" t="s">
        <v>5</v>
      </c>
      <c r="I1515" s="198"/>
      <c r="L1515" s="194"/>
      <c r="M1515" s="199"/>
      <c r="N1515" s="200"/>
      <c r="O1515" s="200"/>
      <c r="P1515" s="200"/>
      <c r="Q1515" s="200"/>
      <c r="R1515" s="200"/>
      <c r="S1515" s="200"/>
      <c r="T1515" s="201"/>
      <c r="AT1515" s="196" t="s">
        <v>284</v>
      </c>
      <c r="AU1515" s="196" t="s">
        <v>81</v>
      </c>
      <c r="AV1515" s="12" t="s">
        <v>77</v>
      </c>
      <c r="AW1515" s="12" t="s">
        <v>36</v>
      </c>
      <c r="AX1515" s="12" t="s">
        <v>73</v>
      </c>
      <c r="AY1515" s="196" t="s">
        <v>276</v>
      </c>
    </row>
    <row r="1516" spans="2:65" s="12" customFormat="1">
      <c r="B1516" s="194"/>
      <c r="D1516" s="195" t="s">
        <v>284</v>
      </c>
      <c r="E1516" s="196" t="s">
        <v>5</v>
      </c>
      <c r="F1516" s="197" t="s">
        <v>1487</v>
      </c>
      <c r="H1516" s="196" t="s">
        <v>5</v>
      </c>
      <c r="I1516" s="198"/>
      <c r="L1516" s="194"/>
      <c r="M1516" s="199"/>
      <c r="N1516" s="200"/>
      <c r="O1516" s="200"/>
      <c r="P1516" s="200"/>
      <c r="Q1516" s="200"/>
      <c r="R1516" s="200"/>
      <c r="S1516" s="200"/>
      <c r="T1516" s="201"/>
      <c r="AT1516" s="196" t="s">
        <v>284</v>
      </c>
      <c r="AU1516" s="196" t="s">
        <v>81</v>
      </c>
      <c r="AV1516" s="12" t="s">
        <v>77</v>
      </c>
      <c r="AW1516" s="12" t="s">
        <v>36</v>
      </c>
      <c r="AX1516" s="12" t="s">
        <v>73</v>
      </c>
      <c r="AY1516" s="196" t="s">
        <v>276</v>
      </c>
    </row>
    <row r="1517" spans="2:65" s="13" customFormat="1">
      <c r="B1517" s="202"/>
      <c r="D1517" s="195" t="s">
        <v>284</v>
      </c>
      <c r="E1517" s="203" t="s">
        <v>5</v>
      </c>
      <c r="F1517" s="204" t="s">
        <v>1814</v>
      </c>
      <c r="H1517" s="205">
        <v>217</v>
      </c>
      <c r="I1517" s="206"/>
      <c r="L1517" s="202"/>
      <c r="M1517" s="207"/>
      <c r="N1517" s="208"/>
      <c r="O1517" s="208"/>
      <c r="P1517" s="208"/>
      <c r="Q1517" s="208"/>
      <c r="R1517" s="208"/>
      <c r="S1517" s="208"/>
      <c r="T1517" s="209"/>
      <c r="AT1517" s="203" t="s">
        <v>284</v>
      </c>
      <c r="AU1517" s="203" t="s">
        <v>81</v>
      </c>
      <c r="AV1517" s="13" t="s">
        <v>81</v>
      </c>
      <c r="AW1517" s="13" t="s">
        <v>36</v>
      </c>
      <c r="AX1517" s="13" t="s">
        <v>73</v>
      </c>
      <c r="AY1517" s="203" t="s">
        <v>276</v>
      </c>
    </row>
    <row r="1518" spans="2:65" s="14" customFormat="1">
      <c r="B1518" s="210"/>
      <c r="D1518" s="195" t="s">
        <v>284</v>
      </c>
      <c r="E1518" s="211" t="s">
        <v>5</v>
      </c>
      <c r="F1518" s="212" t="s">
        <v>290</v>
      </c>
      <c r="H1518" s="213">
        <v>217</v>
      </c>
      <c r="I1518" s="214"/>
      <c r="L1518" s="210"/>
      <c r="M1518" s="215"/>
      <c r="N1518" s="216"/>
      <c r="O1518" s="216"/>
      <c r="P1518" s="216"/>
      <c r="Q1518" s="216"/>
      <c r="R1518" s="216"/>
      <c r="S1518" s="216"/>
      <c r="T1518" s="217"/>
      <c r="AT1518" s="211" t="s">
        <v>284</v>
      </c>
      <c r="AU1518" s="211" t="s">
        <v>81</v>
      </c>
      <c r="AV1518" s="14" t="s">
        <v>87</v>
      </c>
      <c r="AW1518" s="14" t="s">
        <v>36</v>
      </c>
      <c r="AX1518" s="14" t="s">
        <v>73</v>
      </c>
      <c r="AY1518" s="211" t="s">
        <v>276</v>
      </c>
    </row>
    <row r="1519" spans="2:65" s="15" customFormat="1">
      <c r="B1519" s="218"/>
      <c r="D1519" s="195" t="s">
        <v>284</v>
      </c>
      <c r="E1519" s="219" t="s">
        <v>5</v>
      </c>
      <c r="F1519" s="220" t="s">
        <v>291</v>
      </c>
      <c r="H1519" s="221">
        <v>217</v>
      </c>
      <c r="I1519" s="222"/>
      <c r="L1519" s="218"/>
      <c r="M1519" s="223"/>
      <c r="N1519" s="224"/>
      <c r="O1519" s="224"/>
      <c r="P1519" s="224"/>
      <c r="Q1519" s="224"/>
      <c r="R1519" s="224"/>
      <c r="S1519" s="224"/>
      <c r="T1519" s="225"/>
      <c r="AT1519" s="219" t="s">
        <v>284</v>
      </c>
      <c r="AU1519" s="219" t="s">
        <v>81</v>
      </c>
      <c r="AV1519" s="15" t="s">
        <v>92</v>
      </c>
      <c r="AW1519" s="15" t="s">
        <v>36</v>
      </c>
      <c r="AX1519" s="15" t="s">
        <v>77</v>
      </c>
      <c r="AY1519" s="219" t="s">
        <v>276</v>
      </c>
    </row>
    <row r="1520" spans="2:65" s="1" customFormat="1" ht="16.5" customHeight="1">
      <c r="B1520" s="181"/>
      <c r="C1520" s="182" t="s">
        <v>1815</v>
      </c>
      <c r="D1520" s="182" t="s">
        <v>278</v>
      </c>
      <c r="E1520" s="183" t="s">
        <v>1816</v>
      </c>
      <c r="F1520" s="184" t="s">
        <v>1817</v>
      </c>
      <c r="G1520" s="185" t="s">
        <v>368</v>
      </c>
      <c r="H1520" s="186">
        <v>24</v>
      </c>
      <c r="I1520" s="187"/>
      <c r="J1520" s="188">
        <f>ROUND(I1520*H1520,2)</f>
        <v>0</v>
      </c>
      <c r="K1520" s="184" t="s">
        <v>459</v>
      </c>
      <c r="L1520" s="42"/>
      <c r="M1520" s="189" t="s">
        <v>5</v>
      </c>
      <c r="N1520" s="190" t="s">
        <v>46</v>
      </c>
      <c r="O1520" s="43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AR1520" s="25" t="s">
        <v>384</v>
      </c>
      <c r="AT1520" s="25" t="s">
        <v>278</v>
      </c>
      <c r="AU1520" s="25" t="s">
        <v>81</v>
      </c>
      <c r="AY1520" s="25" t="s">
        <v>276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25" t="s">
        <v>92</v>
      </c>
      <c r="BK1520" s="193">
        <f>ROUND(I1520*H1520,2)</f>
        <v>0</v>
      </c>
      <c r="BL1520" s="25" t="s">
        <v>384</v>
      </c>
      <c r="BM1520" s="25" t="s">
        <v>1818</v>
      </c>
    </row>
    <row r="1521" spans="2:65" s="12" customFormat="1">
      <c r="B1521" s="194"/>
      <c r="D1521" s="195" t="s">
        <v>284</v>
      </c>
      <c r="E1521" s="196" t="s">
        <v>5</v>
      </c>
      <c r="F1521" s="197" t="s">
        <v>1813</v>
      </c>
      <c r="H1521" s="196" t="s">
        <v>5</v>
      </c>
      <c r="I1521" s="198"/>
      <c r="L1521" s="194"/>
      <c r="M1521" s="199"/>
      <c r="N1521" s="200"/>
      <c r="O1521" s="200"/>
      <c r="P1521" s="200"/>
      <c r="Q1521" s="200"/>
      <c r="R1521" s="200"/>
      <c r="S1521" s="200"/>
      <c r="T1521" s="201"/>
      <c r="AT1521" s="196" t="s">
        <v>284</v>
      </c>
      <c r="AU1521" s="196" t="s">
        <v>81</v>
      </c>
      <c r="AV1521" s="12" t="s">
        <v>77</v>
      </c>
      <c r="AW1521" s="12" t="s">
        <v>36</v>
      </c>
      <c r="AX1521" s="12" t="s">
        <v>73</v>
      </c>
      <c r="AY1521" s="196" t="s">
        <v>276</v>
      </c>
    </row>
    <row r="1522" spans="2:65" s="12" customFormat="1">
      <c r="B1522" s="194"/>
      <c r="D1522" s="195" t="s">
        <v>284</v>
      </c>
      <c r="E1522" s="196" t="s">
        <v>5</v>
      </c>
      <c r="F1522" s="197" t="s">
        <v>1406</v>
      </c>
      <c r="H1522" s="196" t="s">
        <v>5</v>
      </c>
      <c r="I1522" s="198"/>
      <c r="L1522" s="194"/>
      <c r="M1522" s="199"/>
      <c r="N1522" s="200"/>
      <c r="O1522" s="200"/>
      <c r="P1522" s="200"/>
      <c r="Q1522" s="200"/>
      <c r="R1522" s="200"/>
      <c r="S1522" s="200"/>
      <c r="T1522" s="201"/>
      <c r="AT1522" s="196" t="s">
        <v>284</v>
      </c>
      <c r="AU1522" s="196" t="s">
        <v>81</v>
      </c>
      <c r="AV1522" s="12" t="s">
        <v>77</v>
      </c>
      <c r="AW1522" s="12" t="s">
        <v>36</v>
      </c>
      <c r="AX1522" s="12" t="s">
        <v>73</v>
      </c>
      <c r="AY1522" s="196" t="s">
        <v>276</v>
      </c>
    </row>
    <row r="1523" spans="2:65" s="12" customFormat="1">
      <c r="B1523" s="194"/>
      <c r="D1523" s="195" t="s">
        <v>284</v>
      </c>
      <c r="E1523" s="196" t="s">
        <v>5</v>
      </c>
      <c r="F1523" s="197" t="s">
        <v>1489</v>
      </c>
      <c r="H1523" s="196" t="s">
        <v>5</v>
      </c>
      <c r="I1523" s="198"/>
      <c r="L1523" s="194"/>
      <c r="M1523" s="199"/>
      <c r="N1523" s="200"/>
      <c r="O1523" s="200"/>
      <c r="P1523" s="200"/>
      <c r="Q1523" s="200"/>
      <c r="R1523" s="200"/>
      <c r="S1523" s="200"/>
      <c r="T1523" s="201"/>
      <c r="AT1523" s="196" t="s">
        <v>284</v>
      </c>
      <c r="AU1523" s="196" t="s">
        <v>81</v>
      </c>
      <c r="AV1523" s="12" t="s">
        <v>77</v>
      </c>
      <c r="AW1523" s="12" t="s">
        <v>36</v>
      </c>
      <c r="AX1523" s="12" t="s">
        <v>73</v>
      </c>
      <c r="AY1523" s="196" t="s">
        <v>276</v>
      </c>
    </row>
    <row r="1524" spans="2:65" s="13" customFormat="1">
      <c r="B1524" s="202"/>
      <c r="D1524" s="195" t="s">
        <v>284</v>
      </c>
      <c r="E1524" s="203" t="s">
        <v>5</v>
      </c>
      <c r="F1524" s="204" t="s">
        <v>1819</v>
      </c>
      <c r="H1524" s="205">
        <v>24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284</v>
      </c>
      <c r="AU1524" s="203" t="s">
        <v>81</v>
      </c>
      <c r="AV1524" s="13" t="s">
        <v>81</v>
      </c>
      <c r="AW1524" s="13" t="s">
        <v>36</v>
      </c>
      <c r="AX1524" s="13" t="s">
        <v>73</v>
      </c>
      <c r="AY1524" s="203" t="s">
        <v>276</v>
      </c>
    </row>
    <row r="1525" spans="2:65" s="14" customFormat="1">
      <c r="B1525" s="210"/>
      <c r="D1525" s="195" t="s">
        <v>284</v>
      </c>
      <c r="E1525" s="211" t="s">
        <v>5</v>
      </c>
      <c r="F1525" s="212" t="s">
        <v>290</v>
      </c>
      <c r="H1525" s="213">
        <v>24</v>
      </c>
      <c r="I1525" s="214"/>
      <c r="L1525" s="210"/>
      <c r="M1525" s="215"/>
      <c r="N1525" s="216"/>
      <c r="O1525" s="216"/>
      <c r="P1525" s="216"/>
      <c r="Q1525" s="216"/>
      <c r="R1525" s="216"/>
      <c r="S1525" s="216"/>
      <c r="T1525" s="217"/>
      <c r="AT1525" s="211" t="s">
        <v>284</v>
      </c>
      <c r="AU1525" s="211" t="s">
        <v>81</v>
      </c>
      <c r="AV1525" s="14" t="s">
        <v>87</v>
      </c>
      <c r="AW1525" s="14" t="s">
        <v>36</v>
      </c>
      <c r="AX1525" s="14" t="s">
        <v>73</v>
      </c>
      <c r="AY1525" s="211" t="s">
        <v>276</v>
      </c>
    </row>
    <row r="1526" spans="2:65" s="15" customFormat="1">
      <c r="B1526" s="218"/>
      <c r="D1526" s="195" t="s">
        <v>284</v>
      </c>
      <c r="E1526" s="219" t="s">
        <v>5</v>
      </c>
      <c r="F1526" s="220" t="s">
        <v>291</v>
      </c>
      <c r="H1526" s="221">
        <v>24</v>
      </c>
      <c r="I1526" s="222"/>
      <c r="L1526" s="218"/>
      <c r="M1526" s="223"/>
      <c r="N1526" s="224"/>
      <c r="O1526" s="224"/>
      <c r="P1526" s="224"/>
      <c r="Q1526" s="224"/>
      <c r="R1526" s="224"/>
      <c r="S1526" s="224"/>
      <c r="T1526" s="225"/>
      <c r="AT1526" s="219" t="s">
        <v>284</v>
      </c>
      <c r="AU1526" s="219" t="s">
        <v>81</v>
      </c>
      <c r="AV1526" s="15" t="s">
        <v>92</v>
      </c>
      <c r="AW1526" s="15" t="s">
        <v>36</v>
      </c>
      <c r="AX1526" s="15" t="s">
        <v>77</v>
      </c>
      <c r="AY1526" s="219" t="s">
        <v>276</v>
      </c>
    </row>
    <row r="1527" spans="2:65" s="1" customFormat="1" ht="16.5" customHeight="1">
      <c r="B1527" s="181"/>
      <c r="C1527" s="182" t="s">
        <v>1820</v>
      </c>
      <c r="D1527" s="182" t="s">
        <v>278</v>
      </c>
      <c r="E1527" s="183" t="s">
        <v>1821</v>
      </c>
      <c r="F1527" s="184" t="s">
        <v>1822</v>
      </c>
      <c r="G1527" s="185" t="s">
        <v>368</v>
      </c>
      <c r="H1527" s="186">
        <v>52</v>
      </c>
      <c r="I1527" s="187"/>
      <c r="J1527" s="188">
        <f>ROUND(I1527*H1527,2)</f>
        <v>0</v>
      </c>
      <c r="K1527" s="184" t="s">
        <v>459</v>
      </c>
      <c r="L1527" s="42"/>
      <c r="M1527" s="189" t="s">
        <v>5</v>
      </c>
      <c r="N1527" s="190" t="s">
        <v>46</v>
      </c>
      <c r="O1527" s="43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AR1527" s="25" t="s">
        <v>384</v>
      </c>
      <c r="AT1527" s="25" t="s">
        <v>278</v>
      </c>
      <c r="AU1527" s="25" t="s">
        <v>81</v>
      </c>
      <c r="AY1527" s="25" t="s">
        <v>276</v>
      </c>
      <c r="BE1527" s="193">
        <f>IF(N1527="základní",J1527,0)</f>
        <v>0</v>
      </c>
      <c r="BF1527" s="193">
        <f>IF(N1527="snížená",J1527,0)</f>
        <v>0</v>
      </c>
      <c r="BG1527" s="193">
        <f>IF(N1527="zákl. přenesená",J1527,0)</f>
        <v>0</v>
      </c>
      <c r="BH1527" s="193">
        <f>IF(N1527="sníž. přenesená",J1527,0)</f>
        <v>0</v>
      </c>
      <c r="BI1527" s="193">
        <f>IF(N1527="nulová",J1527,0)</f>
        <v>0</v>
      </c>
      <c r="BJ1527" s="25" t="s">
        <v>92</v>
      </c>
      <c r="BK1527" s="193">
        <f>ROUND(I1527*H1527,2)</f>
        <v>0</v>
      </c>
      <c r="BL1527" s="25" t="s">
        <v>384</v>
      </c>
      <c r="BM1527" s="25" t="s">
        <v>1823</v>
      </c>
    </row>
    <row r="1528" spans="2:65" s="12" customFormat="1">
      <c r="B1528" s="194"/>
      <c r="D1528" s="195" t="s">
        <v>284</v>
      </c>
      <c r="E1528" s="196" t="s">
        <v>5</v>
      </c>
      <c r="F1528" s="197" t="s">
        <v>1813</v>
      </c>
      <c r="H1528" s="196" t="s">
        <v>5</v>
      </c>
      <c r="I1528" s="198"/>
      <c r="L1528" s="194"/>
      <c r="M1528" s="199"/>
      <c r="N1528" s="200"/>
      <c r="O1528" s="200"/>
      <c r="P1528" s="200"/>
      <c r="Q1528" s="200"/>
      <c r="R1528" s="200"/>
      <c r="S1528" s="200"/>
      <c r="T1528" s="201"/>
      <c r="AT1528" s="196" t="s">
        <v>284</v>
      </c>
      <c r="AU1528" s="196" t="s">
        <v>81</v>
      </c>
      <c r="AV1528" s="12" t="s">
        <v>77</v>
      </c>
      <c r="AW1528" s="12" t="s">
        <v>36</v>
      </c>
      <c r="AX1528" s="12" t="s">
        <v>73</v>
      </c>
      <c r="AY1528" s="196" t="s">
        <v>276</v>
      </c>
    </row>
    <row r="1529" spans="2:65" s="12" customFormat="1">
      <c r="B1529" s="194"/>
      <c r="D1529" s="195" t="s">
        <v>284</v>
      </c>
      <c r="E1529" s="196" t="s">
        <v>5</v>
      </c>
      <c r="F1529" s="197" t="s">
        <v>1406</v>
      </c>
      <c r="H1529" s="196" t="s">
        <v>5</v>
      </c>
      <c r="I1529" s="198"/>
      <c r="L1529" s="194"/>
      <c r="M1529" s="199"/>
      <c r="N1529" s="200"/>
      <c r="O1529" s="200"/>
      <c r="P1529" s="200"/>
      <c r="Q1529" s="200"/>
      <c r="R1529" s="200"/>
      <c r="S1529" s="200"/>
      <c r="T1529" s="201"/>
      <c r="AT1529" s="196" t="s">
        <v>284</v>
      </c>
      <c r="AU1529" s="196" t="s">
        <v>81</v>
      </c>
      <c r="AV1529" s="12" t="s">
        <v>77</v>
      </c>
      <c r="AW1529" s="12" t="s">
        <v>36</v>
      </c>
      <c r="AX1529" s="12" t="s">
        <v>73</v>
      </c>
      <c r="AY1529" s="196" t="s">
        <v>276</v>
      </c>
    </row>
    <row r="1530" spans="2:65" s="12" customFormat="1">
      <c r="B1530" s="194"/>
      <c r="D1530" s="195" t="s">
        <v>284</v>
      </c>
      <c r="E1530" s="196" t="s">
        <v>5</v>
      </c>
      <c r="F1530" s="197" t="s">
        <v>1491</v>
      </c>
      <c r="H1530" s="196" t="s">
        <v>5</v>
      </c>
      <c r="I1530" s="198"/>
      <c r="L1530" s="194"/>
      <c r="M1530" s="199"/>
      <c r="N1530" s="200"/>
      <c r="O1530" s="200"/>
      <c r="P1530" s="200"/>
      <c r="Q1530" s="200"/>
      <c r="R1530" s="200"/>
      <c r="S1530" s="200"/>
      <c r="T1530" s="201"/>
      <c r="AT1530" s="196" t="s">
        <v>284</v>
      </c>
      <c r="AU1530" s="196" t="s">
        <v>81</v>
      </c>
      <c r="AV1530" s="12" t="s">
        <v>77</v>
      </c>
      <c r="AW1530" s="12" t="s">
        <v>36</v>
      </c>
      <c r="AX1530" s="12" t="s">
        <v>73</v>
      </c>
      <c r="AY1530" s="196" t="s">
        <v>276</v>
      </c>
    </row>
    <row r="1531" spans="2:65" s="13" customFormat="1">
      <c r="B1531" s="202"/>
      <c r="D1531" s="195" t="s">
        <v>284</v>
      </c>
      <c r="E1531" s="203" t="s">
        <v>5</v>
      </c>
      <c r="F1531" s="204" t="s">
        <v>1824</v>
      </c>
      <c r="H1531" s="205">
        <v>52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284</v>
      </c>
      <c r="AU1531" s="203" t="s">
        <v>81</v>
      </c>
      <c r="AV1531" s="13" t="s">
        <v>81</v>
      </c>
      <c r="AW1531" s="13" t="s">
        <v>36</v>
      </c>
      <c r="AX1531" s="13" t="s">
        <v>73</v>
      </c>
      <c r="AY1531" s="203" t="s">
        <v>276</v>
      </c>
    </row>
    <row r="1532" spans="2:65" s="14" customFormat="1">
      <c r="B1532" s="210"/>
      <c r="D1532" s="195" t="s">
        <v>284</v>
      </c>
      <c r="E1532" s="211" t="s">
        <v>5</v>
      </c>
      <c r="F1532" s="212" t="s">
        <v>290</v>
      </c>
      <c r="H1532" s="213">
        <v>52</v>
      </c>
      <c r="I1532" s="214"/>
      <c r="L1532" s="210"/>
      <c r="M1532" s="215"/>
      <c r="N1532" s="216"/>
      <c r="O1532" s="216"/>
      <c r="P1532" s="216"/>
      <c r="Q1532" s="216"/>
      <c r="R1532" s="216"/>
      <c r="S1532" s="216"/>
      <c r="T1532" s="217"/>
      <c r="AT1532" s="211" t="s">
        <v>284</v>
      </c>
      <c r="AU1532" s="211" t="s">
        <v>81</v>
      </c>
      <c r="AV1532" s="14" t="s">
        <v>87</v>
      </c>
      <c r="AW1532" s="14" t="s">
        <v>36</v>
      </c>
      <c r="AX1532" s="14" t="s">
        <v>73</v>
      </c>
      <c r="AY1532" s="211" t="s">
        <v>276</v>
      </c>
    </row>
    <row r="1533" spans="2:65" s="15" customFormat="1">
      <c r="B1533" s="218"/>
      <c r="D1533" s="195" t="s">
        <v>284</v>
      </c>
      <c r="E1533" s="219" t="s">
        <v>5</v>
      </c>
      <c r="F1533" s="220" t="s">
        <v>291</v>
      </c>
      <c r="H1533" s="221">
        <v>52</v>
      </c>
      <c r="I1533" s="222"/>
      <c r="L1533" s="218"/>
      <c r="M1533" s="223"/>
      <c r="N1533" s="224"/>
      <c r="O1533" s="224"/>
      <c r="P1533" s="224"/>
      <c r="Q1533" s="224"/>
      <c r="R1533" s="224"/>
      <c r="S1533" s="224"/>
      <c r="T1533" s="225"/>
      <c r="AT1533" s="219" t="s">
        <v>284</v>
      </c>
      <c r="AU1533" s="219" t="s">
        <v>81</v>
      </c>
      <c r="AV1533" s="15" t="s">
        <v>92</v>
      </c>
      <c r="AW1533" s="15" t="s">
        <v>36</v>
      </c>
      <c r="AX1533" s="15" t="s">
        <v>77</v>
      </c>
      <c r="AY1533" s="219" t="s">
        <v>276</v>
      </c>
    </row>
    <row r="1534" spans="2:65" s="1" customFormat="1" ht="16.5" customHeight="1">
      <c r="B1534" s="181"/>
      <c r="C1534" s="182" t="s">
        <v>1825</v>
      </c>
      <c r="D1534" s="182" t="s">
        <v>278</v>
      </c>
      <c r="E1534" s="183" t="s">
        <v>1826</v>
      </c>
      <c r="F1534" s="184" t="s">
        <v>1827</v>
      </c>
      <c r="G1534" s="185" t="s">
        <v>416</v>
      </c>
      <c r="H1534" s="186">
        <v>6.7350000000000003</v>
      </c>
      <c r="I1534" s="187"/>
      <c r="J1534" s="188">
        <f>ROUND(I1534*H1534,2)</f>
        <v>0</v>
      </c>
      <c r="K1534" s="184" t="s">
        <v>459</v>
      </c>
      <c r="L1534" s="42"/>
      <c r="M1534" s="189" t="s">
        <v>5</v>
      </c>
      <c r="N1534" s="190" t="s">
        <v>46</v>
      </c>
      <c r="O1534" s="43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AR1534" s="25" t="s">
        <v>384</v>
      </c>
      <c r="AT1534" s="25" t="s">
        <v>278</v>
      </c>
      <c r="AU1534" s="25" t="s">
        <v>81</v>
      </c>
      <c r="AY1534" s="25" t="s">
        <v>276</v>
      </c>
      <c r="BE1534" s="193">
        <f>IF(N1534="základní",J1534,0)</f>
        <v>0</v>
      </c>
      <c r="BF1534" s="193">
        <f>IF(N1534="snížená",J1534,0)</f>
        <v>0</v>
      </c>
      <c r="BG1534" s="193">
        <f>IF(N1534="zákl. přenesená",J1534,0)</f>
        <v>0</v>
      </c>
      <c r="BH1534" s="193">
        <f>IF(N1534="sníž. přenesená",J1534,0)</f>
        <v>0</v>
      </c>
      <c r="BI1534" s="193">
        <f>IF(N1534="nulová",J1534,0)</f>
        <v>0</v>
      </c>
      <c r="BJ1534" s="25" t="s">
        <v>92</v>
      </c>
      <c r="BK1534" s="193">
        <f>ROUND(I1534*H1534,2)</f>
        <v>0</v>
      </c>
      <c r="BL1534" s="25" t="s">
        <v>384</v>
      </c>
      <c r="BM1534" s="25" t="s">
        <v>1828</v>
      </c>
    </row>
    <row r="1535" spans="2:65" s="12" customFormat="1">
      <c r="B1535" s="194"/>
      <c r="D1535" s="195" t="s">
        <v>284</v>
      </c>
      <c r="E1535" s="196" t="s">
        <v>5</v>
      </c>
      <c r="F1535" s="197" t="s">
        <v>1829</v>
      </c>
      <c r="H1535" s="196" t="s">
        <v>5</v>
      </c>
      <c r="I1535" s="198"/>
      <c r="L1535" s="194"/>
      <c r="M1535" s="199"/>
      <c r="N1535" s="200"/>
      <c r="O1535" s="200"/>
      <c r="P1535" s="200"/>
      <c r="Q1535" s="200"/>
      <c r="R1535" s="200"/>
      <c r="S1535" s="200"/>
      <c r="T1535" s="201"/>
      <c r="AT1535" s="196" t="s">
        <v>284</v>
      </c>
      <c r="AU1535" s="196" t="s">
        <v>81</v>
      </c>
      <c r="AV1535" s="12" t="s">
        <v>77</v>
      </c>
      <c r="AW1535" s="12" t="s">
        <v>36</v>
      </c>
      <c r="AX1535" s="12" t="s">
        <v>73</v>
      </c>
      <c r="AY1535" s="196" t="s">
        <v>276</v>
      </c>
    </row>
    <row r="1536" spans="2:65" s="12" customFormat="1">
      <c r="B1536" s="194"/>
      <c r="D1536" s="195" t="s">
        <v>284</v>
      </c>
      <c r="E1536" s="196" t="s">
        <v>5</v>
      </c>
      <c r="F1536" s="197" t="s">
        <v>1406</v>
      </c>
      <c r="H1536" s="196" t="s">
        <v>5</v>
      </c>
      <c r="I1536" s="198"/>
      <c r="L1536" s="194"/>
      <c r="M1536" s="199"/>
      <c r="N1536" s="200"/>
      <c r="O1536" s="200"/>
      <c r="P1536" s="200"/>
      <c r="Q1536" s="200"/>
      <c r="R1536" s="200"/>
      <c r="S1536" s="200"/>
      <c r="T1536" s="201"/>
      <c r="AT1536" s="196" t="s">
        <v>284</v>
      </c>
      <c r="AU1536" s="196" t="s">
        <v>81</v>
      </c>
      <c r="AV1536" s="12" t="s">
        <v>77</v>
      </c>
      <c r="AW1536" s="12" t="s">
        <v>36</v>
      </c>
      <c r="AX1536" s="12" t="s">
        <v>73</v>
      </c>
      <c r="AY1536" s="196" t="s">
        <v>276</v>
      </c>
    </row>
    <row r="1537" spans="2:65" s="12" customFormat="1">
      <c r="B1537" s="194"/>
      <c r="D1537" s="195" t="s">
        <v>284</v>
      </c>
      <c r="E1537" s="196" t="s">
        <v>5</v>
      </c>
      <c r="F1537" s="197" t="s">
        <v>1830</v>
      </c>
      <c r="H1537" s="196" t="s">
        <v>5</v>
      </c>
      <c r="I1537" s="198"/>
      <c r="L1537" s="194"/>
      <c r="M1537" s="199"/>
      <c r="N1537" s="200"/>
      <c r="O1537" s="200"/>
      <c r="P1537" s="200"/>
      <c r="Q1537" s="200"/>
      <c r="R1537" s="200"/>
      <c r="S1537" s="200"/>
      <c r="T1537" s="201"/>
      <c r="AT1537" s="196" t="s">
        <v>284</v>
      </c>
      <c r="AU1537" s="196" t="s">
        <v>81</v>
      </c>
      <c r="AV1537" s="12" t="s">
        <v>77</v>
      </c>
      <c r="AW1537" s="12" t="s">
        <v>36</v>
      </c>
      <c r="AX1537" s="12" t="s">
        <v>73</v>
      </c>
      <c r="AY1537" s="196" t="s">
        <v>276</v>
      </c>
    </row>
    <row r="1538" spans="2:65" s="13" customFormat="1">
      <c r="B1538" s="202"/>
      <c r="D1538" s="195" t="s">
        <v>284</v>
      </c>
      <c r="E1538" s="203" t="s">
        <v>5</v>
      </c>
      <c r="F1538" s="204" t="s">
        <v>1831</v>
      </c>
      <c r="H1538" s="205">
        <v>6.7350000000000003</v>
      </c>
      <c r="I1538" s="206"/>
      <c r="L1538" s="202"/>
      <c r="M1538" s="207"/>
      <c r="N1538" s="208"/>
      <c r="O1538" s="208"/>
      <c r="P1538" s="208"/>
      <c r="Q1538" s="208"/>
      <c r="R1538" s="208"/>
      <c r="S1538" s="208"/>
      <c r="T1538" s="209"/>
      <c r="AT1538" s="203" t="s">
        <v>284</v>
      </c>
      <c r="AU1538" s="203" t="s">
        <v>81</v>
      </c>
      <c r="AV1538" s="13" t="s">
        <v>81</v>
      </c>
      <c r="AW1538" s="13" t="s">
        <v>36</v>
      </c>
      <c r="AX1538" s="13" t="s">
        <v>73</v>
      </c>
      <c r="AY1538" s="203" t="s">
        <v>276</v>
      </c>
    </row>
    <row r="1539" spans="2:65" s="14" customFormat="1">
      <c r="B1539" s="210"/>
      <c r="D1539" s="195" t="s">
        <v>284</v>
      </c>
      <c r="E1539" s="211" t="s">
        <v>5</v>
      </c>
      <c r="F1539" s="212" t="s">
        <v>290</v>
      </c>
      <c r="H1539" s="213">
        <v>6.7350000000000003</v>
      </c>
      <c r="I1539" s="214"/>
      <c r="L1539" s="210"/>
      <c r="M1539" s="215"/>
      <c r="N1539" s="216"/>
      <c r="O1539" s="216"/>
      <c r="P1539" s="216"/>
      <c r="Q1539" s="216"/>
      <c r="R1539" s="216"/>
      <c r="S1539" s="216"/>
      <c r="T1539" s="217"/>
      <c r="AT1539" s="211" t="s">
        <v>284</v>
      </c>
      <c r="AU1539" s="211" t="s">
        <v>81</v>
      </c>
      <c r="AV1539" s="14" t="s">
        <v>87</v>
      </c>
      <c r="AW1539" s="14" t="s">
        <v>36</v>
      </c>
      <c r="AX1539" s="14" t="s">
        <v>73</v>
      </c>
      <c r="AY1539" s="211" t="s">
        <v>276</v>
      </c>
    </row>
    <row r="1540" spans="2:65" s="15" customFormat="1">
      <c r="B1540" s="218"/>
      <c r="D1540" s="195" t="s">
        <v>284</v>
      </c>
      <c r="E1540" s="219" t="s">
        <v>5</v>
      </c>
      <c r="F1540" s="220" t="s">
        <v>291</v>
      </c>
      <c r="H1540" s="221">
        <v>6.7350000000000003</v>
      </c>
      <c r="I1540" s="222"/>
      <c r="L1540" s="218"/>
      <c r="M1540" s="223"/>
      <c r="N1540" s="224"/>
      <c r="O1540" s="224"/>
      <c r="P1540" s="224"/>
      <c r="Q1540" s="224"/>
      <c r="R1540" s="224"/>
      <c r="S1540" s="224"/>
      <c r="T1540" s="225"/>
      <c r="AT1540" s="219" t="s">
        <v>284</v>
      </c>
      <c r="AU1540" s="219" t="s">
        <v>81</v>
      </c>
      <c r="AV1540" s="15" t="s">
        <v>92</v>
      </c>
      <c r="AW1540" s="15" t="s">
        <v>36</v>
      </c>
      <c r="AX1540" s="15" t="s">
        <v>77</v>
      </c>
      <c r="AY1540" s="219" t="s">
        <v>276</v>
      </c>
    </row>
    <row r="1541" spans="2:65" s="1" customFormat="1" ht="16.5" customHeight="1">
      <c r="B1541" s="181"/>
      <c r="C1541" s="182" t="s">
        <v>1832</v>
      </c>
      <c r="D1541" s="182" t="s">
        <v>278</v>
      </c>
      <c r="E1541" s="183" t="s">
        <v>1833</v>
      </c>
      <c r="F1541" s="184" t="s">
        <v>1834</v>
      </c>
      <c r="G1541" s="185" t="s">
        <v>368</v>
      </c>
      <c r="H1541" s="186">
        <v>1</v>
      </c>
      <c r="I1541" s="187"/>
      <c r="J1541" s="188">
        <f>ROUND(I1541*H1541,2)</f>
        <v>0</v>
      </c>
      <c r="K1541" s="184" t="s">
        <v>459</v>
      </c>
      <c r="L1541" s="42"/>
      <c r="M1541" s="189" t="s">
        <v>5</v>
      </c>
      <c r="N1541" s="190" t="s">
        <v>46</v>
      </c>
      <c r="O1541" s="43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AR1541" s="25" t="s">
        <v>384</v>
      </c>
      <c r="AT1541" s="25" t="s">
        <v>278</v>
      </c>
      <c r="AU1541" s="25" t="s">
        <v>81</v>
      </c>
      <c r="AY1541" s="25" t="s">
        <v>276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25" t="s">
        <v>92</v>
      </c>
      <c r="BK1541" s="193">
        <f>ROUND(I1541*H1541,2)</f>
        <v>0</v>
      </c>
      <c r="BL1541" s="25" t="s">
        <v>384</v>
      </c>
      <c r="BM1541" s="25" t="s">
        <v>1835</v>
      </c>
    </row>
    <row r="1542" spans="2:65" s="12" customFormat="1">
      <c r="B1542" s="194"/>
      <c r="D1542" s="195" t="s">
        <v>284</v>
      </c>
      <c r="E1542" s="196" t="s">
        <v>5</v>
      </c>
      <c r="F1542" s="197" t="s">
        <v>1836</v>
      </c>
      <c r="H1542" s="196" t="s">
        <v>5</v>
      </c>
      <c r="I1542" s="198"/>
      <c r="L1542" s="194"/>
      <c r="M1542" s="199"/>
      <c r="N1542" s="200"/>
      <c r="O1542" s="200"/>
      <c r="P1542" s="200"/>
      <c r="Q1542" s="200"/>
      <c r="R1542" s="200"/>
      <c r="S1542" s="200"/>
      <c r="T1542" s="201"/>
      <c r="AT1542" s="196" t="s">
        <v>284</v>
      </c>
      <c r="AU1542" s="196" t="s">
        <v>81</v>
      </c>
      <c r="AV1542" s="12" t="s">
        <v>77</v>
      </c>
      <c r="AW1542" s="12" t="s">
        <v>36</v>
      </c>
      <c r="AX1542" s="12" t="s">
        <v>73</v>
      </c>
      <c r="AY1542" s="196" t="s">
        <v>276</v>
      </c>
    </row>
    <row r="1543" spans="2:65" s="12" customFormat="1">
      <c r="B1543" s="194"/>
      <c r="D1543" s="195" t="s">
        <v>284</v>
      </c>
      <c r="E1543" s="196" t="s">
        <v>5</v>
      </c>
      <c r="F1543" s="197" t="s">
        <v>1406</v>
      </c>
      <c r="H1543" s="196" t="s">
        <v>5</v>
      </c>
      <c r="I1543" s="198"/>
      <c r="L1543" s="194"/>
      <c r="M1543" s="199"/>
      <c r="N1543" s="200"/>
      <c r="O1543" s="200"/>
      <c r="P1543" s="200"/>
      <c r="Q1543" s="200"/>
      <c r="R1543" s="200"/>
      <c r="S1543" s="200"/>
      <c r="T1543" s="201"/>
      <c r="AT1543" s="196" t="s">
        <v>284</v>
      </c>
      <c r="AU1543" s="196" t="s">
        <v>81</v>
      </c>
      <c r="AV1543" s="12" t="s">
        <v>77</v>
      </c>
      <c r="AW1543" s="12" t="s">
        <v>36</v>
      </c>
      <c r="AX1543" s="12" t="s">
        <v>73</v>
      </c>
      <c r="AY1543" s="196" t="s">
        <v>276</v>
      </c>
    </row>
    <row r="1544" spans="2:65" s="12" customFormat="1">
      <c r="B1544" s="194"/>
      <c r="D1544" s="195" t="s">
        <v>284</v>
      </c>
      <c r="E1544" s="196" t="s">
        <v>5</v>
      </c>
      <c r="F1544" s="197" t="s">
        <v>1837</v>
      </c>
      <c r="H1544" s="196" t="s">
        <v>5</v>
      </c>
      <c r="I1544" s="198"/>
      <c r="L1544" s="194"/>
      <c r="M1544" s="199"/>
      <c r="N1544" s="200"/>
      <c r="O1544" s="200"/>
      <c r="P1544" s="200"/>
      <c r="Q1544" s="200"/>
      <c r="R1544" s="200"/>
      <c r="S1544" s="200"/>
      <c r="T1544" s="201"/>
      <c r="AT1544" s="196" t="s">
        <v>284</v>
      </c>
      <c r="AU1544" s="196" t="s">
        <v>81</v>
      </c>
      <c r="AV1544" s="12" t="s">
        <v>77</v>
      </c>
      <c r="AW1544" s="12" t="s">
        <v>36</v>
      </c>
      <c r="AX1544" s="12" t="s">
        <v>73</v>
      </c>
      <c r="AY1544" s="196" t="s">
        <v>276</v>
      </c>
    </row>
    <row r="1545" spans="2:65" s="13" customFormat="1">
      <c r="B1545" s="202"/>
      <c r="D1545" s="195" t="s">
        <v>284</v>
      </c>
      <c r="E1545" s="203" t="s">
        <v>5</v>
      </c>
      <c r="F1545" s="204" t="s">
        <v>77</v>
      </c>
      <c r="H1545" s="205">
        <v>1</v>
      </c>
      <c r="I1545" s="206"/>
      <c r="L1545" s="202"/>
      <c r="M1545" s="207"/>
      <c r="N1545" s="208"/>
      <c r="O1545" s="208"/>
      <c r="P1545" s="208"/>
      <c r="Q1545" s="208"/>
      <c r="R1545" s="208"/>
      <c r="S1545" s="208"/>
      <c r="T1545" s="209"/>
      <c r="AT1545" s="203" t="s">
        <v>284</v>
      </c>
      <c r="AU1545" s="203" t="s">
        <v>81</v>
      </c>
      <c r="AV1545" s="13" t="s">
        <v>81</v>
      </c>
      <c r="AW1545" s="13" t="s">
        <v>36</v>
      </c>
      <c r="AX1545" s="13" t="s">
        <v>73</v>
      </c>
      <c r="AY1545" s="203" t="s">
        <v>276</v>
      </c>
    </row>
    <row r="1546" spans="2:65" s="14" customFormat="1">
      <c r="B1546" s="210"/>
      <c r="D1546" s="195" t="s">
        <v>284</v>
      </c>
      <c r="E1546" s="211" t="s">
        <v>5</v>
      </c>
      <c r="F1546" s="212" t="s">
        <v>290</v>
      </c>
      <c r="H1546" s="213">
        <v>1</v>
      </c>
      <c r="I1546" s="214"/>
      <c r="L1546" s="210"/>
      <c r="M1546" s="215"/>
      <c r="N1546" s="216"/>
      <c r="O1546" s="216"/>
      <c r="P1546" s="216"/>
      <c r="Q1546" s="216"/>
      <c r="R1546" s="216"/>
      <c r="S1546" s="216"/>
      <c r="T1546" s="217"/>
      <c r="AT1546" s="211" t="s">
        <v>284</v>
      </c>
      <c r="AU1546" s="211" t="s">
        <v>81</v>
      </c>
      <c r="AV1546" s="14" t="s">
        <v>87</v>
      </c>
      <c r="AW1546" s="14" t="s">
        <v>36</v>
      </c>
      <c r="AX1546" s="14" t="s">
        <v>73</v>
      </c>
      <c r="AY1546" s="211" t="s">
        <v>276</v>
      </c>
    </row>
    <row r="1547" spans="2:65" s="15" customFormat="1">
      <c r="B1547" s="218"/>
      <c r="D1547" s="195" t="s">
        <v>284</v>
      </c>
      <c r="E1547" s="219" t="s">
        <v>5</v>
      </c>
      <c r="F1547" s="220" t="s">
        <v>291</v>
      </c>
      <c r="H1547" s="221">
        <v>1</v>
      </c>
      <c r="I1547" s="222"/>
      <c r="L1547" s="218"/>
      <c r="M1547" s="223"/>
      <c r="N1547" s="224"/>
      <c r="O1547" s="224"/>
      <c r="P1547" s="224"/>
      <c r="Q1547" s="224"/>
      <c r="R1547" s="224"/>
      <c r="S1547" s="224"/>
      <c r="T1547" s="225"/>
      <c r="AT1547" s="219" t="s">
        <v>284</v>
      </c>
      <c r="AU1547" s="219" t="s">
        <v>81</v>
      </c>
      <c r="AV1547" s="15" t="s">
        <v>92</v>
      </c>
      <c r="AW1547" s="15" t="s">
        <v>36</v>
      </c>
      <c r="AX1547" s="15" t="s">
        <v>77</v>
      </c>
      <c r="AY1547" s="219" t="s">
        <v>276</v>
      </c>
    </row>
    <row r="1548" spans="2:65" s="1" customFormat="1" ht="16.5" customHeight="1">
      <c r="B1548" s="181"/>
      <c r="C1548" s="182" t="s">
        <v>1838</v>
      </c>
      <c r="D1548" s="182" t="s">
        <v>278</v>
      </c>
      <c r="E1548" s="183" t="s">
        <v>1839</v>
      </c>
      <c r="F1548" s="184" t="s">
        <v>1840</v>
      </c>
      <c r="G1548" s="185" t="s">
        <v>368</v>
      </c>
      <c r="H1548" s="186">
        <v>1</v>
      </c>
      <c r="I1548" s="187"/>
      <c r="J1548" s="188">
        <f>ROUND(I1548*H1548,2)</f>
        <v>0</v>
      </c>
      <c r="K1548" s="184" t="s">
        <v>459</v>
      </c>
      <c r="L1548" s="42"/>
      <c r="M1548" s="189" t="s">
        <v>5</v>
      </c>
      <c r="N1548" s="190" t="s">
        <v>46</v>
      </c>
      <c r="O1548" s="43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AR1548" s="25" t="s">
        <v>384</v>
      </c>
      <c r="AT1548" s="25" t="s">
        <v>278</v>
      </c>
      <c r="AU1548" s="25" t="s">
        <v>81</v>
      </c>
      <c r="AY1548" s="25" t="s">
        <v>276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5" t="s">
        <v>92</v>
      </c>
      <c r="BK1548" s="193">
        <f>ROUND(I1548*H1548,2)</f>
        <v>0</v>
      </c>
      <c r="BL1548" s="25" t="s">
        <v>384</v>
      </c>
      <c r="BM1548" s="25" t="s">
        <v>1841</v>
      </c>
    </row>
    <row r="1549" spans="2:65" s="12" customFormat="1">
      <c r="B1549" s="194"/>
      <c r="D1549" s="195" t="s">
        <v>284</v>
      </c>
      <c r="E1549" s="196" t="s">
        <v>5</v>
      </c>
      <c r="F1549" s="197" t="s">
        <v>1842</v>
      </c>
      <c r="H1549" s="196" t="s">
        <v>5</v>
      </c>
      <c r="I1549" s="198"/>
      <c r="L1549" s="194"/>
      <c r="M1549" s="199"/>
      <c r="N1549" s="200"/>
      <c r="O1549" s="200"/>
      <c r="P1549" s="200"/>
      <c r="Q1549" s="200"/>
      <c r="R1549" s="200"/>
      <c r="S1549" s="200"/>
      <c r="T1549" s="201"/>
      <c r="AT1549" s="196" t="s">
        <v>284</v>
      </c>
      <c r="AU1549" s="196" t="s">
        <v>81</v>
      </c>
      <c r="AV1549" s="12" t="s">
        <v>77</v>
      </c>
      <c r="AW1549" s="12" t="s">
        <v>36</v>
      </c>
      <c r="AX1549" s="12" t="s">
        <v>73</v>
      </c>
      <c r="AY1549" s="196" t="s">
        <v>276</v>
      </c>
    </row>
    <row r="1550" spans="2:65" s="12" customFormat="1">
      <c r="B1550" s="194"/>
      <c r="D1550" s="195" t="s">
        <v>284</v>
      </c>
      <c r="E1550" s="196" t="s">
        <v>5</v>
      </c>
      <c r="F1550" s="197" t="s">
        <v>1406</v>
      </c>
      <c r="H1550" s="196" t="s">
        <v>5</v>
      </c>
      <c r="I1550" s="198"/>
      <c r="L1550" s="194"/>
      <c r="M1550" s="199"/>
      <c r="N1550" s="200"/>
      <c r="O1550" s="200"/>
      <c r="P1550" s="200"/>
      <c r="Q1550" s="200"/>
      <c r="R1550" s="200"/>
      <c r="S1550" s="200"/>
      <c r="T1550" s="201"/>
      <c r="AT1550" s="196" t="s">
        <v>284</v>
      </c>
      <c r="AU1550" s="196" t="s">
        <v>81</v>
      </c>
      <c r="AV1550" s="12" t="s">
        <v>77</v>
      </c>
      <c r="AW1550" s="12" t="s">
        <v>36</v>
      </c>
      <c r="AX1550" s="12" t="s">
        <v>73</v>
      </c>
      <c r="AY1550" s="196" t="s">
        <v>276</v>
      </c>
    </row>
    <row r="1551" spans="2:65" s="12" customFormat="1">
      <c r="B1551" s="194"/>
      <c r="D1551" s="195" t="s">
        <v>284</v>
      </c>
      <c r="E1551" s="196" t="s">
        <v>5</v>
      </c>
      <c r="F1551" s="197" t="s">
        <v>1466</v>
      </c>
      <c r="H1551" s="196" t="s">
        <v>5</v>
      </c>
      <c r="I1551" s="198"/>
      <c r="L1551" s="194"/>
      <c r="M1551" s="199"/>
      <c r="N1551" s="200"/>
      <c r="O1551" s="200"/>
      <c r="P1551" s="200"/>
      <c r="Q1551" s="200"/>
      <c r="R1551" s="200"/>
      <c r="S1551" s="200"/>
      <c r="T1551" s="201"/>
      <c r="AT1551" s="196" t="s">
        <v>284</v>
      </c>
      <c r="AU1551" s="196" t="s">
        <v>81</v>
      </c>
      <c r="AV1551" s="12" t="s">
        <v>77</v>
      </c>
      <c r="AW1551" s="12" t="s">
        <v>36</v>
      </c>
      <c r="AX1551" s="12" t="s">
        <v>73</v>
      </c>
      <c r="AY1551" s="196" t="s">
        <v>276</v>
      </c>
    </row>
    <row r="1552" spans="2:65" s="13" customFormat="1">
      <c r="B1552" s="202"/>
      <c r="D1552" s="195" t="s">
        <v>284</v>
      </c>
      <c r="E1552" s="203" t="s">
        <v>5</v>
      </c>
      <c r="F1552" s="204" t="s">
        <v>77</v>
      </c>
      <c r="H1552" s="205">
        <v>1</v>
      </c>
      <c r="I1552" s="206"/>
      <c r="L1552" s="202"/>
      <c r="M1552" s="207"/>
      <c r="N1552" s="208"/>
      <c r="O1552" s="208"/>
      <c r="P1552" s="208"/>
      <c r="Q1552" s="208"/>
      <c r="R1552" s="208"/>
      <c r="S1552" s="208"/>
      <c r="T1552" s="209"/>
      <c r="AT1552" s="203" t="s">
        <v>284</v>
      </c>
      <c r="AU1552" s="203" t="s">
        <v>81</v>
      </c>
      <c r="AV1552" s="13" t="s">
        <v>81</v>
      </c>
      <c r="AW1552" s="13" t="s">
        <v>36</v>
      </c>
      <c r="AX1552" s="13" t="s">
        <v>73</v>
      </c>
      <c r="AY1552" s="203" t="s">
        <v>276</v>
      </c>
    </row>
    <row r="1553" spans="2:65" s="14" customFormat="1">
      <c r="B1553" s="210"/>
      <c r="D1553" s="195" t="s">
        <v>284</v>
      </c>
      <c r="E1553" s="211" t="s">
        <v>5</v>
      </c>
      <c r="F1553" s="212" t="s">
        <v>290</v>
      </c>
      <c r="H1553" s="213">
        <v>1</v>
      </c>
      <c r="I1553" s="214"/>
      <c r="L1553" s="210"/>
      <c r="M1553" s="215"/>
      <c r="N1553" s="216"/>
      <c r="O1553" s="216"/>
      <c r="P1553" s="216"/>
      <c r="Q1553" s="216"/>
      <c r="R1553" s="216"/>
      <c r="S1553" s="216"/>
      <c r="T1553" s="217"/>
      <c r="AT1553" s="211" t="s">
        <v>284</v>
      </c>
      <c r="AU1553" s="211" t="s">
        <v>81</v>
      </c>
      <c r="AV1553" s="14" t="s">
        <v>87</v>
      </c>
      <c r="AW1553" s="14" t="s">
        <v>36</v>
      </c>
      <c r="AX1553" s="14" t="s">
        <v>73</v>
      </c>
      <c r="AY1553" s="211" t="s">
        <v>276</v>
      </c>
    </row>
    <row r="1554" spans="2:65" s="15" customFormat="1">
      <c r="B1554" s="218"/>
      <c r="D1554" s="195" t="s">
        <v>284</v>
      </c>
      <c r="E1554" s="219" t="s">
        <v>5</v>
      </c>
      <c r="F1554" s="220" t="s">
        <v>291</v>
      </c>
      <c r="H1554" s="221">
        <v>1</v>
      </c>
      <c r="I1554" s="222"/>
      <c r="L1554" s="218"/>
      <c r="M1554" s="223"/>
      <c r="N1554" s="224"/>
      <c r="O1554" s="224"/>
      <c r="P1554" s="224"/>
      <c r="Q1554" s="224"/>
      <c r="R1554" s="224"/>
      <c r="S1554" s="224"/>
      <c r="T1554" s="225"/>
      <c r="AT1554" s="219" t="s">
        <v>284</v>
      </c>
      <c r="AU1554" s="219" t="s">
        <v>81</v>
      </c>
      <c r="AV1554" s="15" t="s">
        <v>92</v>
      </c>
      <c r="AW1554" s="15" t="s">
        <v>36</v>
      </c>
      <c r="AX1554" s="15" t="s">
        <v>77</v>
      </c>
      <c r="AY1554" s="219" t="s">
        <v>276</v>
      </c>
    </row>
    <row r="1555" spans="2:65" s="1" customFormat="1" ht="16.5" customHeight="1">
      <c r="B1555" s="181"/>
      <c r="C1555" s="182" t="s">
        <v>1843</v>
      </c>
      <c r="D1555" s="182" t="s">
        <v>278</v>
      </c>
      <c r="E1555" s="183" t="s">
        <v>1844</v>
      </c>
      <c r="F1555" s="184" t="s">
        <v>1845</v>
      </c>
      <c r="G1555" s="185" t="s">
        <v>325</v>
      </c>
      <c r="H1555" s="186">
        <v>1</v>
      </c>
      <c r="I1555" s="187"/>
      <c r="J1555" s="188">
        <f>ROUND(I1555*H1555,2)</f>
        <v>0</v>
      </c>
      <c r="K1555" s="184" t="s">
        <v>459</v>
      </c>
      <c r="L1555" s="42"/>
      <c r="M1555" s="189" t="s">
        <v>5</v>
      </c>
      <c r="N1555" s="190" t="s">
        <v>46</v>
      </c>
      <c r="O1555" s="43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AR1555" s="25" t="s">
        <v>384</v>
      </c>
      <c r="AT1555" s="25" t="s">
        <v>278</v>
      </c>
      <c r="AU1555" s="25" t="s">
        <v>81</v>
      </c>
      <c r="AY1555" s="25" t="s">
        <v>276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5" t="s">
        <v>92</v>
      </c>
      <c r="BK1555" s="193">
        <f>ROUND(I1555*H1555,2)</f>
        <v>0</v>
      </c>
      <c r="BL1555" s="25" t="s">
        <v>384</v>
      </c>
      <c r="BM1555" s="25" t="s">
        <v>1846</v>
      </c>
    </row>
    <row r="1556" spans="2:65" s="12" customFormat="1">
      <c r="B1556" s="194"/>
      <c r="D1556" s="195" t="s">
        <v>284</v>
      </c>
      <c r="E1556" s="196" t="s">
        <v>5</v>
      </c>
      <c r="F1556" s="197" t="s">
        <v>1791</v>
      </c>
      <c r="H1556" s="196" t="s">
        <v>5</v>
      </c>
      <c r="I1556" s="198"/>
      <c r="L1556" s="194"/>
      <c r="M1556" s="199"/>
      <c r="N1556" s="200"/>
      <c r="O1556" s="200"/>
      <c r="P1556" s="200"/>
      <c r="Q1556" s="200"/>
      <c r="R1556" s="200"/>
      <c r="S1556" s="200"/>
      <c r="T1556" s="201"/>
      <c r="AT1556" s="196" t="s">
        <v>284</v>
      </c>
      <c r="AU1556" s="196" t="s">
        <v>81</v>
      </c>
      <c r="AV1556" s="12" t="s">
        <v>77</v>
      </c>
      <c r="AW1556" s="12" t="s">
        <v>36</v>
      </c>
      <c r="AX1556" s="12" t="s">
        <v>73</v>
      </c>
      <c r="AY1556" s="196" t="s">
        <v>276</v>
      </c>
    </row>
    <row r="1557" spans="2:65" s="12" customFormat="1">
      <c r="B1557" s="194"/>
      <c r="D1557" s="195" t="s">
        <v>284</v>
      </c>
      <c r="E1557" s="196" t="s">
        <v>5</v>
      </c>
      <c r="F1557" s="197" t="s">
        <v>1406</v>
      </c>
      <c r="H1557" s="196" t="s">
        <v>5</v>
      </c>
      <c r="I1557" s="198"/>
      <c r="L1557" s="194"/>
      <c r="M1557" s="199"/>
      <c r="N1557" s="200"/>
      <c r="O1557" s="200"/>
      <c r="P1557" s="200"/>
      <c r="Q1557" s="200"/>
      <c r="R1557" s="200"/>
      <c r="S1557" s="200"/>
      <c r="T1557" s="201"/>
      <c r="AT1557" s="196" t="s">
        <v>284</v>
      </c>
      <c r="AU1557" s="196" t="s">
        <v>81</v>
      </c>
      <c r="AV1557" s="12" t="s">
        <v>77</v>
      </c>
      <c r="AW1557" s="12" t="s">
        <v>36</v>
      </c>
      <c r="AX1557" s="12" t="s">
        <v>73</v>
      </c>
      <c r="AY1557" s="196" t="s">
        <v>276</v>
      </c>
    </row>
    <row r="1558" spans="2:65" s="12" customFormat="1">
      <c r="B1558" s="194"/>
      <c r="D1558" s="195" t="s">
        <v>284</v>
      </c>
      <c r="E1558" s="196" t="s">
        <v>5</v>
      </c>
      <c r="F1558" s="197" t="s">
        <v>1847</v>
      </c>
      <c r="H1558" s="196" t="s">
        <v>5</v>
      </c>
      <c r="I1558" s="198"/>
      <c r="L1558" s="194"/>
      <c r="M1558" s="199"/>
      <c r="N1558" s="200"/>
      <c r="O1558" s="200"/>
      <c r="P1558" s="200"/>
      <c r="Q1558" s="200"/>
      <c r="R1558" s="200"/>
      <c r="S1558" s="200"/>
      <c r="T1558" s="201"/>
      <c r="AT1558" s="196" t="s">
        <v>284</v>
      </c>
      <c r="AU1558" s="196" t="s">
        <v>81</v>
      </c>
      <c r="AV1558" s="12" t="s">
        <v>77</v>
      </c>
      <c r="AW1558" s="12" t="s">
        <v>36</v>
      </c>
      <c r="AX1558" s="12" t="s">
        <v>73</v>
      </c>
      <c r="AY1558" s="196" t="s">
        <v>276</v>
      </c>
    </row>
    <row r="1559" spans="2:65" s="13" customFormat="1">
      <c r="B1559" s="202"/>
      <c r="D1559" s="195" t="s">
        <v>284</v>
      </c>
      <c r="E1559" s="203" t="s">
        <v>5</v>
      </c>
      <c r="F1559" s="204" t="s">
        <v>77</v>
      </c>
      <c r="H1559" s="205">
        <v>1</v>
      </c>
      <c r="I1559" s="206"/>
      <c r="L1559" s="202"/>
      <c r="M1559" s="207"/>
      <c r="N1559" s="208"/>
      <c r="O1559" s="208"/>
      <c r="P1559" s="208"/>
      <c r="Q1559" s="208"/>
      <c r="R1559" s="208"/>
      <c r="S1559" s="208"/>
      <c r="T1559" s="209"/>
      <c r="AT1559" s="203" t="s">
        <v>284</v>
      </c>
      <c r="AU1559" s="203" t="s">
        <v>81</v>
      </c>
      <c r="AV1559" s="13" t="s">
        <v>81</v>
      </c>
      <c r="AW1559" s="13" t="s">
        <v>36</v>
      </c>
      <c r="AX1559" s="13" t="s">
        <v>73</v>
      </c>
      <c r="AY1559" s="203" t="s">
        <v>276</v>
      </c>
    </row>
    <row r="1560" spans="2:65" s="14" customFormat="1">
      <c r="B1560" s="210"/>
      <c r="D1560" s="195" t="s">
        <v>284</v>
      </c>
      <c r="E1560" s="211" t="s">
        <v>5</v>
      </c>
      <c r="F1560" s="212" t="s">
        <v>290</v>
      </c>
      <c r="H1560" s="213">
        <v>1</v>
      </c>
      <c r="I1560" s="214"/>
      <c r="L1560" s="210"/>
      <c r="M1560" s="215"/>
      <c r="N1560" s="216"/>
      <c r="O1560" s="216"/>
      <c r="P1560" s="216"/>
      <c r="Q1560" s="216"/>
      <c r="R1560" s="216"/>
      <c r="S1560" s="216"/>
      <c r="T1560" s="217"/>
      <c r="AT1560" s="211" t="s">
        <v>284</v>
      </c>
      <c r="AU1560" s="211" t="s">
        <v>81</v>
      </c>
      <c r="AV1560" s="14" t="s">
        <v>87</v>
      </c>
      <c r="AW1560" s="14" t="s">
        <v>36</v>
      </c>
      <c r="AX1560" s="14" t="s">
        <v>73</v>
      </c>
      <c r="AY1560" s="211" t="s">
        <v>276</v>
      </c>
    </row>
    <row r="1561" spans="2:65" s="15" customFormat="1">
      <c r="B1561" s="218"/>
      <c r="D1561" s="195" t="s">
        <v>284</v>
      </c>
      <c r="E1561" s="219" t="s">
        <v>5</v>
      </c>
      <c r="F1561" s="220" t="s">
        <v>291</v>
      </c>
      <c r="H1561" s="221">
        <v>1</v>
      </c>
      <c r="I1561" s="222"/>
      <c r="L1561" s="218"/>
      <c r="M1561" s="223"/>
      <c r="N1561" s="224"/>
      <c r="O1561" s="224"/>
      <c r="P1561" s="224"/>
      <c r="Q1561" s="224"/>
      <c r="R1561" s="224"/>
      <c r="S1561" s="224"/>
      <c r="T1561" s="225"/>
      <c r="AT1561" s="219" t="s">
        <v>284</v>
      </c>
      <c r="AU1561" s="219" t="s">
        <v>81</v>
      </c>
      <c r="AV1561" s="15" t="s">
        <v>92</v>
      </c>
      <c r="AW1561" s="15" t="s">
        <v>36</v>
      </c>
      <c r="AX1561" s="15" t="s">
        <v>77</v>
      </c>
      <c r="AY1561" s="219" t="s">
        <v>276</v>
      </c>
    </row>
    <row r="1562" spans="2:65" s="1" customFormat="1" ht="16.5" customHeight="1">
      <c r="B1562" s="181"/>
      <c r="C1562" s="182" t="s">
        <v>1848</v>
      </c>
      <c r="D1562" s="182" t="s">
        <v>278</v>
      </c>
      <c r="E1562" s="183" t="s">
        <v>1849</v>
      </c>
      <c r="F1562" s="184" t="s">
        <v>1850</v>
      </c>
      <c r="G1562" s="185" t="s">
        <v>325</v>
      </c>
      <c r="H1562" s="186">
        <v>1</v>
      </c>
      <c r="I1562" s="187"/>
      <c r="J1562" s="188">
        <f>ROUND(I1562*H1562,2)</f>
        <v>0</v>
      </c>
      <c r="K1562" s="184" t="s">
        <v>5</v>
      </c>
      <c r="L1562" s="42"/>
      <c r="M1562" s="189" t="s">
        <v>5</v>
      </c>
      <c r="N1562" s="190" t="s">
        <v>46</v>
      </c>
      <c r="O1562" s="43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AR1562" s="25" t="s">
        <v>384</v>
      </c>
      <c r="AT1562" s="25" t="s">
        <v>278</v>
      </c>
      <c r="AU1562" s="25" t="s">
        <v>81</v>
      </c>
      <c r="AY1562" s="25" t="s">
        <v>276</v>
      </c>
      <c r="BE1562" s="193">
        <f>IF(N1562="základní",J1562,0)</f>
        <v>0</v>
      </c>
      <c r="BF1562" s="193">
        <f>IF(N1562="snížená",J1562,0)</f>
        <v>0</v>
      </c>
      <c r="BG1562" s="193">
        <f>IF(N1562="zákl. přenesená",J1562,0)</f>
        <v>0</v>
      </c>
      <c r="BH1562" s="193">
        <f>IF(N1562="sníž. přenesená",J1562,0)</f>
        <v>0</v>
      </c>
      <c r="BI1562" s="193">
        <f>IF(N1562="nulová",J1562,0)</f>
        <v>0</v>
      </c>
      <c r="BJ1562" s="25" t="s">
        <v>92</v>
      </c>
      <c r="BK1562" s="193">
        <f>ROUND(I1562*H1562,2)</f>
        <v>0</v>
      </c>
      <c r="BL1562" s="25" t="s">
        <v>384</v>
      </c>
      <c r="BM1562" s="25" t="s">
        <v>1851</v>
      </c>
    </row>
    <row r="1563" spans="2:65" s="12" customFormat="1">
      <c r="B1563" s="194"/>
      <c r="D1563" s="195" t="s">
        <v>284</v>
      </c>
      <c r="E1563" s="196" t="s">
        <v>5</v>
      </c>
      <c r="F1563" s="197" t="s">
        <v>1852</v>
      </c>
      <c r="H1563" s="196" t="s">
        <v>5</v>
      </c>
      <c r="I1563" s="198"/>
      <c r="L1563" s="194"/>
      <c r="M1563" s="199"/>
      <c r="N1563" s="200"/>
      <c r="O1563" s="200"/>
      <c r="P1563" s="200"/>
      <c r="Q1563" s="200"/>
      <c r="R1563" s="200"/>
      <c r="S1563" s="200"/>
      <c r="T1563" s="201"/>
      <c r="AT1563" s="196" t="s">
        <v>284</v>
      </c>
      <c r="AU1563" s="196" t="s">
        <v>81</v>
      </c>
      <c r="AV1563" s="12" t="s">
        <v>77</v>
      </c>
      <c r="AW1563" s="12" t="s">
        <v>36</v>
      </c>
      <c r="AX1563" s="12" t="s">
        <v>73</v>
      </c>
      <c r="AY1563" s="196" t="s">
        <v>276</v>
      </c>
    </row>
    <row r="1564" spans="2:65" s="12" customFormat="1">
      <c r="B1564" s="194"/>
      <c r="D1564" s="195" t="s">
        <v>284</v>
      </c>
      <c r="E1564" s="196" t="s">
        <v>5</v>
      </c>
      <c r="F1564" s="197" t="s">
        <v>1406</v>
      </c>
      <c r="H1564" s="196" t="s">
        <v>5</v>
      </c>
      <c r="I1564" s="198"/>
      <c r="L1564" s="194"/>
      <c r="M1564" s="199"/>
      <c r="N1564" s="200"/>
      <c r="O1564" s="200"/>
      <c r="P1564" s="200"/>
      <c r="Q1564" s="200"/>
      <c r="R1564" s="200"/>
      <c r="S1564" s="200"/>
      <c r="T1564" s="201"/>
      <c r="AT1564" s="196" t="s">
        <v>284</v>
      </c>
      <c r="AU1564" s="196" t="s">
        <v>81</v>
      </c>
      <c r="AV1564" s="12" t="s">
        <v>77</v>
      </c>
      <c r="AW1564" s="12" t="s">
        <v>36</v>
      </c>
      <c r="AX1564" s="12" t="s">
        <v>73</v>
      </c>
      <c r="AY1564" s="196" t="s">
        <v>276</v>
      </c>
    </row>
    <row r="1565" spans="2:65" s="12" customFormat="1">
      <c r="B1565" s="194"/>
      <c r="D1565" s="195" t="s">
        <v>284</v>
      </c>
      <c r="E1565" s="196" t="s">
        <v>5</v>
      </c>
      <c r="F1565" s="197" t="s">
        <v>1853</v>
      </c>
      <c r="H1565" s="196" t="s">
        <v>5</v>
      </c>
      <c r="I1565" s="198"/>
      <c r="L1565" s="194"/>
      <c r="M1565" s="199"/>
      <c r="N1565" s="200"/>
      <c r="O1565" s="200"/>
      <c r="P1565" s="200"/>
      <c r="Q1565" s="200"/>
      <c r="R1565" s="200"/>
      <c r="S1565" s="200"/>
      <c r="T1565" s="201"/>
      <c r="AT1565" s="196" t="s">
        <v>284</v>
      </c>
      <c r="AU1565" s="196" t="s">
        <v>81</v>
      </c>
      <c r="AV1565" s="12" t="s">
        <v>77</v>
      </c>
      <c r="AW1565" s="12" t="s">
        <v>36</v>
      </c>
      <c r="AX1565" s="12" t="s">
        <v>73</v>
      </c>
      <c r="AY1565" s="196" t="s">
        <v>276</v>
      </c>
    </row>
    <row r="1566" spans="2:65" s="13" customFormat="1">
      <c r="B1566" s="202"/>
      <c r="D1566" s="195" t="s">
        <v>284</v>
      </c>
      <c r="E1566" s="203" t="s">
        <v>5</v>
      </c>
      <c r="F1566" s="204" t="s">
        <v>77</v>
      </c>
      <c r="H1566" s="205">
        <v>1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284</v>
      </c>
      <c r="AU1566" s="203" t="s">
        <v>81</v>
      </c>
      <c r="AV1566" s="13" t="s">
        <v>81</v>
      </c>
      <c r="AW1566" s="13" t="s">
        <v>36</v>
      </c>
      <c r="AX1566" s="13" t="s">
        <v>73</v>
      </c>
      <c r="AY1566" s="203" t="s">
        <v>276</v>
      </c>
    </row>
    <row r="1567" spans="2:65" s="14" customFormat="1">
      <c r="B1567" s="210"/>
      <c r="D1567" s="195" t="s">
        <v>284</v>
      </c>
      <c r="E1567" s="211" t="s">
        <v>5</v>
      </c>
      <c r="F1567" s="212" t="s">
        <v>290</v>
      </c>
      <c r="H1567" s="213">
        <v>1</v>
      </c>
      <c r="I1567" s="214"/>
      <c r="L1567" s="210"/>
      <c r="M1567" s="215"/>
      <c r="N1567" s="216"/>
      <c r="O1567" s="216"/>
      <c r="P1567" s="216"/>
      <c r="Q1567" s="216"/>
      <c r="R1567" s="216"/>
      <c r="S1567" s="216"/>
      <c r="T1567" s="217"/>
      <c r="AT1567" s="211" t="s">
        <v>284</v>
      </c>
      <c r="AU1567" s="211" t="s">
        <v>81</v>
      </c>
      <c r="AV1567" s="14" t="s">
        <v>87</v>
      </c>
      <c r="AW1567" s="14" t="s">
        <v>36</v>
      </c>
      <c r="AX1567" s="14" t="s">
        <v>73</v>
      </c>
      <c r="AY1567" s="211" t="s">
        <v>276</v>
      </c>
    </row>
    <row r="1568" spans="2:65" s="15" customFormat="1">
      <c r="B1568" s="218"/>
      <c r="D1568" s="195" t="s">
        <v>284</v>
      </c>
      <c r="E1568" s="219" t="s">
        <v>5</v>
      </c>
      <c r="F1568" s="220" t="s">
        <v>291</v>
      </c>
      <c r="H1568" s="221">
        <v>1</v>
      </c>
      <c r="I1568" s="222"/>
      <c r="L1568" s="218"/>
      <c r="M1568" s="223"/>
      <c r="N1568" s="224"/>
      <c r="O1568" s="224"/>
      <c r="P1568" s="224"/>
      <c r="Q1568" s="224"/>
      <c r="R1568" s="224"/>
      <c r="S1568" s="224"/>
      <c r="T1568" s="225"/>
      <c r="AT1568" s="219" t="s">
        <v>284</v>
      </c>
      <c r="AU1568" s="219" t="s">
        <v>81</v>
      </c>
      <c r="AV1568" s="15" t="s">
        <v>92</v>
      </c>
      <c r="AW1568" s="15" t="s">
        <v>36</v>
      </c>
      <c r="AX1568" s="15" t="s">
        <v>77</v>
      </c>
      <c r="AY1568" s="219" t="s">
        <v>276</v>
      </c>
    </row>
    <row r="1569" spans="2:65" s="11" customFormat="1" ht="29.85" customHeight="1">
      <c r="B1569" s="168"/>
      <c r="D1569" s="169" t="s">
        <v>72</v>
      </c>
      <c r="E1569" s="179" t="s">
        <v>1854</v>
      </c>
      <c r="F1569" s="179" t="s">
        <v>1855</v>
      </c>
      <c r="I1569" s="171"/>
      <c r="J1569" s="180">
        <f>BK1569</f>
        <v>0</v>
      </c>
      <c r="L1569" s="168"/>
      <c r="M1569" s="173"/>
      <c r="N1569" s="174"/>
      <c r="O1569" s="174"/>
      <c r="P1569" s="175">
        <f>SUM(P1570:P1600)</f>
        <v>0</v>
      </c>
      <c r="Q1569" s="174"/>
      <c r="R1569" s="175">
        <f>SUM(R1570:R1600)</f>
        <v>0.68489299999999997</v>
      </c>
      <c r="S1569" s="174"/>
      <c r="T1569" s="176">
        <f>SUM(T1570:T1600)</f>
        <v>0</v>
      </c>
      <c r="AR1569" s="169" t="s">
        <v>81</v>
      </c>
      <c r="AT1569" s="177" t="s">
        <v>72</v>
      </c>
      <c r="AU1569" s="177" t="s">
        <v>77</v>
      </c>
      <c r="AY1569" s="169" t="s">
        <v>276</v>
      </c>
      <c r="BK1569" s="178">
        <f>SUM(BK1570:BK1600)</f>
        <v>0</v>
      </c>
    </row>
    <row r="1570" spans="2:65" s="1" customFormat="1" ht="25.5" customHeight="1">
      <c r="B1570" s="181"/>
      <c r="C1570" s="182" t="s">
        <v>1856</v>
      </c>
      <c r="D1570" s="182" t="s">
        <v>278</v>
      </c>
      <c r="E1570" s="183" t="s">
        <v>1857</v>
      </c>
      <c r="F1570" s="184" t="s">
        <v>1858</v>
      </c>
      <c r="G1570" s="185" t="s">
        <v>325</v>
      </c>
      <c r="H1570" s="186">
        <v>31.9</v>
      </c>
      <c r="I1570" s="187"/>
      <c r="J1570" s="188">
        <f>ROUND(I1570*H1570,2)</f>
        <v>0</v>
      </c>
      <c r="K1570" s="184" t="s">
        <v>282</v>
      </c>
      <c r="L1570" s="42"/>
      <c r="M1570" s="189" t="s">
        <v>5</v>
      </c>
      <c r="N1570" s="190" t="s">
        <v>46</v>
      </c>
      <c r="O1570" s="43"/>
      <c r="P1570" s="191">
        <f>O1570*H1570</f>
        <v>0</v>
      </c>
      <c r="Q1570" s="191">
        <v>3.5000000000000001E-3</v>
      </c>
      <c r="R1570" s="191">
        <f>Q1570*H1570</f>
        <v>0.11165</v>
      </c>
      <c r="S1570" s="191">
        <v>0</v>
      </c>
      <c r="T1570" s="192">
        <f>S1570*H1570</f>
        <v>0</v>
      </c>
      <c r="AR1570" s="25" t="s">
        <v>384</v>
      </c>
      <c r="AT1570" s="25" t="s">
        <v>278</v>
      </c>
      <c r="AU1570" s="25" t="s">
        <v>81</v>
      </c>
      <c r="AY1570" s="25" t="s">
        <v>276</v>
      </c>
      <c r="BE1570" s="193">
        <f>IF(N1570="základní",J1570,0)</f>
        <v>0</v>
      </c>
      <c r="BF1570" s="193">
        <f>IF(N1570="snížená",J1570,0)</f>
        <v>0</v>
      </c>
      <c r="BG1570" s="193">
        <f>IF(N1570="zákl. přenesená",J1570,0)</f>
        <v>0</v>
      </c>
      <c r="BH1570" s="193">
        <f>IF(N1570="sníž. přenesená",J1570,0)</f>
        <v>0</v>
      </c>
      <c r="BI1570" s="193">
        <f>IF(N1570="nulová",J1570,0)</f>
        <v>0</v>
      </c>
      <c r="BJ1570" s="25" t="s">
        <v>92</v>
      </c>
      <c r="BK1570" s="193">
        <f>ROUND(I1570*H1570,2)</f>
        <v>0</v>
      </c>
      <c r="BL1570" s="25" t="s">
        <v>384</v>
      </c>
      <c r="BM1570" s="25" t="s">
        <v>1859</v>
      </c>
    </row>
    <row r="1571" spans="2:65" s="12" customFormat="1">
      <c r="B1571" s="194"/>
      <c r="D1571" s="195" t="s">
        <v>284</v>
      </c>
      <c r="E1571" s="196" t="s">
        <v>5</v>
      </c>
      <c r="F1571" s="197" t="s">
        <v>1860</v>
      </c>
      <c r="H1571" s="196" t="s">
        <v>5</v>
      </c>
      <c r="I1571" s="198"/>
      <c r="L1571" s="194"/>
      <c r="M1571" s="199"/>
      <c r="N1571" s="200"/>
      <c r="O1571" s="200"/>
      <c r="P1571" s="200"/>
      <c r="Q1571" s="200"/>
      <c r="R1571" s="200"/>
      <c r="S1571" s="200"/>
      <c r="T1571" s="201"/>
      <c r="AT1571" s="196" t="s">
        <v>284</v>
      </c>
      <c r="AU1571" s="196" t="s">
        <v>81</v>
      </c>
      <c r="AV1571" s="12" t="s">
        <v>77</v>
      </c>
      <c r="AW1571" s="12" t="s">
        <v>36</v>
      </c>
      <c r="AX1571" s="12" t="s">
        <v>73</v>
      </c>
      <c r="AY1571" s="196" t="s">
        <v>276</v>
      </c>
    </row>
    <row r="1572" spans="2:65" s="12" customFormat="1">
      <c r="B1572" s="194"/>
      <c r="D1572" s="195" t="s">
        <v>284</v>
      </c>
      <c r="E1572" s="196" t="s">
        <v>5</v>
      </c>
      <c r="F1572" s="197" t="s">
        <v>781</v>
      </c>
      <c r="H1572" s="196" t="s">
        <v>5</v>
      </c>
      <c r="I1572" s="198"/>
      <c r="L1572" s="194"/>
      <c r="M1572" s="199"/>
      <c r="N1572" s="200"/>
      <c r="O1572" s="200"/>
      <c r="P1572" s="200"/>
      <c r="Q1572" s="200"/>
      <c r="R1572" s="200"/>
      <c r="S1572" s="200"/>
      <c r="T1572" s="201"/>
      <c r="AT1572" s="196" t="s">
        <v>284</v>
      </c>
      <c r="AU1572" s="196" t="s">
        <v>81</v>
      </c>
      <c r="AV1572" s="12" t="s">
        <v>77</v>
      </c>
      <c r="AW1572" s="12" t="s">
        <v>36</v>
      </c>
      <c r="AX1572" s="12" t="s">
        <v>73</v>
      </c>
      <c r="AY1572" s="196" t="s">
        <v>276</v>
      </c>
    </row>
    <row r="1573" spans="2:65" s="12" customFormat="1">
      <c r="B1573" s="194"/>
      <c r="D1573" s="195" t="s">
        <v>284</v>
      </c>
      <c r="E1573" s="196" t="s">
        <v>5</v>
      </c>
      <c r="F1573" s="197" t="s">
        <v>1861</v>
      </c>
      <c r="H1573" s="196" t="s">
        <v>5</v>
      </c>
      <c r="I1573" s="198"/>
      <c r="L1573" s="194"/>
      <c r="M1573" s="199"/>
      <c r="N1573" s="200"/>
      <c r="O1573" s="200"/>
      <c r="P1573" s="200"/>
      <c r="Q1573" s="200"/>
      <c r="R1573" s="200"/>
      <c r="S1573" s="200"/>
      <c r="T1573" s="201"/>
      <c r="AT1573" s="196" t="s">
        <v>284</v>
      </c>
      <c r="AU1573" s="196" t="s">
        <v>81</v>
      </c>
      <c r="AV1573" s="12" t="s">
        <v>77</v>
      </c>
      <c r="AW1573" s="12" t="s">
        <v>36</v>
      </c>
      <c r="AX1573" s="12" t="s">
        <v>73</v>
      </c>
      <c r="AY1573" s="196" t="s">
        <v>276</v>
      </c>
    </row>
    <row r="1574" spans="2:65" s="13" customFormat="1">
      <c r="B1574" s="202"/>
      <c r="D1574" s="195" t="s">
        <v>284</v>
      </c>
      <c r="E1574" s="203" t="s">
        <v>5</v>
      </c>
      <c r="F1574" s="204" t="s">
        <v>1862</v>
      </c>
      <c r="H1574" s="205">
        <v>31.9</v>
      </c>
      <c r="I1574" s="206"/>
      <c r="L1574" s="202"/>
      <c r="M1574" s="207"/>
      <c r="N1574" s="208"/>
      <c r="O1574" s="208"/>
      <c r="P1574" s="208"/>
      <c r="Q1574" s="208"/>
      <c r="R1574" s="208"/>
      <c r="S1574" s="208"/>
      <c r="T1574" s="209"/>
      <c r="AT1574" s="203" t="s">
        <v>284</v>
      </c>
      <c r="AU1574" s="203" t="s">
        <v>81</v>
      </c>
      <c r="AV1574" s="13" t="s">
        <v>81</v>
      </c>
      <c r="AW1574" s="13" t="s">
        <v>36</v>
      </c>
      <c r="AX1574" s="13" t="s">
        <v>73</v>
      </c>
      <c r="AY1574" s="203" t="s">
        <v>276</v>
      </c>
    </row>
    <row r="1575" spans="2:65" s="14" customFormat="1">
      <c r="B1575" s="210"/>
      <c r="D1575" s="195" t="s">
        <v>284</v>
      </c>
      <c r="E1575" s="211" t="s">
        <v>5</v>
      </c>
      <c r="F1575" s="212" t="s">
        <v>290</v>
      </c>
      <c r="H1575" s="213">
        <v>31.9</v>
      </c>
      <c r="I1575" s="214"/>
      <c r="L1575" s="210"/>
      <c r="M1575" s="215"/>
      <c r="N1575" s="216"/>
      <c r="O1575" s="216"/>
      <c r="P1575" s="216"/>
      <c r="Q1575" s="216"/>
      <c r="R1575" s="216"/>
      <c r="S1575" s="216"/>
      <c r="T1575" s="217"/>
      <c r="AT1575" s="211" t="s">
        <v>284</v>
      </c>
      <c r="AU1575" s="211" t="s">
        <v>81</v>
      </c>
      <c r="AV1575" s="14" t="s">
        <v>87</v>
      </c>
      <c r="AW1575" s="14" t="s">
        <v>36</v>
      </c>
      <c r="AX1575" s="14" t="s">
        <v>73</v>
      </c>
      <c r="AY1575" s="211" t="s">
        <v>276</v>
      </c>
    </row>
    <row r="1576" spans="2:65" s="15" customFormat="1">
      <c r="B1576" s="218"/>
      <c r="D1576" s="195" t="s">
        <v>284</v>
      </c>
      <c r="E1576" s="219" t="s">
        <v>5</v>
      </c>
      <c r="F1576" s="220" t="s">
        <v>291</v>
      </c>
      <c r="H1576" s="221">
        <v>31.9</v>
      </c>
      <c r="I1576" s="222"/>
      <c r="L1576" s="218"/>
      <c r="M1576" s="223"/>
      <c r="N1576" s="224"/>
      <c r="O1576" s="224"/>
      <c r="P1576" s="224"/>
      <c r="Q1576" s="224"/>
      <c r="R1576" s="224"/>
      <c r="S1576" s="224"/>
      <c r="T1576" s="225"/>
      <c r="AT1576" s="219" t="s">
        <v>284</v>
      </c>
      <c r="AU1576" s="219" t="s">
        <v>81</v>
      </c>
      <c r="AV1576" s="15" t="s">
        <v>92</v>
      </c>
      <c r="AW1576" s="15" t="s">
        <v>36</v>
      </c>
      <c r="AX1576" s="15" t="s">
        <v>77</v>
      </c>
      <c r="AY1576" s="219" t="s">
        <v>276</v>
      </c>
    </row>
    <row r="1577" spans="2:65" s="1" customFormat="1" ht="16.5" customHeight="1">
      <c r="B1577" s="181"/>
      <c r="C1577" s="226" t="s">
        <v>1863</v>
      </c>
      <c r="D1577" s="226" t="s">
        <v>447</v>
      </c>
      <c r="E1577" s="227" t="s">
        <v>1864</v>
      </c>
      <c r="F1577" s="228" t="s">
        <v>1865</v>
      </c>
      <c r="G1577" s="229" t="s">
        <v>325</v>
      </c>
      <c r="H1577" s="230">
        <v>35.090000000000003</v>
      </c>
      <c r="I1577" s="231"/>
      <c r="J1577" s="232">
        <f>ROUND(I1577*H1577,2)</f>
        <v>0</v>
      </c>
      <c r="K1577" s="228" t="s">
        <v>282</v>
      </c>
      <c r="L1577" s="233"/>
      <c r="M1577" s="234" t="s">
        <v>5</v>
      </c>
      <c r="N1577" s="235" t="s">
        <v>46</v>
      </c>
      <c r="O1577" s="43"/>
      <c r="P1577" s="191">
        <f>O1577*H1577</f>
        <v>0</v>
      </c>
      <c r="Q1577" s="191">
        <v>1.55E-2</v>
      </c>
      <c r="R1577" s="191">
        <f>Q1577*H1577</f>
        <v>0.54389500000000002</v>
      </c>
      <c r="S1577" s="191">
        <v>0</v>
      </c>
      <c r="T1577" s="192">
        <f>S1577*H1577</f>
        <v>0</v>
      </c>
      <c r="AR1577" s="25" t="s">
        <v>484</v>
      </c>
      <c r="AT1577" s="25" t="s">
        <v>447</v>
      </c>
      <c r="AU1577" s="25" t="s">
        <v>81</v>
      </c>
      <c r="AY1577" s="25" t="s">
        <v>276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5" t="s">
        <v>92</v>
      </c>
      <c r="BK1577" s="193">
        <f>ROUND(I1577*H1577,2)</f>
        <v>0</v>
      </c>
      <c r="BL1577" s="25" t="s">
        <v>384</v>
      </c>
      <c r="BM1577" s="25" t="s">
        <v>1866</v>
      </c>
    </row>
    <row r="1578" spans="2:65" s="12" customFormat="1">
      <c r="B1578" s="194"/>
      <c r="D1578" s="195" t="s">
        <v>284</v>
      </c>
      <c r="E1578" s="196" t="s">
        <v>5</v>
      </c>
      <c r="F1578" s="197" t="s">
        <v>451</v>
      </c>
      <c r="H1578" s="196" t="s">
        <v>5</v>
      </c>
      <c r="I1578" s="198"/>
      <c r="L1578" s="194"/>
      <c r="M1578" s="199"/>
      <c r="N1578" s="200"/>
      <c r="O1578" s="200"/>
      <c r="P1578" s="200"/>
      <c r="Q1578" s="200"/>
      <c r="R1578" s="200"/>
      <c r="S1578" s="200"/>
      <c r="T1578" s="201"/>
      <c r="AT1578" s="196" t="s">
        <v>284</v>
      </c>
      <c r="AU1578" s="196" t="s">
        <v>81</v>
      </c>
      <c r="AV1578" s="12" t="s">
        <v>77</v>
      </c>
      <c r="AW1578" s="12" t="s">
        <v>36</v>
      </c>
      <c r="AX1578" s="12" t="s">
        <v>73</v>
      </c>
      <c r="AY1578" s="196" t="s">
        <v>276</v>
      </c>
    </row>
    <row r="1579" spans="2:65" s="13" customFormat="1">
      <c r="B1579" s="202"/>
      <c r="D1579" s="195" t="s">
        <v>284</v>
      </c>
      <c r="E1579" s="203" t="s">
        <v>5</v>
      </c>
      <c r="F1579" s="204" t="s">
        <v>1867</v>
      </c>
      <c r="H1579" s="205">
        <v>35.090000000000003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284</v>
      </c>
      <c r="AU1579" s="203" t="s">
        <v>81</v>
      </c>
      <c r="AV1579" s="13" t="s">
        <v>81</v>
      </c>
      <c r="AW1579" s="13" t="s">
        <v>36</v>
      </c>
      <c r="AX1579" s="13" t="s">
        <v>73</v>
      </c>
      <c r="AY1579" s="203" t="s">
        <v>276</v>
      </c>
    </row>
    <row r="1580" spans="2:65" s="14" customFormat="1">
      <c r="B1580" s="210"/>
      <c r="D1580" s="195" t="s">
        <v>284</v>
      </c>
      <c r="E1580" s="211" t="s">
        <v>5</v>
      </c>
      <c r="F1580" s="212" t="s">
        <v>290</v>
      </c>
      <c r="H1580" s="213">
        <v>35.090000000000003</v>
      </c>
      <c r="I1580" s="214"/>
      <c r="L1580" s="210"/>
      <c r="M1580" s="215"/>
      <c r="N1580" s="216"/>
      <c r="O1580" s="216"/>
      <c r="P1580" s="216"/>
      <c r="Q1580" s="216"/>
      <c r="R1580" s="216"/>
      <c r="S1580" s="216"/>
      <c r="T1580" s="217"/>
      <c r="AT1580" s="211" t="s">
        <v>284</v>
      </c>
      <c r="AU1580" s="211" t="s">
        <v>81</v>
      </c>
      <c r="AV1580" s="14" t="s">
        <v>87</v>
      </c>
      <c r="AW1580" s="14" t="s">
        <v>36</v>
      </c>
      <c r="AX1580" s="14" t="s">
        <v>73</v>
      </c>
      <c r="AY1580" s="211" t="s">
        <v>276</v>
      </c>
    </row>
    <row r="1581" spans="2:65" s="15" customFormat="1">
      <c r="B1581" s="218"/>
      <c r="D1581" s="195" t="s">
        <v>284</v>
      </c>
      <c r="E1581" s="219" t="s">
        <v>5</v>
      </c>
      <c r="F1581" s="220" t="s">
        <v>291</v>
      </c>
      <c r="H1581" s="221">
        <v>35.090000000000003</v>
      </c>
      <c r="I1581" s="222"/>
      <c r="L1581" s="218"/>
      <c r="M1581" s="223"/>
      <c r="N1581" s="224"/>
      <c r="O1581" s="224"/>
      <c r="P1581" s="224"/>
      <c r="Q1581" s="224"/>
      <c r="R1581" s="224"/>
      <c r="S1581" s="224"/>
      <c r="T1581" s="225"/>
      <c r="AT1581" s="219" t="s">
        <v>284</v>
      </c>
      <c r="AU1581" s="219" t="s">
        <v>81</v>
      </c>
      <c r="AV1581" s="15" t="s">
        <v>92</v>
      </c>
      <c r="AW1581" s="15" t="s">
        <v>36</v>
      </c>
      <c r="AX1581" s="15" t="s">
        <v>77</v>
      </c>
      <c r="AY1581" s="219" t="s">
        <v>276</v>
      </c>
    </row>
    <row r="1582" spans="2:65" s="1" customFormat="1" ht="16.5" customHeight="1">
      <c r="B1582" s="181"/>
      <c r="C1582" s="182" t="s">
        <v>1868</v>
      </c>
      <c r="D1582" s="182" t="s">
        <v>278</v>
      </c>
      <c r="E1582" s="183" t="s">
        <v>1869</v>
      </c>
      <c r="F1582" s="184" t="s">
        <v>1870</v>
      </c>
      <c r="G1582" s="185" t="s">
        <v>325</v>
      </c>
      <c r="H1582" s="186">
        <v>31.9</v>
      </c>
      <c r="I1582" s="187"/>
      <c r="J1582" s="188">
        <f>ROUND(I1582*H1582,2)</f>
        <v>0</v>
      </c>
      <c r="K1582" s="184" t="s">
        <v>282</v>
      </c>
      <c r="L1582" s="42"/>
      <c r="M1582" s="189" t="s">
        <v>5</v>
      </c>
      <c r="N1582" s="190" t="s">
        <v>46</v>
      </c>
      <c r="O1582" s="43"/>
      <c r="P1582" s="191">
        <f>O1582*H1582</f>
        <v>0</v>
      </c>
      <c r="Q1582" s="191">
        <v>6.2E-4</v>
      </c>
      <c r="R1582" s="191">
        <f>Q1582*H1582</f>
        <v>1.9778E-2</v>
      </c>
      <c r="S1582" s="191">
        <v>0</v>
      </c>
      <c r="T1582" s="192">
        <f>S1582*H1582</f>
        <v>0</v>
      </c>
      <c r="AR1582" s="25" t="s">
        <v>384</v>
      </c>
      <c r="AT1582" s="25" t="s">
        <v>278</v>
      </c>
      <c r="AU1582" s="25" t="s">
        <v>81</v>
      </c>
      <c r="AY1582" s="25" t="s">
        <v>276</v>
      </c>
      <c r="BE1582" s="193">
        <f>IF(N1582="základní",J1582,0)</f>
        <v>0</v>
      </c>
      <c r="BF1582" s="193">
        <f>IF(N1582="snížená",J1582,0)</f>
        <v>0</v>
      </c>
      <c r="BG1582" s="193">
        <f>IF(N1582="zákl. přenesená",J1582,0)</f>
        <v>0</v>
      </c>
      <c r="BH1582" s="193">
        <f>IF(N1582="sníž. přenesená",J1582,0)</f>
        <v>0</v>
      </c>
      <c r="BI1582" s="193">
        <f>IF(N1582="nulová",J1582,0)</f>
        <v>0</v>
      </c>
      <c r="BJ1582" s="25" t="s">
        <v>92</v>
      </c>
      <c r="BK1582" s="193">
        <f>ROUND(I1582*H1582,2)</f>
        <v>0</v>
      </c>
      <c r="BL1582" s="25" t="s">
        <v>384</v>
      </c>
      <c r="BM1582" s="25" t="s">
        <v>1871</v>
      </c>
    </row>
    <row r="1583" spans="2:65" s="12" customFormat="1">
      <c r="B1583" s="194"/>
      <c r="D1583" s="195" t="s">
        <v>284</v>
      </c>
      <c r="E1583" s="196" t="s">
        <v>5</v>
      </c>
      <c r="F1583" s="197" t="s">
        <v>1872</v>
      </c>
      <c r="H1583" s="196" t="s">
        <v>5</v>
      </c>
      <c r="I1583" s="198"/>
      <c r="L1583" s="194"/>
      <c r="M1583" s="199"/>
      <c r="N1583" s="200"/>
      <c r="O1583" s="200"/>
      <c r="P1583" s="200"/>
      <c r="Q1583" s="200"/>
      <c r="R1583" s="200"/>
      <c r="S1583" s="200"/>
      <c r="T1583" s="201"/>
      <c r="AT1583" s="196" t="s">
        <v>284</v>
      </c>
      <c r="AU1583" s="196" t="s">
        <v>81</v>
      </c>
      <c r="AV1583" s="12" t="s">
        <v>77</v>
      </c>
      <c r="AW1583" s="12" t="s">
        <v>36</v>
      </c>
      <c r="AX1583" s="12" t="s">
        <v>73</v>
      </c>
      <c r="AY1583" s="196" t="s">
        <v>276</v>
      </c>
    </row>
    <row r="1584" spans="2:65" s="12" customFormat="1">
      <c r="B1584" s="194"/>
      <c r="D1584" s="195" t="s">
        <v>284</v>
      </c>
      <c r="E1584" s="196" t="s">
        <v>5</v>
      </c>
      <c r="F1584" s="197" t="s">
        <v>1873</v>
      </c>
      <c r="H1584" s="196" t="s">
        <v>5</v>
      </c>
      <c r="I1584" s="198"/>
      <c r="L1584" s="194"/>
      <c r="M1584" s="199"/>
      <c r="N1584" s="200"/>
      <c r="O1584" s="200"/>
      <c r="P1584" s="200"/>
      <c r="Q1584" s="200"/>
      <c r="R1584" s="200"/>
      <c r="S1584" s="200"/>
      <c r="T1584" s="201"/>
      <c r="AT1584" s="196" t="s">
        <v>284</v>
      </c>
      <c r="AU1584" s="196" t="s">
        <v>81</v>
      </c>
      <c r="AV1584" s="12" t="s">
        <v>77</v>
      </c>
      <c r="AW1584" s="12" t="s">
        <v>36</v>
      </c>
      <c r="AX1584" s="12" t="s">
        <v>73</v>
      </c>
      <c r="AY1584" s="196" t="s">
        <v>276</v>
      </c>
    </row>
    <row r="1585" spans="2:65" s="13" customFormat="1">
      <c r="B1585" s="202"/>
      <c r="D1585" s="195" t="s">
        <v>284</v>
      </c>
      <c r="E1585" s="203" t="s">
        <v>5</v>
      </c>
      <c r="F1585" s="204" t="s">
        <v>1874</v>
      </c>
      <c r="H1585" s="205">
        <v>31.9</v>
      </c>
      <c r="I1585" s="206"/>
      <c r="L1585" s="202"/>
      <c r="M1585" s="207"/>
      <c r="N1585" s="208"/>
      <c r="O1585" s="208"/>
      <c r="P1585" s="208"/>
      <c r="Q1585" s="208"/>
      <c r="R1585" s="208"/>
      <c r="S1585" s="208"/>
      <c r="T1585" s="209"/>
      <c r="AT1585" s="203" t="s">
        <v>284</v>
      </c>
      <c r="AU1585" s="203" t="s">
        <v>81</v>
      </c>
      <c r="AV1585" s="13" t="s">
        <v>81</v>
      </c>
      <c r="AW1585" s="13" t="s">
        <v>36</v>
      </c>
      <c r="AX1585" s="13" t="s">
        <v>73</v>
      </c>
      <c r="AY1585" s="203" t="s">
        <v>276</v>
      </c>
    </row>
    <row r="1586" spans="2:65" s="14" customFormat="1">
      <c r="B1586" s="210"/>
      <c r="D1586" s="195" t="s">
        <v>284</v>
      </c>
      <c r="E1586" s="211" t="s">
        <v>5</v>
      </c>
      <c r="F1586" s="212" t="s">
        <v>290</v>
      </c>
      <c r="H1586" s="213">
        <v>31.9</v>
      </c>
      <c r="I1586" s="214"/>
      <c r="L1586" s="210"/>
      <c r="M1586" s="215"/>
      <c r="N1586" s="216"/>
      <c r="O1586" s="216"/>
      <c r="P1586" s="216"/>
      <c r="Q1586" s="216"/>
      <c r="R1586" s="216"/>
      <c r="S1586" s="216"/>
      <c r="T1586" s="217"/>
      <c r="AT1586" s="211" t="s">
        <v>284</v>
      </c>
      <c r="AU1586" s="211" t="s">
        <v>81</v>
      </c>
      <c r="AV1586" s="14" t="s">
        <v>87</v>
      </c>
      <c r="AW1586" s="14" t="s">
        <v>36</v>
      </c>
      <c r="AX1586" s="14" t="s">
        <v>73</v>
      </c>
      <c r="AY1586" s="211" t="s">
        <v>276</v>
      </c>
    </row>
    <row r="1587" spans="2:65" s="15" customFormat="1">
      <c r="B1587" s="218"/>
      <c r="D1587" s="195" t="s">
        <v>284</v>
      </c>
      <c r="E1587" s="219" t="s">
        <v>5</v>
      </c>
      <c r="F1587" s="220" t="s">
        <v>291</v>
      </c>
      <c r="H1587" s="221">
        <v>31.9</v>
      </c>
      <c r="I1587" s="222"/>
      <c r="L1587" s="218"/>
      <c r="M1587" s="223"/>
      <c r="N1587" s="224"/>
      <c r="O1587" s="224"/>
      <c r="P1587" s="224"/>
      <c r="Q1587" s="224"/>
      <c r="R1587" s="224"/>
      <c r="S1587" s="224"/>
      <c r="T1587" s="225"/>
      <c r="AT1587" s="219" t="s">
        <v>284</v>
      </c>
      <c r="AU1587" s="219" t="s">
        <v>81</v>
      </c>
      <c r="AV1587" s="15" t="s">
        <v>92</v>
      </c>
      <c r="AW1587" s="15" t="s">
        <v>36</v>
      </c>
      <c r="AX1587" s="15" t="s">
        <v>77</v>
      </c>
      <c r="AY1587" s="219" t="s">
        <v>276</v>
      </c>
    </row>
    <row r="1588" spans="2:65" s="1" customFormat="1" ht="16.5" customHeight="1">
      <c r="B1588" s="181"/>
      <c r="C1588" s="182" t="s">
        <v>1875</v>
      </c>
      <c r="D1588" s="182" t="s">
        <v>278</v>
      </c>
      <c r="E1588" s="183" t="s">
        <v>1876</v>
      </c>
      <c r="F1588" s="184" t="s">
        <v>1877</v>
      </c>
      <c r="G1588" s="185" t="s">
        <v>325</v>
      </c>
      <c r="H1588" s="186">
        <v>31.9</v>
      </c>
      <c r="I1588" s="187"/>
      <c r="J1588" s="188">
        <f>ROUND(I1588*H1588,2)</f>
        <v>0</v>
      </c>
      <c r="K1588" s="184" t="s">
        <v>282</v>
      </c>
      <c r="L1588" s="42"/>
      <c r="M1588" s="189" t="s">
        <v>5</v>
      </c>
      <c r="N1588" s="190" t="s">
        <v>46</v>
      </c>
      <c r="O1588" s="43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AR1588" s="25" t="s">
        <v>384</v>
      </c>
      <c r="AT1588" s="25" t="s">
        <v>278</v>
      </c>
      <c r="AU1588" s="25" t="s">
        <v>81</v>
      </c>
      <c r="AY1588" s="25" t="s">
        <v>276</v>
      </c>
      <c r="BE1588" s="193">
        <f>IF(N1588="základní",J1588,0)</f>
        <v>0</v>
      </c>
      <c r="BF1588" s="193">
        <f>IF(N1588="snížená",J1588,0)</f>
        <v>0</v>
      </c>
      <c r="BG1588" s="193">
        <f>IF(N1588="zákl. přenesená",J1588,0)</f>
        <v>0</v>
      </c>
      <c r="BH1588" s="193">
        <f>IF(N1588="sníž. přenesená",J1588,0)</f>
        <v>0</v>
      </c>
      <c r="BI1588" s="193">
        <f>IF(N1588="nulová",J1588,0)</f>
        <v>0</v>
      </c>
      <c r="BJ1588" s="25" t="s">
        <v>92</v>
      </c>
      <c r="BK1588" s="193">
        <f>ROUND(I1588*H1588,2)</f>
        <v>0</v>
      </c>
      <c r="BL1588" s="25" t="s">
        <v>384</v>
      </c>
      <c r="BM1588" s="25" t="s">
        <v>1878</v>
      </c>
    </row>
    <row r="1589" spans="2:65" s="12" customFormat="1">
      <c r="B1589" s="194"/>
      <c r="D1589" s="195" t="s">
        <v>284</v>
      </c>
      <c r="E1589" s="196" t="s">
        <v>5</v>
      </c>
      <c r="F1589" s="197" t="s">
        <v>1872</v>
      </c>
      <c r="H1589" s="196" t="s">
        <v>5</v>
      </c>
      <c r="I1589" s="198"/>
      <c r="L1589" s="194"/>
      <c r="M1589" s="199"/>
      <c r="N1589" s="200"/>
      <c r="O1589" s="200"/>
      <c r="P1589" s="200"/>
      <c r="Q1589" s="200"/>
      <c r="R1589" s="200"/>
      <c r="S1589" s="200"/>
      <c r="T1589" s="201"/>
      <c r="AT1589" s="196" t="s">
        <v>284</v>
      </c>
      <c r="AU1589" s="196" t="s">
        <v>81</v>
      </c>
      <c r="AV1589" s="12" t="s">
        <v>77</v>
      </c>
      <c r="AW1589" s="12" t="s">
        <v>36</v>
      </c>
      <c r="AX1589" s="12" t="s">
        <v>73</v>
      </c>
      <c r="AY1589" s="196" t="s">
        <v>276</v>
      </c>
    </row>
    <row r="1590" spans="2:65" s="12" customFormat="1">
      <c r="B1590" s="194"/>
      <c r="D1590" s="195" t="s">
        <v>284</v>
      </c>
      <c r="E1590" s="196" t="s">
        <v>5</v>
      </c>
      <c r="F1590" s="197" t="s">
        <v>1873</v>
      </c>
      <c r="H1590" s="196" t="s">
        <v>5</v>
      </c>
      <c r="I1590" s="198"/>
      <c r="L1590" s="194"/>
      <c r="M1590" s="199"/>
      <c r="N1590" s="200"/>
      <c r="O1590" s="200"/>
      <c r="P1590" s="200"/>
      <c r="Q1590" s="200"/>
      <c r="R1590" s="200"/>
      <c r="S1590" s="200"/>
      <c r="T1590" s="201"/>
      <c r="AT1590" s="196" t="s">
        <v>284</v>
      </c>
      <c r="AU1590" s="196" t="s">
        <v>81</v>
      </c>
      <c r="AV1590" s="12" t="s">
        <v>77</v>
      </c>
      <c r="AW1590" s="12" t="s">
        <v>36</v>
      </c>
      <c r="AX1590" s="12" t="s">
        <v>73</v>
      </c>
      <c r="AY1590" s="196" t="s">
        <v>276</v>
      </c>
    </row>
    <row r="1591" spans="2:65" s="13" customFormat="1">
      <c r="B1591" s="202"/>
      <c r="D1591" s="195" t="s">
        <v>284</v>
      </c>
      <c r="E1591" s="203" t="s">
        <v>5</v>
      </c>
      <c r="F1591" s="204" t="s">
        <v>1874</v>
      </c>
      <c r="H1591" s="205">
        <v>31.9</v>
      </c>
      <c r="I1591" s="206"/>
      <c r="L1591" s="202"/>
      <c r="M1591" s="207"/>
      <c r="N1591" s="208"/>
      <c r="O1591" s="208"/>
      <c r="P1591" s="208"/>
      <c r="Q1591" s="208"/>
      <c r="R1591" s="208"/>
      <c r="S1591" s="208"/>
      <c r="T1591" s="209"/>
      <c r="AT1591" s="203" t="s">
        <v>284</v>
      </c>
      <c r="AU1591" s="203" t="s">
        <v>81</v>
      </c>
      <c r="AV1591" s="13" t="s">
        <v>81</v>
      </c>
      <c r="AW1591" s="13" t="s">
        <v>36</v>
      </c>
      <c r="AX1591" s="13" t="s">
        <v>73</v>
      </c>
      <c r="AY1591" s="203" t="s">
        <v>276</v>
      </c>
    </row>
    <row r="1592" spans="2:65" s="14" customFormat="1">
      <c r="B1592" s="210"/>
      <c r="D1592" s="195" t="s">
        <v>284</v>
      </c>
      <c r="E1592" s="211" t="s">
        <v>5</v>
      </c>
      <c r="F1592" s="212" t="s">
        <v>290</v>
      </c>
      <c r="H1592" s="213">
        <v>31.9</v>
      </c>
      <c r="I1592" s="214"/>
      <c r="L1592" s="210"/>
      <c r="M1592" s="215"/>
      <c r="N1592" s="216"/>
      <c r="O1592" s="216"/>
      <c r="P1592" s="216"/>
      <c r="Q1592" s="216"/>
      <c r="R1592" s="216"/>
      <c r="S1592" s="216"/>
      <c r="T1592" s="217"/>
      <c r="AT1592" s="211" t="s">
        <v>284</v>
      </c>
      <c r="AU1592" s="211" t="s">
        <v>81</v>
      </c>
      <c r="AV1592" s="14" t="s">
        <v>87</v>
      </c>
      <c r="AW1592" s="14" t="s">
        <v>36</v>
      </c>
      <c r="AX1592" s="14" t="s">
        <v>73</v>
      </c>
      <c r="AY1592" s="211" t="s">
        <v>276</v>
      </c>
    </row>
    <row r="1593" spans="2:65" s="15" customFormat="1">
      <c r="B1593" s="218"/>
      <c r="D1593" s="195" t="s">
        <v>284</v>
      </c>
      <c r="E1593" s="219" t="s">
        <v>5</v>
      </c>
      <c r="F1593" s="220" t="s">
        <v>291</v>
      </c>
      <c r="H1593" s="221">
        <v>31.9</v>
      </c>
      <c r="I1593" s="222"/>
      <c r="L1593" s="218"/>
      <c r="M1593" s="223"/>
      <c r="N1593" s="224"/>
      <c r="O1593" s="224"/>
      <c r="P1593" s="224"/>
      <c r="Q1593" s="224"/>
      <c r="R1593" s="224"/>
      <c r="S1593" s="224"/>
      <c r="T1593" s="225"/>
      <c r="AT1593" s="219" t="s">
        <v>284</v>
      </c>
      <c r="AU1593" s="219" t="s">
        <v>81</v>
      </c>
      <c r="AV1593" s="15" t="s">
        <v>92</v>
      </c>
      <c r="AW1593" s="15" t="s">
        <v>36</v>
      </c>
      <c r="AX1593" s="15" t="s">
        <v>77</v>
      </c>
      <c r="AY1593" s="219" t="s">
        <v>276</v>
      </c>
    </row>
    <row r="1594" spans="2:65" s="1" customFormat="1" ht="16.5" customHeight="1">
      <c r="B1594" s="181"/>
      <c r="C1594" s="182" t="s">
        <v>1879</v>
      </c>
      <c r="D1594" s="182" t="s">
        <v>278</v>
      </c>
      <c r="E1594" s="183" t="s">
        <v>1880</v>
      </c>
      <c r="F1594" s="184" t="s">
        <v>1881</v>
      </c>
      <c r="G1594" s="185" t="s">
        <v>325</v>
      </c>
      <c r="H1594" s="186">
        <v>31.9</v>
      </c>
      <c r="I1594" s="187"/>
      <c r="J1594" s="188">
        <f>ROUND(I1594*H1594,2)</f>
        <v>0</v>
      </c>
      <c r="K1594" s="184" t="s">
        <v>282</v>
      </c>
      <c r="L1594" s="42"/>
      <c r="M1594" s="189" t="s">
        <v>5</v>
      </c>
      <c r="N1594" s="190" t="s">
        <v>46</v>
      </c>
      <c r="O1594" s="43"/>
      <c r="P1594" s="191">
        <f>O1594*H1594</f>
        <v>0</v>
      </c>
      <c r="Q1594" s="191">
        <v>2.9999999999999997E-4</v>
      </c>
      <c r="R1594" s="191">
        <f>Q1594*H1594</f>
        <v>9.5699999999999986E-3</v>
      </c>
      <c r="S1594" s="191">
        <v>0</v>
      </c>
      <c r="T1594" s="192">
        <f>S1594*H1594</f>
        <v>0</v>
      </c>
      <c r="AR1594" s="25" t="s">
        <v>384</v>
      </c>
      <c r="AT1594" s="25" t="s">
        <v>278</v>
      </c>
      <c r="AU1594" s="25" t="s">
        <v>81</v>
      </c>
      <c r="AY1594" s="25" t="s">
        <v>276</v>
      </c>
      <c r="BE1594" s="193">
        <f>IF(N1594="základní",J1594,0)</f>
        <v>0</v>
      </c>
      <c r="BF1594" s="193">
        <f>IF(N1594="snížená",J1594,0)</f>
        <v>0</v>
      </c>
      <c r="BG1594" s="193">
        <f>IF(N1594="zákl. přenesená",J1594,0)</f>
        <v>0</v>
      </c>
      <c r="BH1594" s="193">
        <f>IF(N1594="sníž. přenesená",J1594,0)</f>
        <v>0</v>
      </c>
      <c r="BI1594" s="193">
        <f>IF(N1594="nulová",J1594,0)</f>
        <v>0</v>
      </c>
      <c r="BJ1594" s="25" t="s">
        <v>92</v>
      </c>
      <c r="BK1594" s="193">
        <f>ROUND(I1594*H1594,2)</f>
        <v>0</v>
      </c>
      <c r="BL1594" s="25" t="s">
        <v>384</v>
      </c>
      <c r="BM1594" s="25" t="s">
        <v>1882</v>
      </c>
    </row>
    <row r="1595" spans="2:65" s="12" customFormat="1">
      <c r="B1595" s="194"/>
      <c r="D1595" s="195" t="s">
        <v>284</v>
      </c>
      <c r="E1595" s="196" t="s">
        <v>5</v>
      </c>
      <c r="F1595" s="197" t="s">
        <v>1872</v>
      </c>
      <c r="H1595" s="196" t="s">
        <v>5</v>
      </c>
      <c r="I1595" s="198"/>
      <c r="L1595" s="194"/>
      <c r="M1595" s="199"/>
      <c r="N1595" s="200"/>
      <c r="O1595" s="200"/>
      <c r="P1595" s="200"/>
      <c r="Q1595" s="200"/>
      <c r="R1595" s="200"/>
      <c r="S1595" s="200"/>
      <c r="T1595" s="201"/>
      <c r="AT1595" s="196" t="s">
        <v>284</v>
      </c>
      <c r="AU1595" s="196" t="s">
        <v>81</v>
      </c>
      <c r="AV1595" s="12" t="s">
        <v>77</v>
      </c>
      <c r="AW1595" s="12" t="s">
        <v>36</v>
      </c>
      <c r="AX1595" s="12" t="s">
        <v>73</v>
      </c>
      <c r="AY1595" s="196" t="s">
        <v>276</v>
      </c>
    </row>
    <row r="1596" spans="2:65" s="12" customFormat="1">
      <c r="B1596" s="194"/>
      <c r="D1596" s="195" t="s">
        <v>284</v>
      </c>
      <c r="E1596" s="196" t="s">
        <v>5</v>
      </c>
      <c r="F1596" s="197" t="s">
        <v>1873</v>
      </c>
      <c r="H1596" s="196" t="s">
        <v>5</v>
      </c>
      <c r="I1596" s="198"/>
      <c r="L1596" s="194"/>
      <c r="M1596" s="199"/>
      <c r="N1596" s="200"/>
      <c r="O1596" s="200"/>
      <c r="P1596" s="200"/>
      <c r="Q1596" s="200"/>
      <c r="R1596" s="200"/>
      <c r="S1596" s="200"/>
      <c r="T1596" s="201"/>
      <c r="AT1596" s="196" t="s">
        <v>284</v>
      </c>
      <c r="AU1596" s="196" t="s">
        <v>81</v>
      </c>
      <c r="AV1596" s="12" t="s">
        <v>77</v>
      </c>
      <c r="AW1596" s="12" t="s">
        <v>36</v>
      </c>
      <c r="AX1596" s="12" t="s">
        <v>73</v>
      </c>
      <c r="AY1596" s="196" t="s">
        <v>276</v>
      </c>
    </row>
    <row r="1597" spans="2:65" s="13" customFormat="1">
      <c r="B1597" s="202"/>
      <c r="D1597" s="195" t="s">
        <v>284</v>
      </c>
      <c r="E1597" s="203" t="s">
        <v>5</v>
      </c>
      <c r="F1597" s="204" t="s">
        <v>1874</v>
      </c>
      <c r="H1597" s="205">
        <v>31.9</v>
      </c>
      <c r="I1597" s="206"/>
      <c r="L1597" s="202"/>
      <c r="M1597" s="207"/>
      <c r="N1597" s="208"/>
      <c r="O1597" s="208"/>
      <c r="P1597" s="208"/>
      <c r="Q1597" s="208"/>
      <c r="R1597" s="208"/>
      <c r="S1597" s="208"/>
      <c r="T1597" s="209"/>
      <c r="AT1597" s="203" t="s">
        <v>284</v>
      </c>
      <c r="AU1597" s="203" t="s">
        <v>81</v>
      </c>
      <c r="AV1597" s="13" t="s">
        <v>81</v>
      </c>
      <c r="AW1597" s="13" t="s">
        <v>36</v>
      </c>
      <c r="AX1597" s="13" t="s">
        <v>73</v>
      </c>
      <c r="AY1597" s="203" t="s">
        <v>276</v>
      </c>
    </row>
    <row r="1598" spans="2:65" s="14" customFormat="1">
      <c r="B1598" s="210"/>
      <c r="D1598" s="195" t="s">
        <v>284</v>
      </c>
      <c r="E1598" s="211" t="s">
        <v>5</v>
      </c>
      <c r="F1598" s="212" t="s">
        <v>290</v>
      </c>
      <c r="H1598" s="213">
        <v>31.9</v>
      </c>
      <c r="I1598" s="214"/>
      <c r="L1598" s="210"/>
      <c r="M1598" s="215"/>
      <c r="N1598" s="216"/>
      <c r="O1598" s="216"/>
      <c r="P1598" s="216"/>
      <c r="Q1598" s="216"/>
      <c r="R1598" s="216"/>
      <c r="S1598" s="216"/>
      <c r="T1598" s="217"/>
      <c r="AT1598" s="211" t="s">
        <v>284</v>
      </c>
      <c r="AU1598" s="211" t="s">
        <v>81</v>
      </c>
      <c r="AV1598" s="14" t="s">
        <v>87</v>
      </c>
      <c r="AW1598" s="14" t="s">
        <v>36</v>
      </c>
      <c r="AX1598" s="14" t="s">
        <v>73</v>
      </c>
      <c r="AY1598" s="211" t="s">
        <v>276</v>
      </c>
    </row>
    <row r="1599" spans="2:65" s="15" customFormat="1">
      <c r="B1599" s="218"/>
      <c r="D1599" s="195" t="s">
        <v>284</v>
      </c>
      <c r="E1599" s="219" t="s">
        <v>5</v>
      </c>
      <c r="F1599" s="220" t="s">
        <v>291</v>
      </c>
      <c r="H1599" s="221">
        <v>31.9</v>
      </c>
      <c r="I1599" s="222"/>
      <c r="L1599" s="218"/>
      <c r="M1599" s="223"/>
      <c r="N1599" s="224"/>
      <c r="O1599" s="224"/>
      <c r="P1599" s="224"/>
      <c r="Q1599" s="224"/>
      <c r="R1599" s="224"/>
      <c r="S1599" s="224"/>
      <c r="T1599" s="225"/>
      <c r="AT1599" s="219" t="s">
        <v>284</v>
      </c>
      <c r="AU1599" s="219" t="s">
        <v>81</v>
      </c>
      <c r="AV1599" s="15" t="s">
        <v>92</v>
      </c>
      <c r="AW1599" s="15" t="s">
        <v>36</v>
      </c>
      <c r="AX1599" s="15" t="s">
        <v>77</v>
      </c>
      <c r="AY1599" s="219" t="s">
        <v>276</v>
      </c>
    </row>
    <row r="1600" spans="2:65" s="1" customFormat="1" ht="16.5" customHeight="1">
      <c r="B1600" s="181"/>
      <c r="C1600" s="182" t="s">
        <v>1883</v>
      </c>
      <c r="D1600" s="182" t="s">
        <v>278</v>
      </c>
      <c r="E1600" s="183" t="s">
        <v>1884</v>
      </c>
      <c r="F1600" s="184" t="s">
        <v>1885</v>
      </c>
      <c r="G1600" s="185" t="s">
        <v>318</v>
      </c>
      <c r="H1600" s="186">
        <v>0.68500000000000005</v>
      </c>
      <c r="I1600" s="187"/>
      <c r="J1600" s="188">
        <f>ROUND(I1600*H1600,2)</f>
        <v>0</v>
      </c>
      <c r="K1600" s="184" t="s">
        <v>282</v>
      </c>
      <c r="L1600" s="42"/>
      <c r="M1600" s="189" t="s">
        <v>5</v>
      </c>
      <c r="N1600" s="190" t="s">
        <v>46</v>
      </c>
      <c r="O1600" s="43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AR1600" s="25" t="s">
        <v>384</v>
      </c>
      <c r="AT1600" s="25" t="s">
        <v>278</v>
      </c>
      <c r="AU1600" s="25" t="s">
        <v>81</v>
      </c>
      <c r="AY1600" s="25" t="s">
        <v>276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5" t="s">
        <v>92</v>
      </c>
      <c r="BK1600" s="193">
        <f>ROUND(I1600*H1600,2)</f>
        <v>0</v>
      </c>
      <c r="BL1600" s="25" t="s">
        <v>384</v>
      </c>
      <c r="BM1600" s="25" t="s">
        <v>1886</v>
      </c>
    </row>
    <row r="1601" spans="2:65" s="11" customFormat="1" ht="29.85" customHeight="1">
      <c r="B1601" s="168"/>
      <c r="D1601" s="169" t="s">
        <v>72</v>
      </c>
      <c r="E1601" s="179" t="s">
        <v>1887</v>
      </c>
      <c r="F1601" s="179" t="s">
        <v>1888</v>
      </c>
      <c r="I1601" s="171"/>
      <c r="J1601" s="180">
        <f>BK1601</f>
        <v>0</v>
      </c>
      <c r="L1601" s="168"/>
      <c r="M1601" s="173"/>
      <c r="N1601" s="174"/>
      <c r="O1601" s="174"/>
      <c r="P1601" s="175">
        <f>SUM(P1602:P1699)</f>
        <v>0</v>
      </c>
      <c r="Q1601" s="174"/>
      <c r="R1601" s="175">
        <f>SUM(R1602:R1699)</f>
        <v>0.34783167999999998</v>
      </c>
      <c r="S1601" s="174"/>
      <c r="T1601" s="176">
        <f>SUM(T1602:T1699)</f>
        <v>0</v>
      </c>
      <c r="AR1601" s="169" t="s">
        <v>81</v>
      </c>
      <c r="AT1601" s="177" t="s">
        <v>72</v>
      </c>
      <c r="AU1601" s="177" t="s">
        <v>77</v>
      </c>
      <c r="AY1601" s="169" t="s">
        <v>276</v>
      </c>
      <c r="BK1601" s="178">
        <f>SUM(BK1602:BK1699)</f>
        <v>0</v>
      </c>
    </row>
    <row r="1602" spans="2:65" s="1" customFormat="1" ht="16.5" customHeight="1">
      <c r="B1602" s="181"/>
      <c r="C1602" s="182" t="s">
        <v>1889</v>
      </c>
      <c r="D1602" s="182" t="s">
        <v>278</v>
      </c>
      <c r="E1602" s="183" t="s">
        <v>1890</v>
      </c>
      <c r="F1602" s="184" t="s">
        <v>1891</v>
      </c>
      <c r="G1602" s="185" t="s">
        <v>325</v>
      </c>
      <c r="H1602" s="186">
        <v>37.31</v>
      </c>
      <c r="I1602" s="187"/>
      <c r="J1602" s="188">
        <f>ROUND(I1602*H1602,2)</f>
        <v>0</v>
      </c>
      <c r="K1602" s="184" t="s">
        <v>282</v>
      </c>
      <c r="L1602" s="42"/>
      <c r="M1602" s="189" t="s">
        <v>5</v>
      </c>
      <c r="N1602" s="190" t="s">
        <v>46</v>
      </c>
      <c r="O1602" s="43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AR1602" s="25" t="s">
        <v>384</v>
      </c>
      <c r="AT1602" s="25" t="s">
        <v>278</v>
      </c>
      <c r="AU1602" s="25" t="s">
        <v>81</v>
      </c>
      <c r="AY1602" s="25" t="s">
        <v>276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25" t="s">
        <v>92</v>
      </c>
      <c r="BK1602" s="193">
        <f>ROUND(I1602*H1602,2)</f>
        <v>0</v>
      </c>
      <c r="BL1602" s="25" t="s">
        <v>384</v>
      </c>
      <c r="BM1602" s="25" t="s">
        <v>1892</v>
      </c>
    </row>
    <row r="1603" spans="2:65" s="12" customFormat="1">
      <c r="B1603" s="194"/>
      <c r="D1603" s="195" t="s">
        <v>284</v>
      </c>
      <c r="E1603" s="196" t="s">
        <v>5</v>
      </c>
      <c r="F1603" s="197" t="s">
        <v>1893</v>
      </c>
      <c r="H1603" s="196" t="s">
        <v>5</v>
      </c>
      <c r="I1603" s="198"/>
      <c r="L1603" s="194"/>
      <c r="M1603" s="199"/>
      <c r="N1603" s="200"/>
      <c r="O1603" s="200"/>
      <c r="P1603" s="200"/>
      <c r="Q1603" s="200"/>
      <c r="R1603" s="200"/>
      <c r="S1603" s="200"/>
      <c r="T1603" s="201"/>
      <c r="AT1603" s="196" t="s">
        <v>284</v>
      </c>
      <c r="AU1603" s="196" t="s">
        <v>81</v>
      </c>
      <c r="AV1603" s="12" t="s">
        <v>77</v>
      </c>
      <c r="AW1603" s="12" t="s">
        <v>36</v>
      </c>
      <c r="AX1603" s="12" t="s">
        <v>73</v>
      </c>
      <c r="AY1603" s="196" t="s">
        <v>276</v>
      </c>
    </row>
    <row r="1604" spans="2:65" s="12" customFormat="1">
      <c r="B1604" s="194"/>
      <c r="D1604" s="195" t="s">
        <v>284</v>
      </c>
      <c r="E1604" s="196" t="s">
        <v>5</v>
      </c>
      <c r="F1604" s="197" t="s">
        <v>781</v>
      </c>
      <c r="H1604" s="196" t="s">
        <v>5</v>
      </c>
      <c r="I1604" s="198"/>
      <c r="L1604" s="194"/>
      <c r="M1604" s="199"/>
      <c r="N1604" s="200"/>
      <c r="O1604" s="200"/>
      <c r="P1604" s="200"/>
      <c r="Q1604" s="200"/>
      <c r="R1604" s="200"/>
      <c r="S1604" s="200"/>
      <c r="T1604" s="201"/>
      <c r="AT1604" s="196" t="s">
        <v>284</v>
      </c>
      <c r="AU1604" s="196" t="s">
        <v>81</v>
      </c>
      <c r="AV1604" s="12" t="s">
        <v>77</v>
      </c>
      <c r="AW1604" s="12" t="s">
        <v>36</v>
      </c>
      <c r="AX1604" s="12" t="s">
        <v>73</v>
      </c>
      <c r="AY1604" s="196" t="s">
        <v>276</v>
      </c>
    </row>
    <row r="1605" spans="2:65" s="12" customFormat="1">
      <c r="B1605" s="194"/>
      <c r="D1605" s="195" t="s">
        <v>284</v>
      </c>
      <c r="E1605" s="196" t="s">
        <v>5</v>
      </c>
      <c r="F1605" s="197" t="s">
        <v>1894</v>
      </c>
      <c r="H1605" s="196" t="s">
        <v>5</v>
      </c>
      <c r="I1605" s="198"/>
      <c r="L1605" s="194"/>
      <c r="M1605" s="199"/>
      <c r="N1605" s="200"/>
      <c r="O1605" s="200"/>
      <c r="P1605" s="200"/>
      <c r="Q1605" s="200"/>
      <c r="R1605" s="200"/>
      <c r="S1605" s="200"/>
      <c r="T1605" s="201"/>
      <c r="AT1605" s="196" t="s">
        <v>284</v>
      </c>
      <c r="AU1605" s="196" t="s">
        <v>81</v>
      </c>
      <c r="AV1605" s="12" t="s">
        <v>77</v>
      </c>
      <c r="AW1605" s="12" t="s">
        <v>36</v>
      </c>
      <c r="AX1605" s="12" t="s">
        <v>73</v>
      </c>
      <c r="AY1605" s="196" t="s">
        <v>276</v>
      </c>
    </row>
    <row r="1606" spans="2:65" s="13" customFormat="1">
      <c r="B1606" s="202"/>
      <c r="D1606" s="195" t="s">
        <v>284</v>
      </c>
      <c r="E1606" s="203" t="s">
        <v>5</v>
      </c>
      <c r="F1606" s="204" t="s">
        <v>1895</v>
      </c>
      <c r="H1606" s="205">
        <v>12.6</v>
      </c>
      <c r="I1606" s="206"/>
      <c r="L1606" s="202"/>
      <c r="M1606" s="207"/>
      <c r="N1606" s="208"/>
      <c r="O1606" s="208"/>
      <c r="P1606" s="208"/>
      <c r="Q1606" s="208"/>
      <c r="R1606" s="208"/>
      <c r="S1606" s="208"/>
      <c r="T1606" s="209"/>
      <c r="AT1606" s="203" t="s">
        <v>284</v>
      </c>
      <c r="AU1606" s="203" t="s">
        <v>81</v>
      </c>
      <c r="AV1606" s="13" t="s">
        <v>81</v>
      </c>
      <c r="AW1606" s="13" t="s">
        <v>36</v>
      </c>
      <c r="AX1606" s="13" t="s">
        <v>73</v>
      </c>
      <c r="AY1606" s="203" t="s">
        <v>276</v>
      </c>
    </row>
    <row r="1607" spans="2:65" s="14" customFormat="1">
      <c r="B1607" s="210"/>
      <c r="D1607" s="195" t="s">
        <v>284</v>
      </c>
      <c r="E1607" s="211" t="s">
        <v>5</v>
      </c>
      <c r="F1607" s="212" t="s">
        <v>290</v>
      </c>
      <c r="H1607" s="213">
        <v>12.6</v>
      </c>
      <c r="I1607" s="214"/>
      <c r="L1607" s="210"/>
      <c r="M1607" s="215"/>
      <c r="N1607" s="216"/>
      <c r="O1607" s="216"/>
      <c r="P1607" s="216"/>
      <c r="Q1607" s="216"/>
      <c r="R1607" s="216"/>
      <c r="S1607" s="216"/>
      <c r="T1607" s="217"/>
      <c r="AT1607" s="211" t="s">
        <v>284</v>
      </c>
      <c r="AU1607" s="211" t="s">
        <v>81</v>
      </c>
      <c r="AV1607" s="14" t="s">
        <v>87</v>
      </c>
      <c r="AW1607" s="14" t="s">
        <v>36</v>
      </c>
      <c r="AX1607" s="14" t="s">
        <v>73</v>
      </c>
      <c r="AY1607" s="211" t="s">
        <v>276</v>
      </c>
    </row>
    <row r="1608" spans="2:65" s="12" customFormat="1">
      <c r="B1608" s="194"/>
      <c r="D1608" s="195" t="s">
        <v>284</v>
      </c>
      <c r="E1608" s="196" t="s">
        <v>5</v>
      </c>
      <c r="F1608" s="197" t="s">
        <v>1896</v>
      </c>
      <c r="H1608" s="196" t="s">
        <v>5</v>
      </c>
      <c r="I1608" s="198"/>
      <c r="L1608" s="194"/>
      <c r="M1608" s="199"/>
      <c r="N1608" s="200"/>
      <c r="O1608" s="200"/>
      <c r="P1608" s="200"/>
      <c r="Q1608" s="200"/>
      <c r="R1608" s="200"/>
      <c r="S1608" s="200"/>
      <c r="T1608" s="201"/>
      <c r="AT1608" s="196" t="s">
        <v>284</v>
      </c>
      <c r="AU1608" s="196" t="s">
        <v>81</v>
      </c>
      <c r="AV1608" s="12" t="s">
        <v>77</v>
      </c>
      <c r="AW1608" s="12" t="s">
        <v>36</v>
      </c>
      <c r="AX1608" s="12" t="s">
        <v>73</v>
      </c>
      <c r="AY1608" s="196" t="s">
        <v>276</v>
      </c>
    </row>
    <row r="1609" spans="2:65" s="13" customFormat="1">
      <c r="B1609" s="202"/>
      <c r="D1609" s="195" t="s">
        <v>284</v>
      </c>
      <c r="E1609" s="203" t="s">
        <v>5</v>
      </c>
      <c r="F1609" s="204" t="s">
        <v>1897</v>
      </c>
      <c r="H1609" s="205">
        <v>24.71</v>
      </c>
      <c r="I1609" s="206"/>
      <c r="L1609" s="202"/>
      <c r="M1609" s="207"/>
      <c r="N1609" s="208"/>
      <c r="O1609" s="208"/>
      <c r="P1609" s="208"/>
      <c r="Q1609" s="208"/>
      <c r="R1609" s="208"/>
      <c r="S1609" s="208"/>
      <c r="T1609" s="209"/>
      <c r="AT1609" s="203" t="s">
        <v>284</v>
      </c>
      <c r="AU1609" s="203" t="s">
        <v>81</v>
      </c>
      <c r="AV1609" s="13" t="s">
        <v>81</v>
      </c>
      <c r="AW1609" s="13" t="s">
        <v>36</v>
      </c>
      <c r="AX1609" s="13" t="s">
        <v>73</v>
      </c>
      <c r="AY1609" s="203" t="s">
        <v>276</v>
      </c>
    </row>
    <row r="1610" spans="2:65" s="14" customFormat="1">
      <c r="B1610" s="210"/>
      <c r="D1610" s="195" t="s">
        <v>284</v>
      </c>
      <c r="E1610" s="211" t="s">
        <v>5</v>
      </c>
      <c r="F1610" s="212" t="s">
        <v>290</v>
      </c>
      <c r="H1610" s="213">
        <v>24.71</v>
      </c>
      <c r="I1610" s="214"/>
      <c r="L1610" s="210"/>
      <c r="M1610" s="215"/>
      <c r="N1610" s="216"/>
      <c r="O1610" s="216"/>
      <c r="P1610" s="216"/>
      <c r="Q1610" s="216"/>
      <c r="R1610" s="216"/>
      <c r="S1610" s="216"/>
      <c r="T1610" s="217"/>
      <c r="AT1610" s="211" t="s">
        <v>284</v>
      </c>
      <c r="AU1610" s="211" t="s">
        <v>81</v>
      </c>
      <c r="AV1610" s="14" t="s">
        <v>87</v>
      </c>
      <c r="AW1610" s="14" t="s">
        <v>36</v>
      </c>
      <c r="AX1610" s="14" t="s">
        <v>73</v>
      </c>
      <c r="AY1610" s="211" t="s">
        <v>276</v>
      </c>
    </row>
    <row r="1611" spans="2:65" s="15" customFormat="1">
      <c r="B1611" s="218"/>
      <c r="D1611" s="195" t="s">
        <v>284</v>
      </c>
      <c r="E1611" s="219" t="s">
        <v>5</v>
      </c>
      <c r="F1611" s="220" t="s">
        <v>291</v>
      </c>
      <c r="H1611" s="221">
        <v>37.31</v>
      </c>
      <c r="I1611" s="222"/>
      <c r="L1611" s="218"/>
      <c r="M1611" s="223"/>
      <c r="N1611" s="224"/>
      <c r="O1611" s="224"/>
      <c r="P1611" s="224"/>
      <c r="Q1611" s="224"/>
      <c r="R1611" s="224"/>
      <c r="S1611" s="224"/>
      <c r="T1611" s="225"/>
      <c r="AT1611" s="219" t="s">
        <v>284</v>
      </c>
      <c r="AU1611" s="219" t="s">
        <v>81</v>
      </c>
      <c r="AV1611" s="15" t="s">
        <v>92</v>
      </c>
      <c r="AW1611" s="15" t="s">
        <v>36</v>
      </c>
      <c r="AX1611" s="15" t="s">
        <v>77</v>
      </c>
      <c r="AY1611" s="219" t="s">
        <v>276</v>
      </c>
    </row>
    <row r="1612" spans="2:65" s="1" customFormat="1" ht="16.5" customHeight="1">
      <c r="B1612" s="181"/>
      <c r="C1612" s="182" t="s">
        <v>1898</v>
      </c>
      <c r="D1612" s="182" t="s">
        <v>278</v>
      </c>
      <c r="E1612" s="183" t="s">
        <v>1899</v>
      </c>
      <c r="F1612" s="184" t="s">
        <v>1900</v>
      </c>
      <c r="G1612" s="185" t="s">
        <v>325</v>
      </c>
      <c r="H1612" s="186">
        <v>37.31</v>
      </c>
      <c r="I1612" s="187"/>
      <c r="J1612" s="188">
        <f>ROUND(I1612*H1612,2)</f>
        <v>0</v>
      </c>
      <c r="K1612" s="184" t="s">
        <v>282</v>
      </c>
      <c r="L1612" s="42"/>
      <c r="M1612" s="189" t="s">
        <v>5</v>
      </c>
      <c r="N1612" s="190" t="s">
        <v>46</v>
      </c>
      <c r="O1612" s="43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AR1612" s="25" t="s">
        <v>384</v>
      </c>
      <c r="AT1612" s="25" t="s">
        <v>278</v>
      </c>
      <c r="AU1612" s="25" t="s">
        <v>81</v>
      </c>
      <c r="AY1612" s="25" t="s">
        <v>276</v>
      </c>
      <c r="BE1612" s="193">
        <f>IF(N1612="základní",J1612,0)</f>
        <v>0</v>
      </c>
      <c r="BF1612" s="193">
        <f>IF(N1612="snížená",J1612,0)</f>
        <v>0</v>
      </c>
      <c r="BG1612" s="193">
        <f>IF(N1612="zákl. přenesená",J1612,0)</f>
        <v>0</v>
      </c>
      <c r="BH1612" s="193">
        <f>IF(N1612="sníž. přenesená",J1612,0)</f>
        <v>0</v>
      </c>
      <c r="BI1612" s="193">
        <f>IF(N1612="nulová",J1612,0)</f>
        <v>0</v>
      </c>
      <c r="BJ1612" s="25" t="s">
        <v>92</v>
      </c>
      <c r="BK1612" s="193">
        <f>ROUND(I1612*H1612,2)</f>
        <v>0</v>
      </c>
      <c r="BL1612" s="25" t="s">
        <v>384</v>
      </c>
      <c r="BM1612" s="25" t="s">
        <v>1901</v>
      </c>
    </row>
    <row r="1613" spans="2:65" s="12" customFormat="1">
      <c r="B1613" s="194"/>
      <c r="D1613" s="195" t="s">
        <v>284</v>
      </c>
      <c r="E1613" s="196" t="s">
        <v>5</v>
      </c>
      <c r="F1613" s="197" t="s">
        <v>1893</v>
      </c>
      <c r="H1613" s="196" t="s">
        <v>5</v>
      </c>
      <c r="I1613" s="198"/>
      <c r="L1613" s="194"/>
      <c r="M1613" s="199"/>
      <c r="N1613" s="200"/>
      <c r="O1613" s="200"/>
      <c r="P1613" s="200"/>
      <c r="Q1613" s="200"/>
      <c r="R1613" s="200"/>
      <c r="S1613" s="200"/>
      <c r="T1613" s="201"/>
      <c r="AT1613" s="196" t="s">
        <v>284</v>
      </c>
      <c r="AU1613" s="196" t="s">
        <v>81</v>
      </c>
      <c r="AV1613" s="12" t="s">
        <v>77</v>
      </c>
      <c r="AW1613" s="12" t="s">
        <v>36</v>
      </c>
      <c r="AX1613" s="12" t="s">
        <v>73</v>
      </c>
      <c r="AY1613" s="196" t="s">
        <v>276</v>
      </c>
    </row>
    <row r="1614" spans="2:65" s="12" customFormat="1">
      <c r="B1614" s="194"/>
      <c r="D1614" s="195" t="s">
        <v>284</v>
      </c>
      <c r="E1614" s="196" t="s">
        <v>5</v>
      </c>
      <c r="F1614" s="197" t="s">
        <v>781</v>
      </c>
      <c r="H1614" s="196" t="s">
        <v>5</v>
      </c>
      <c r="I1614" s="198"/>
      <c r="L1614" s="194"/>
      <c r="M1614" s="199"/>
      <c r="N1614" s="200"/>
      <c r="O1614" s="200"/>
      <c r="P1614" s="200"/>
      <c r="Q1614" s="200"/>
      <c r="R1614" s="200"/>
      <c r="S1614" s="200"/>
      <c r="T1614" s="201"/>
      <c r="AT1614" s="196" t="s">
        <v>284</v>
      </c>
      <c r="AU1614" s="196" t="s">
        <v>81</v>
      </c>
      <c r="AV1614" s="12" t="s">
        <v>77</v>
      </c>
      <c r="AW1614" s="12" t="s">
        <v>36</v>
      </c>
      <c r="AX1614" s="12" t="s">
        <v>73</v>
      </c>
      <c r="AY1614" s="196" t="s">
        <v>276</v>
      </c>
    </row>
    <row r="1615" spans="2:65" s="12" customFormat="1">
      <c r="B1615" s="194"/>
      <c r="D1615" s="195" t="s">
        <v>284</v>
      </c>
      <c r="E1615" s="196" t="s">
        <v>5</v>
      </c>
      <c r="F1615" s="197" t="s">
        <v>1894</v>
      </c>
      <c r="H1615" s="196" t="s">
        <v>5</v>
      </c>
      <c r="I1615" s="198"/>
      <c r="L1615" s="194"/>
      <c r="M1615" s="199"/>
      <c r="N1615" s="200"/>
      <c r="O1615" s="200"/>
      <c r="P1615" s="200"/>
      <c r="Q1615" s="200"/>
      <c r="R1615" s="200"/>
      <c r="S1615" s="200"/>
      <c r="T1615" s="201"/>
      <c r="AT1615" s="196" t="s">
        <v>284</v>
      </c>
      <c r="AU1615" s="196" t="s">
        <v>81</v>
      </c>
      <c r="AV1615" s="12" t="s">
        <v>77</v>
      </c>
      <c r="AW1615" s="12" t="s">
        <v>36</v>
      </c>
      <c r="AX1615" s="12" t="s">
        <v>73</v>
      </c>
      <c r="AY1615" s="196" t="s">
        <v>276</v>
      </c>
    </row>
    <row r="1616" spans="2:65" s="13" customFormat="1">
      <c r="B1616" s="202"/>
      <c r="D1616" s="195" t="s">
        <v>284</v>
      </c>
      <c r="E1616" s="203" t="s">
        <v>5</v>
      </c>
      <c r="F1616" s="204" t="s">
        <v>1895</v>
      </c>
      <c r="H1616" s="205">
        <v>12.6</v>
      </c>
      <c r="I1616" s="206"/>
      <c r="L1616" s="202"/>
      <c r="M1616" s="207"/>
      <c r="N1616" s="208"/>
      <c r="O1616" s="208"/>
      <c r="P1616" s="208"/>
      <c r="Q1616" s="208"/>
      <c r="R1616" s="208"/>
      <c r="S1616" s="208"/>
      <c r="T1616" s="209"/>
      <c r="AT1616" s="203" t="s">
        <v>284</v>
      </c>
      <c r="AU1616" s="203" t="s">
        <v>81</v>
      </c>
      <c r="AV1616" s="13" t="s">
        <v>81</v>
      </c>
      <c r="AW1616" s="13" t="s">
        <v>36</v>
      </c>
      <c r="AX1616" s="13" t="s">
        <v>73</v>
      </c>
      <c r="AY1616" s="203" t="s">
        <v>276</v>
      </c>
    </row>
    <row r="1617" spans="2:65" s="14" customFormat="1">
      <c r="B1617" s="210"/>
      <c r="D1617" s="195" t="s">
        <v>284</v>
      </c>
      <c r="E1617" s="211" t="s">
        <v>5</v>
      </c>
      <c r="F1617" s="212" t="s">
        <v>290</v>
      </c>
      <c r="H1617" s="213">
        <v>12.6</v>
      </c>
      <c r="I1617" s="214"/>
      <c r="L1617" s="210"/>
      <c r="M1617" s="215"/>
      <c r="N1617" s="216"/>
      <c r="O1617" s="216"/>
      <c r="P1617" s="216"/>
      <c r="Q1617" s="216"/>
      <c r="R1617" s="216"/>
      <c r="S1617" s="216"/>
      <c r="T1617" s="217"/>
      <c r="AT1617" s="211" t="s">
        <v>284</v>
      </c>
      <c r="AU1617" s="211" t="s">
        <v>81</v>
      </c>
      <c r="AV1617" s="14" t="s">
        <v>87</v>
      </c>
      <c r="AW1617" s="14" t="s">
        <v>36</v>
      </c>
      <c r="AX1617" s="14" t="s">
        <v>73</v>
      </c>
      <c r="AY1617" s="211" t="s">
        <v>276</v>
      </c>
    </row>
    <row r="1618" spans="2:65" s="12" customFormat="1">
      <c r="B1618" s="194"/>
      <c r="D1618" s="195" t="s">
        <v>284</v>
      </c>
      <c r="E1618" s="196" t="s">
        <v>5</v>
      </c>
      <c r="F1618" s="197" t="s">
        <v>1896</v>
      </c>
      <c r="H1618" s="196" t="s">
        <v>5</v>
      </c>
      <c r="I1618" s="198"/>
      <c r="L1618" s="194"/>
      <c r="M1618" s="199"/>
      <c r="N1618" s="200"/>
      <c r="O1618" s="200"/>
      <c r="P1618" s="200"/>
      <c r="Q1618" s="200"/>
      <c r="R1618" s="200"/>
      <c r="S1618" s="200"/>
      <c r="T1618" s="201"/>
      <c r="AT1618" s="196" t="s">
        <v>284</v>
      </c>
      <c r="AU1618" s="196" t="s">
        <v>81</v>
      </c>
      <c r="AV1618" s="12" t="s">
        <v>77</v>
      </c>
      <c r="AW1618" s="12" t="s">
        <v>36</v>
      </c>
      <c r="AX1618" s="12" t="s">
        <v>73</v>
      </c>
      <c r="AY1618" s="196" t="s">
        <v>276</v>
      </c>
    </row>
    <row r="1619" spans="2:65" s="13" customFormat="1">
      <c r="B1619" s="202"/>
      <c r="D1619" s="195" t="s">
        <v>284</v>
      </c>
      <c r="E1619" s="203" t="s">
        <v>5</v>
      </c>
      <c r="F1619" s="204" t="s">
        <v>1897</v>
      </c>
      <c r="H1619" s="205">
        <v>24.71</v>
      </c>
      <c r="I1619" s="206"/>
      <c r="L1619" s="202"/>
      <c r="M1619" s="207"/>
      <c r="N1619" s="208"/>
      <c r="O1619" s="208"/>
      <c r="P1619" s="208"/>
      <c r="Q1619" s="208"/>
      <c r="R1619" s="208"/>
      <c r="S1619" s="208"/>
      <c r="T1619" s="209"/>
      <c r="AT1619" s="203" t="s">
        <v>284</v>
      </c>
      <c r="AU1619" s="203" t="s">
        <v>81</v>
      </c>
      <c r="AV1619" s="13" t="s">
        <v>81</v>
      </c>
      <c r="AW1619" s="13" t="s">
        <v>36</v>
      </c>
      <c r="AX1619" s="13" t="s">
        <v>73</v>
      </c>
      <c r="AY1619" s="203" t="s">
        <v>276</v>
      </c>
    </row>
    <row r="1620" spans="2:65" s="14" customFormat="1">
      <c r="B1620" s="210"/>
      <c r="D1620" s="195" t="s">
        <v>284</v>
      </c>
      <c r="E1620" s="211" t="s">
        <v>5</v>
      </c>
      <c r="F1620" s="212" t="s">
        <v>290</v>
      </c>
      <c r="H1620" s="213">
        <v>24.71</v>
      </c>
      <c r="I1620" s="214"/>
      <c r="L1620" s="210"/>
      <c r="M1620" s="215"/>
      <c r="N1620" s="216"/>
      <c r="O1620" s="216"/>
      <c r="P1620" s="216"/>
      <c r="Q1620" s="216"/>
      <c r="R1620" s="216"/>
      <c r="S1620" s="216"/>
      <c r="T1620" s="217"/>
      <c r="AT1620" s="211" t="s">
        <v>284</v>
      </c>
      <c r="AU1620" s="211" t="s">
        <v>81</v>
      </c>
      <c r="AV1620" s="14" t="s">
        <v>87</v>
      </c>
      <c r="AW1620" s="14" t="s">
        <v>36</v>
      </c>
      <c r="AX1620" s="14" t="s">
        <v>73</v>
      </c>
      <c r="AY1620" s="211" t="s">
        <v>276</v>
      </c>
    </row>
    <row r="1621" spans="2:65" s="15" customFormat="1">
      <c r="B1621" s="218"/>
      <c r="D1621" s="195" t="s">
        <v>284</v>
      </c>
      <c r="E1621" s="219" t="s">
        <v>5</v>
      </c>
      <c r="F1621" s="220" t="s">
        <v>291</v>
      </c>
      <c r="H1621" s="221">
        <v>37.31</v>
      </c>
      <c r="I1621" s="222"/>
      <c r="L1621" s="218"/>
      <c r="M1621" s="223"/>
      <c r="N1621" s="224"/>
      <c r="O1621" s="224"/>
      <c r="P1621" s="224"/>
      <c r="Q1621" s="224"/>
      <c r="R1621" s="224"/>
      <c r="S1621" s="224"/>
      <c r="T1621" s="225"/>
      <c r="AT1621" s="219" t="s">
        <v>284</v>
      </c>
      <c r="AU1621" s="219" t="s">
        <v>81</v>
      </c>
      <c r="AV1621" s="15" t="s">
        <v>92</v>
      </c>
      <c r="AW1621" s="15" t="s">
        <v>36</v>
      </c>
      <c r="AX1621" s="15" t="s">
        <v>77</v>
      </c>
      <c r="AY1621" s="219" t="s">
        <v>276</v>
      </c>
    </row>
    <row r="1622" spans="2:65" s="1" customFormat="1" ht="25.5" customHeight="1">
      <c r="B1622" s="181"/>
      <c r="C1622" s="182" t="s">
        <v>1902</v>
      </c>
      <c r="D1622" s="182" t="s">
        <v>278</v>
      </c>
      <c r="E1622" s="183" t="s">
        <v>1903</v>
      </c>
      <c r="F1622" s="184" t="s">
        <v>1904</v>
      </c>
      <c r="G1622" s="185" t="s">
        <v>325</v>
      </c>
      <c r="H1622" s="186">
        <v>37.31</v>
      </c>
      <c r="I1622" s="187"/>
      <c r="J1622" s="188">
        <f>ROUND(I1622*H1622,2)</f>
        <v>0</v>
      </c>
      <c r="K1622" s="184" t="s">
        <v>282</v>
      </c>
      <c r="L1622" s="42"/>
      <c r="M1622" s="189" t="s">
        <v>5</v>
      </c>
      <c r="N1622" s="190" t="s">
        <v>46</v>
      </c>
      <c r="O1622" s="43"/>
      <c r="P1622" s="191">
        <f>O1622*H1622</f>
        <v>0</v>
      </c>
      <c r="Q1622" s="191">
        <v>3.0000000000000001E-5</v>
      </c>
      <c r="R1622" s="191">
        <f>Q1622*H1622</f>
        <v>1.1193000000000002E-3</v>
      </c>
      <c r="S1622" s="191">
        <v>0</v>
      </c>
      <c r="T1622" s="192">
        <f>S1622*H1622</f>
        <v>0</v>
      </c>
      <c r="AR1622" s="25" t="s">
        <v>384</v>
      </c>
      <c r="AT1622" s="25" t="s">
        <v>278</v>
      </c>
      <c r="AU1622" s="25" t="s">
        <v>81</v>
      </c>
      <c r="AY1622" s="25" t="s">
        <v>276</v>
      </c>
      <c r="BE1622" s="193">
        <f>IF(N1622="základní",J1622,0)</f>
        <v>0</v>
      </c>
      <c r="BF1622" s="193">
        <f>IF(N1622="snížená",J1622,0)</f>
        <v>0</v>
      </c>
      <c r="BG1622" s="193">
        <f>IF(N1622="zákl. přenesená",J1622,0)</f>
        <v>0</v>
      </c>
      <c r="BH1622" s="193">
        <f>IF(N1622="sníž. přenesená",J1622,0)</f>
        <v>0</v>
      </c>
      <c r="BI1622" s="193">
        <f>IF(N1622="nulová",J1622,0)</f>
        <v>0</v>
      </c>
      <c r="BJ1622" s="25" t="s">
        <v>92</v>
      </c>
      <c r="BK1622" s="193">
        <f>ROUND(I1622*H1622,2)</f>
        <v>0</v>
      </c>
      <c r="BL1622" s="25" t="s">
        <v>384</v>
      </c>
      <c r="BM1622" s="25" t="s">
        <v>1905</v>
      </c>
    </row>
    <row r="1623" spans="2:65" s="12" customFormat="1">
      <c r="B1623" s="194"/>
      <c r="D1623" s="195" t="s">
        <v>284</v>
      </c>
      <c r="E1623" s="196" t="s">
        <v>5</v>
      </c>
      <c r="F1623" s="197" t="s">
        <v>1893</v>
      </c>
      <c r="H1623" s="196" t="s">
        <v>5</v>
      </c>
      <c r="I1623" s="198"/>
      <c r="L1623" s="194"/>
      <c r="M1623" s="199"/>
      <c r="N1623" s="200"/>
      <c r="O1623" s="200"/>
      <c r="P1623" s="200"/>
      <c r="Q1623" s="200"/>
      <c r="R1623" s="200"/>
      <c r="S1623" s="200"/>
      <c r="T1623" s="201"/>
      <c r="AT1623" s="196" t="s">
        <v>284</v>
      </c>
      <c r="AU1623" s="196" t="s">
        <v>81</v>
      </c>
      <c r="AV1623" s="12" t="s">
        <v>77</v>
      </c>
      <c r="AW1623" s="12" t="s">
        <v>36</v>
      </c>
      <c r="AX1623" s="12" t="s">
        <v>73</v>
      </c>
      <c r="AY1623" s="196" t="s">
        <v>276</v>
      </c>
    </row>
    <row r="1624" spans="2:65" s="12" customFormat="1">
      <c r="B1624" s="194"/>
      <c r="D1624" s="195" t="s">
        <v>284</v>
      </c>
      <c r="E1624" s="196" t="s">
        <v>5</v>
      </c>
      <c r="F1624" s="197" t="s">
        <v>781</v>
      </c>
      <c r="H1624" s="196" t="s">
        <v>5</v>
      </c>
      <c r="I1624" s="198"/>
      <c r="L1624" s="194"/>
      <c r="M1624" s="199"/>
      <c r="N1624" s="200"/>
      <c r="O1624" s="200"/>
      <c r="P1624" s="200"/>
      <c r="Q1624" s="200"/>
      <c r="R1624" s="200"/>
      <c r="S1624" s="200"/>
      <c r="T1624" s="201"/>
      <c r="AT1624" s="196" t="s">
        <v>284</v>
      </c>
      <c r="AU1624" s="196" t="s">
        <v>81</v>
      </c>
      <c r="AV1624" s="12" t="s">
        <v>77</v>
      </c>
      <c r="AW1624" s="12" t="s">
        <v>36</v>
      </c>
      <c r="AX1624" s="12" t="s">
        <v>73</v>
      </c>
      <c r="AY1624" s="196" t="s">
        <v>276</v>
      </c>
    </row>
    <row r="1625" spans="2:65" s="12" customFormat="1">
      <c r="B1625" s="194"/>
      <c r="D1625" s="195" t="s">
        <v>284</v>
      </c>
      <c r="E1625" s="196" t="s">
        <v>5</v>
      </c>
      <c r="F1625" s="197" t="s">
        <v>1894</v>
      </c>
      <c r="H1625" s="196" t="s">
        <v>5</v>
      </c>
      <c r="I1625" s="198"/>
      <c r="L1625" s="194"/>
      <c r="M1625" s="199"/>
      <c r="N1625" s="200"/>
      <c r="O1625" s="200"/>
      <c r="P1625" s="200"/>
      <c r="Q1625" s="200"/>
      <c r="R1625" s="200"/>
      <c r="S1625" s="200"/>
      <c r="T1625" s="201"/>
      <c r="AT1625" s="196" t="s">
        <v>284</v>
      </c>
      <c r="AU1625" s="196" t="s">
        <v>81</v>
      </c>
      <c r="AV1625" s="12" t="s">
        <v>77</v>
      </c>
      <c r="AW1625" s="12" t="s">
        <v>36</v>
      </c>
      <c r="AX1625" s="12" t="s">
        <v>73</v>
      </c>
      <c r="AY1625" s="196" t="s">
        <v>276</v>
      </c>
    </row>
    <row r="1626" spans="2:65" s="13" customFormat="1">
      <c r="B1626" s="202"/>
      <c r="D1626" s="195" t="s">
        <v>284</v>
      </c>
      <c r="E1626" s="203" t="s">
        <v>5</v>
      </c>
      <c r="F1626" s="204" t="s">
        <v>1895</v>
      </c>
      <c r="H1626" s="205">
        <v>12.6</v>
      </c>
      <c r="I1626" s="206"/>
      <c r="L1626" s="202"/>
      <c r="M1626" s="207"/>
      <c r="N1626" s="208"/>
      <c r="O1626" s="208"/>
      <c r="P1626" s="208"/>
      <c r="Q1626" s="208"/>
      <c r="R1626" s="208"/>
      <c r="S1626" s="208"/>
      <c r="T1626" s="209"/>
      <c r="AT1626" s="203" t="s">
        <v>284</v>
      </c>
      <c r="AU1626" s="203" t="s">
        <v>81</v>
      </c>
      <c r="AV1626" s="13" t="s">
        <v>81</v>
      </c>
      <c r="AW1626" s="13" t="s">
        <v>36</v>
      </c>
      <c r="AX1626" s="13" t="s">
        <v>73</v>
      </c>
      <c r="AY1626" s="203" t="s">
        <v>276</v>
      </c>
    </row>
    <row r="1627" spans="2:65" s="14" customFormat="1">
      <c r="B1627" s="210"/>
      <c r="D1627" s="195" t="s">
        <v>284</v>
      </c>
      <c r="E1627" s="211" t="s">
        <v>5</v>
      </c>
      <c r="F1627" s="212" t="s">
        <v>290</v>
      </c>
      <c r="H1627" s="213">
        <v>12.6</v>
      </c>
      <c r="I1627" s="214"/>
      <c r="L1627" s="210"/>
      <c r="M1627" s="215"/>
      <c r="N1627" s="216"/>
      <c r="O1627" s="216"/>
      <c r="P1627" s="216"/>
      <c r="Q1627" s="216"/>
      <c r="R1627" s="216"/>
      <c r="S1627" s="216"/>
      <c r="T1627" s="217"/>
      <c r="AT1627" s="211" t="s">
        <v>284</v>
      </c>
      <c r="AU1627" s="211" t="s">
        <v>81</v>
      </c>
      <c r="AV1627" s="14" t="s">
        <v>87</v>
      </c>
      <c r="AW1627" s="14" t="s">
        <v>36</v>
      </c>
      <c r="AX1627" s="14" t="s">
        <v>73</v>
      </c>
      <c r="AY1627" s="211" t="s">
        <v>276</v>
      </c>
    </row>
    <row r="1628" spans="2:65" s="12" customFormat="1">
      <c r="B1628" s="194"/>
      <c r="D1628" s="195" t="s">
        <v>284</v>
      </c>
      <c r="E1628" s="196" t="s">
        <v>5</v>
      </c>
      <c r="F1628" s="197" t="s">
        <v>1896</v>
      </c>
      <c r="H1628" s="196" t="s">
        <v>5</v>
      </c>
      <c r="I1628" s="198"/>
      <c r="L1628" s="194"/>
      <c r="M1628" s="199"/>
      <c r="N1628" s="200"/>
      <c r="O1628" s="200"/>
      <c r="P1628" s="200"/>
      <c r="Q1628" s="200"/>
      <c r="R1628" s="200"/>
      <c r="S1628" s="200"/>
      <c r="T1628" s="201"/>
      <c r="AT1628" s="196" t="s">
        <v>284</v>
      </c>
      <c r="AU1628" s="196" t="s">
        <v>81</v>
      </c>
      <c r="AV1628" s="12" t="s">
        <v>77</v>
      </c>
      <c r="AW1628" s="12" t="s">
        <v>36</v>
      </c>
      <c r="AX1628" s="12" t="s">
        <v>73</v>
      </c>
      <c r="AY1628" s="196" t="s">
        <v>276</v>
      </c>
    </row>
    <row r="1629" spans="2:65" s="13" customFormat="1">
      <c r="B1629" s="202"/>
      <c r="D1629" s="195" t="s">
        <v>284</v>
      </c>
      <c r="E1629" s="203" t="s">
        <v>5</v>
      </c>
      <c r="F1629" s="204" t="s">
        <v>1897</v>
      </c>
      <c r="H1629" s="205">
        <v>24.71</v>
      </c>
      <c r="I1629" s="206"/>
      <c r="L1629" s="202"/>
      <c r="M1629" s="207"/>
      <c r="N1629" s="208"/>
      <c r="O1629" s="208"/>
      <c r="P1629" s="208"/>
      <c r="Q1629" s="208"/>
      <c r="R1629" s="208"/>
      <c r="S1629" s="208"/>
      <c r="T1629" s="209"/>
      <c r="AT1629" s="203" t="s">
        <v>284</v>
      </c>
      <c r="AU1629" s="203" t="s">
        <v>81</v>
      </c>
      <c r="AV1629" s="13" t="s">
        <v>81</v>
      </c>
      <c r="AW1629" s="13" t="s">
        <v>36</v>
      </c>
      <c r="AX1629" s="13" t="s">
        <v>73</v>
      </c>
      <c r="AY1629" s="203" t="s">
        <v>276</v>
      </c>
    </row>
    <row r="1630" spans="2:65" s="14" customFormat="1">
      <c r="B1630" s="210"/>
      <c r="D1630" s="195" t="s">
        <v>284</v>
      </c>
      <c r="E1630" s="211" t="s">
        <v>5</v>
      </c>
      <c r="F1630" s="212" t="s">
        <v>290</v>
      </c>
      <c r="H1630" s="213">
        <v>24.71</v>
      </c>
      <c r="I1630" s="214"/>
      <c r="L1630" s="210"/>
      <c r="M1630" s="215"/>
      <c r="N1630" s="216"/>
      <c r="O1630" s="216"/>
      <c r="P1630" s="216"/>
      <c r="Q1630" s="216"/>
      <c r="R1630" s="216"/>
      <c r="S1630" s="216"/>
      <c r="T1630" s="217"/>
      <c r="AT1630" s="211" t="s">
        <v>284</v>
      </c>
      <c r="AU1630" s="211" t="s">
        <v>81</v>
      </c>
      <c r="AV1630" s="14" t="s">
        <v>87</v>
      </c>
      <c r="AW1630" s="14" t="s">
        <v>36</v>
      </c>
      <c r="AX1630" s="14" t="s">
        <v>73</v>
      </c>
      <c r="AY1630" s="211" t="s">
        <v>276</v>
      </c>
    </row>
    <row r="1631" spans="2:65" s="15" customFormat="1">
      <c r="B1631" s="218"/>
      <c r="D1631" s="195" t="s">
        <v>284</v>
      </c>
      <c r="E1631" s="219" t="s">
        <v>5</v>
      </c>
      <c r="F1631" s="220" t="s">
        <v>291</v>
      </c>
      <c r="H1631" s="221">
        <v>37.31</v>
      </c>
      <c r="I1631" s="222"/>
      <c r="L1631" s="218"/>
      <c r="M1631" s="223"/>
      <c r="N1631" s="224"/>
      <c r="O1631" s="224"/>
      <c r="P1631" s="224"/>
      <c r="Q1631" s="224"/>
      <c r="R1631" s="224"/>
      <c r="S1631" s="224"/>
      <c r="T1631" s="225"/>
      <c r="AT1631" s="219" t="s">
        <v>284</v>
      </c>
      <c r="AU1631" s="219" t="s">
        <v>81</v>
      </c>
      <c r="AV1631" s="15" t="s">
        <v>92</v>
      </c>
      <c r="AW1631" s="15" t="s">
        <v>36</v>
      </c>
      <c r="AX1631" s="15" t="s">
        <v>77</v>
      </c>
      <c r="AY1631" s="219" t="s">
        <v>276</v>
      </c>
    </row>
    <row r="1632" spans="2:65" s="1" customFormat="1" ht="16.5" customHeight="1">
      <c r="B1632" s="181"/>
      <c r="C1632" s="182" t="s">
        <v>1906</v>
      </c>
      <c r="D1632" s="182" t="s">
        <v>278</v>
      </c>
      <c r="E1632" s="183" t="s">
        <v>1907</v>
      </c>
      <c r="F1632" s="184" t="s">
        <v>1908</v>
      </c>
      <c r="G1632" s="185" t="s">
        <v>325</v>
      </c>
      <c r="H1632" s="186">
        <v>37.31</v>
      </c>
      <c r="I1632" s="187"/>
      <c r="J1632" s="188">
        <f>ROUND(I1632*H1632,2)</f>
        <v>0</v>
      </c>
      <c r="K1632" s="184" t="s">
        <v>282</v>
      </c>
      <c r="L1632" s="42"/>
      <c r="M1632" s="189" t="s">
        <v>5</v>
      </c>
      <c r="N1632" s="190" t="s">
        <v>46</v>
      </c>
      <c r="O1632" s="43"/>
      <c r="P1632" s="191">
        <f>O1632*H1632</f>
        <v>0</v>
      </c>
      <c r="Q1632" s="191">
        <v>4.4999999999999997E-3</v>
      </c>
      <c r="R1632" s="191">
        <f>Q1632*H1632</f>
        <v>0.16789499999999999</v>
      </c>
      <c r="S1632" s="191">
        <v>0</v>
      </c>
      <c r="T1632" s="192">
        <f>S1632*H1632</f>
        <v>0</v>
      </c>
      <c r="AR1632" s="25" t="s">
        <v>384</v>
      </c>
      <c r="AT1632" s="25" t="s">
        <v>278</v>
      </c>
      <c r="AU1632" s="25" t="s">
        <v>81</v>
      </c>
      <c r="AY1632" s="25" t="s">
        <v>276</v>
      </c>
      <c r="BE1632" s="193">
        <f>IF(N1632="základní",J1632,0)</f>
        <v>0</v>
      </c>
      <c r="BF1632" s="193">
        <f>IF(N1632="snížená",J1632,0)</f>
        <v>0</v>
      </c>
      <c r="BG1632" s="193">
        <f>IF(N1632="zákl. přenesená",J1632,0)</f>
        <v>0</v>
      </c>
      <c r="BH1632" s="193">
        <f>IF(N1632="sníž. přenesená",J1632,0)</f>
        <v>0</v>
      </c>
      <c r="BI1632" s="193">
        <f>IF(N1632="nulová",J1632,0)</f>
        <v>0</v>
      </c>
      <c r="BJ1632" s="25" t="s">
        <v>92</v>
      </c>
      <c r="BK1632" s="193">
        <f>ROUND(I1632*H1632,2)</f>
        <v>0</v>
      </c>
      <c r="BL1632" s="25" t="s">
        <v>384</v>
      </c>
      <c r="BM1632" s="25" t="s">
        <v>1909</v>
      </c>
    </row>
    <row r="1633" spans="2:65" s="12" customFormat="1">
      <c r="B1633" s="194"/>
      <c r="D1633" s="195" t="s">
        <v>284</v>
      </c>
      <c r="E1633" s="196" t="s">
        <v>5</v>
      </c>
      <c r="F1633" s="197" t="s">
        <v>1893</v>
      </c>
      <c r="H1633" s="196" t="s">
        <v>5</v>
      </c>
      <c r="I1633" s="198"/>
      <c r="L1633" s="194"/>
      <c r="M1633" s="199"/>
      <c r="N1633" s="200"/>
      <c r="O1633" s="200"/>
      <c r="P1633" s="200"/>
      <c r="Q1633" s="200"/>
      <c r="R1633" s="200"/>
      <c r="S1633" s="200"/>
      <c r="T1633" s="201"/>
      <c r="AT1633" s="196" t="s">
        <v>284</v>
      </c>
      <c r="AU1633" s="196" t="s">
        <v>81</v>
      </c>
      <c r="AV1633" s="12" t="s">
        <v>77</v>
      </c>
      <c r="AW1633" s="12" t="s">
        <v>36</v>
      </c>
      <c r="AX1633" s="12" t="s">
        <v>73</v>
      </c>
      <c r="AY1633" s="196" t="s">
        <v>276</v>
      </c>
    </row>
    <row r="1634" spans="2:65" s="12" customFormat="1">
      <c r="B1634" s="194"/>
      <c r="D1634" s="195" t="s">
        <v>284</v>
      </c>
      <c r="E1634" s="196" t="s">
        <v>5</v>
      </c>
      <c r="F1634" s="197" t="s">
        <v>781</v>
      </c>
      <c r="H1634" s="196" t="s">
        <v>5</v>
      </c>
      <c r="I1634" s="198"/>
      <c r="L1634" s="194"/>
      <c r="M1634" s="199"/>
      <c r="N1634" s="200"/>
      <c r="O1634" s="200"/>
      <c r="P1634" s="200"/>
      <c r="Q1634" s="200"/>
      <c r="R1634" s="200"/>
      <c r="S1634" s="200"/>
      <c r="T1634" s="201"/>
      <c r="AT1634" s="196" t="s">
        <v>284</v>
      </c>
      <c r="AU1634" s="196" t="s">
        <v>81</v>
      </c>
      <c r="AV1634" s="12" t="s">
        <v>77</v>
      </c>
      <c r="AW1634" s="12" t="s">
        <v>36</v>
      </c>
      <c r="AX1634" s="12" t="s">
        <v>73</v>
      </c>
      <c r="AY1634" s="196" t="s">
        <v>276</v>
      </c>
    </row>
    <row r="1635" spans="2:65" s="12" customFormat="1">
      <c r="B1635" s="194"/>
      <c r="D1635" s="195" t="s">
        <v>284</v>
      </c>
      <c r="E1635" s="196" t="s">
        <v>5</v>
      </c>
      <c r="F1635" s="197" t="s">
        <v>1894</v>
      </c>
      <c r="H1635" s="196" t="s">
        <v>5</v>
      </c>
      <c r="I1635" s="198"/>
      <c r="L1635" s="194"/>
      <c r="M1635" s="199"/>
      <c r="N1635" s="200"/>
      <c r="O1635" s="200"/>
      <c r="P1635" s="200"/>
      <c r="Q1635" s="200"/>
      <c r="R1635" s="200"/>
      <c r="S1635" s="200"/>
      <c r="T1635" s="201"/>
      <c r="AT1635" s="196" t="s">
        <v>284</v>
      </c>
      <c r="AU1635" s="196" t="s">
        <v>81</v>
      </c>
      <c r="AV1635" s="12" t="s">
        <v>77</v>
      </c>
      <c r="AW1635" s="12" t="s">
        <v>36</v>
      </c>
      <c r="AX1635" s="12" t="s">
        <v>73</v>
      </c>
      <c r="AY1635" s="196" t="s">
        <v>276</v>
      </c>
    </row>
    <row r="1636" spans="2:65" s="13" customFormat="1">
      <c r="B1636" s="202"/>
      <c r="D1636" s="195" t="s">
        <v>284</v>
      </c>
      <c r="E1636" s="203" t="s">
        <v>5</v>
      </c>
      <c r="F1636" s="204" t="s">
        <v>1895</v>
      </c>
      <c r="H1636" s="205">
        <v>12.6</v>
      </c>
      <c r="I1636" s="206"/>
      <c r="L1636" s="202"/>
      <c r="M1636" s="207"/>
      <c r="N1636" s="208"/>
      <c r="O1636" s="208"/>
      <c r="P1636" s="208"/>
      <c r="Q1636" s="208"/>
      <c r="R1636" s="208"/>
      <c r="S1636" s="208"/>
      <c r="T1636" s="209"/>
      <c r="AT1636" s="203" t="s">
        <v>284</v>
      </c>
      <c r="AU1636" s="203" t="s">
        <v>81</v>
      </c>
      <c r="AV1636" s="13" t="s">
        <v>81</v>
      </c>
      <c r="AW1636" s="13" t="s">
        <v>36</v>
      </c>
      <c r="AX1636" s="13" t="s">
        <v>73</v>
      </c>
      <c r="AY1636" s="203" t="s">
        <v>276</v>
      </c>
    </row>
    <row r="1637" spans="2:65" s="14" customFormat="1">
      <c r="B1637" s="210"/>
      <c r="D1637" s="195" t="s">
        <v>284</v>
      </c>
      <c r="E1637" s="211" t="s">
        <v>5</v>
      </c>
      <c r="F1637" s="212" t="s">
        <v>290</v>
      </c>
      <c r="H1637" s="213">
        <v>12.6</v>
      </c>
      <c r="I1637" s="214"/>
      <c r="L1637" s="210"/>
      <c r="M1637" s="215"/>
      <c r="N1637" s="216"/>
      <c r="O1637" s="216"/>
      <c r="P1637" s="216"/>
      <c r="Q1637" s="216"/>
      <c r="R1637" s="216"/>
      <c r="S1637" s="216"/>
      <c r="T1637" s="217"/>
      <c r="AT1637" s="211" t="s">
        <v>284</v>
      </c>
      <c r="AU1637" s="211" t="s">
        <v>81</v>
      </c>
      <c r="AV1637" s="14" t="s">
        <v>87</v>
      </c>
      <c r="AW1637" s="14" t="s">
        <v>36</v>
      </c>
      <c r="AX1637" s="14" t="s">
        <v>73</v>
      </c>
      <c r="AY1637" s="211" t="s">
        <v>276</v>
      </c>
    </row>
    <row r="1638" spans="2:65" s="12" customFormat="1">
      <c r="B1638" s="194"/>
      <c r="D1638" s="195" t="s">
        <v>284</v>
      </c>
      <c r="E1638" s="196" t="s">
        <v>5</v>
      </c>
      <c r="F1638" s="197" t="s">
        <v>1896</v>
      </c>
      <c r="H1638" s="196" t="s">
        <v>5</v>
      </c>
      <c r="I1638" s="198"/>
      <c r="L1638" s="194"/>
      <c r="M1638" s="199"/>
      <c r="N1638" s="200"/>
      <c r="O1638" s="200"/>
      <c r="P1638" s="200"/>
      <c r="Q1638" s="200"/>
      <c r="R1638" s="200"/>
      <c r="S1638" s="200"/>
      <c r="T1638" s="201"/>
      <c r="AT1638" s="196" t="s">
        <v>284</v>
      </c>
      <c r="AU1638" s="196" t="s">
        <v>81</v>
      </c>
      <c r="AV1638" s="12" t="s">
        <v>77</v>
      </c>
      <c r="AW1638" s="12" t="s">
        <v>36</v>
      </c>
      <c r="AX1638" s="12" t="s">
        <v>73</v>
      </c>
      <c r="AY1638" s="196" t="s">
        <v>276</v>
      </c>
    </row>
    <row r="1639" spans="2:65" s="13" customFormat="1">
      <c r="B1639" s="202"/>
      <c r="D1639" s="195" t="s">
        <v>284</v>
      </c>
      <c r="E1639" s="203" t="s">
        <v>5</v>
      </c>
      <c r="F1639" s="204" t="s">
        <v>1897</v>
      </c>
      <c r="H1639" s="205">
        <v>24.71</v>
      </c>
      <c r="I1639" s="206"/>
      <c r="L1639" s="202"/>
      <c r="M1639" s="207"/>
      <c r="N1639" s="208"/>
      <c r="O1639" s="208"/>
      <c r="P1639" s="208"/>
      <c r="Q1639" s="208"/>
      <c r="R1639" s="208"/>
      <c r="S1639" s="208"/>
      <c r="T1639" s="209"/>
      <c r="AT1639" s="203" t="s">
        <v>284</v>
      </c>
      <c r="AU1639" s="203" t="s">
        <v>81</v>
      </c>
      <c r="AV1639" s="13" t="s">
        <v>81</v>
      </c>
      <c r="AW1639" s="13" t="s">
        <v>36</v>
      </c>
      <c r="AX1639" s="13" t="s">
        <v>73</v>
      </c>
      <c r="AY1639" s="203" t="s">
        <v>276</v>
      </c>
    </row>
    <row r="1640" spans="2:65" s="14" customFormat="1">
      <c r="B1640" s="210"/>
      <c r="D1640" s="195" t="s">
        <v>284</v>
      </c>
      <c r="E1640" s="211" t="s">
        <v>5</v>
      </c>
      <c r="F1640" s="212" t="s">
        <v>290</v>
      </c>
      <c r="H1640" s="213">
        <v>24.71</v>
      </c>
      <c r="I1640" s="214"/>
      <c r="L1640" s="210"/>
      <c r="M1640" s="215"/>
      <c r="N1640" s="216"/>
      <c r="O1640" s="216"/>
      <c r="P1640" s="216"/>
      <c r="Q1640" s="216"/>
      <c r="R1640" s="216"/>
      <c r="S1640" s="216"/>
      <c r="T1640" s="217"/>
      <c r="AT1640" s="211" t="s">
        <v>284</v>
      </c>
      <c r="AU1640" s="211" t="s">
        <v>81</v>
      </c>
      <c r="AV1640" s="14" t="s">
        <v>87</v>
      </c>
      <c r="AW1640" s="14" t="s">
        <v>36</v>
      </c>
      <c r="AX1640" s="14" t="s">
        <v>73</v>
      </c>
      <c r="AY1640" s="211" t="s">
        <v>276</v>
      </c>
    </row>
    <row r="1641" spans="2:65" s="15" customFormat="1">
      <c r="B1641" s="218"/>
      <c r="D1641" s="195" t="s">
        <v>284</v>
      </c>
      <c r="E1641" s="219" t="s">
        <v>5</v>
      </c>
      <c r="F1641" s="220" t="s">
        <v>291</v>
      </c>
      <c r="H1641" s="221">
        <v>37.31</v>
      </c>
      <c r="I1641" s="222"/>
      <c r="L1641" s="218"/>
      <c r="M1641" s="223"/>
      <c r="N1641" s="224"/>
      <c r="O1641" s="224"/>
      <c r="P1641" s="224"/>
      <c r="Q1641" s="224"/>
      <c r="R1641" s="224"/>
      <c r="S1641" s="224"/>
      <c r="T1641" s="225"/>
      <c r="AT1641" s="219" t="s">
        <v>284</v>
      </c>
      <c r="AU1641" s="219" t="s">
        <v>81</v>
      </c>
      <c r="AV1641" s="15" t="s">
        <v>92</v>
      </c>
      <c r="AW1641" s="15" t="s">
        <v>36</v>
      </c>
      <c r="AX1641" s="15" t="s">
        <v>77</v>
      </c>
      <c r="AY1641" s="219" t="s">
        <v>276</v>
      </c>
    </row>
    <row r="1642" spans="2:65" s="1" customFormat="1" ht="16.5" customHeight="1">
      <c r="B1642" s="181"/>
      <c r="C1642" s="182" t="s">
        <v>1910</v>
      </c>
      <c r="D1642" s="182" t="s">
        <v>278</v>
      </c>
      <c r="E1642" s="183" t="s">
        <v>1911</v>
      </c>
      <c r="F1642" s="184" t="s">
        <v>1912</v>
      </c>
      <c r="G1642" s="185" t="s">
        <v>325</v>
      </c>
      <c r="H1642" s="186">
        <v>37.31</v>
      </c>
      <c r="I1642" s="187"/>
      <c r="J1642" s="188">
        <f>ROUND(I1642*H1642,2)</f>
        <v>0</v>
      </c>
      <c r="K1642" s="184" t="s">
        <v>282</v>
      </c>
      <c r="L1642" s="42"/>
      <c r="M1642" s="189" t="s">
        <v>5</v>
      </c>
      <c r="N1642" s="190" t="s">
        <v>46</v>
      </c>
      <c r="O1642" s="43"/>
      <c r="P1642" s="191">
        <f>O1642*H1642</f>
        <v>0</v>
      </c>
      <c r="Q1642" s="191">
        <v>2.9999999999999997E-4</v>
      </c>
      <c r="R1642" s="191">
        <f>Q1642*H1642</f>
        <v>1.1193E-2</v>
      </c>
      <c r="S1642" s="191">
        <v>0</v>
      </c>
      <c r="T1642" s="192">
        <f>S1642*H1642</f>
        <v>0</v>
      </c>
      <c r="AR1642" s="25" t="s">
        <v>384</v>
      </c>
      <c r="AT1642" s="25" t="s">
        <v>278</v>
      </c>
      <c r="AU1642" s="25" t="s">
        <v>81</v>
      </c>
      <c r="AY1642" s="25" t="s">
        <v>276</v>
      </c>
      <c r="BE1642" s="193">
        <f>IF(N1642="základní",J1642,0)</f>
        <v>0</v>
      </c>
      <c r="BF1642" s="193">
        <f>IF(N1642="snížená",J1642,0)</f>
        <v>0</v>
      </c>
      <c r="BG1642" s="193">
        <f>IF(N1642="zákl. přenesená",J1642,0)</f>
        <v>0</v>
      </c>
      <c r="BH1642" s="193">
        <f>IF(N1642="sníž. přenesená",J1642,0)</f>
        <v>0</v>
      </c>
      <c r="BI1642" s="193">
        <f>IF(N1642="nulová",J1642,0)</f>
        <v>0</v>
      </c>
      <c r="BJ1642" s="25" t="s">
        <v>92</v>
      </c>
      <c r="BK1642" s="193">
        <f>ROUND(I1642*H1642,2)</f>
        <v>0</v>
      </c>
      <c r="BL1642" s="25" t="s">
        <v>384</v>
      </c>
      <c r="BM1642" s="25" t="s">
        <v>1913</v>
      </c>
    </row>
    <row r="1643" spans="2:65" s="12" customFormat="1">
      <c r="B1643" s="194"/>
      <c r="D1643" s="195" t="s">
        <v>284</v>
      </c>
      <c r="E1643" s="196" t="s">
        <v>5</v>
      </c>
      <c r="F1643" s="197" t="s">
        <v>1914</v>
      </c>
      <c r="H1643" s="196" t="s">
        <v>5</v>
      </c>
      <c r="I1643" s="198"/>
      <c r="L1643" s="194"/>
      <c r="M1643" s="199"/>
      <c r="N1643" s="200"/>
      <c r="O1643" s="200"/>
      <c r="P1643" s="200"/>
      <c r="Q1643" s="200"/>
      <c r="R1643" s="200"/>
      <c r="S1643" s="200"/>
      <c r="T1643" s="201"/>
      <c r="AT1643" s="196" t="s">
        <v>284</v>
      </c>
      <c r="AU1643" s="196" t="s">
        <v>81</v>
      </c>
      <c r="AV1643" s="12" t="s">
        <v>77</v>
      </c>
      <c r="AW1643" s="12" t="s">
        <v>36</v>
      </c>
      <c r="AX1643" s="12" t="s">
        <v>73</v>
      </c>
      <c r="AY1643" s="196" t="s">
        <v>276</v>
      </c>
    </row>
    <row r="1644" spans="2:65" s="12" customFormat="1">
      <c r="B1644" s="194"/>
      <c r="D1644" s="195" t="s">
        <v>284</v>
      </c>
      <c r="E1644" s="196" t="s">
        <v>5</v>
      </c>
      <c r="F1644" s="197" t="s">
        <v>781</v>
      </c>
      <c r="H1644" s="196" t="s">
        <v>5</v>
      </c>
      <c r="I1644" s="198"/>
      <c r="L1644" s="194"/>
      <c r="M1644" s="199"/>
      <c r="N1644" s="200"/>
      <c r="O1644" s="200"/>
      <c r="P1644" s="200"/>
      <c r="Q1644" s="200"/>
      <c r="R1644" s="200"/>
      <c r="S1644" s="200"/>
      <c r="T1644" s="201"/>
      <c r="AT1644" s="196" t="s">
        <v>284</v>
      </c>
      <c r="AU1644" s="196" t="s">
        <v>81</v>
      </c>
      <c r="AV1644" s="12" t="s">
        <v>77</v>
      </c>
      <c r="AW1644" s="12" t="s">
        <v>36</v>
      </c>
      <c r="AX1644" s="12" t="s">
        <v>73</v>
      </c>
      <c r="AY1644" s="196" t="s">
        <v>276</v>
      </c>
    </row>
    <row r="1645" spans="2:65" s="12" customFormat="1">
      <c r="B1645" s="194"/>
      <c r="D1645" s="195" t="s">
        <v>284</v>
      </c>
      <c r="E1645" s="196" t="s">
        <v>5</v>
      </c>
      <c r="F1645" s="197" t="s">
        <v>1894</v>
      </c>
      <c r="H1645" s="196" t="s">
        <v>5</v>
      </c>
      <c r="I1645" s="198"/>
      <c r="L1645" s="194"/>
      <c r="M1645" s="199"/>
      <c r="N1645" s="200"/>
      <c r="O1645" s="200"/>
      <c r="P1645" s="200"/>
      <c r="Q1645" s="200"/>
      <c r="R1645" s="200"/>
      <c r="S1645" s="200"/>
      <c r="T1645" s="201"/>
      <c r="AT1645" s="196" t="s">
        <v>284</v>
      </c>
      <c r="AU1645" s="196" t="s">
        <v>81</v>
      </c>
      <c r="AV1645" s="12" t="s">
        <v>77</v>
      </c>
      <c r="AW1645" s="12" t="s">
        <v>36</v>
      </c>
      <c r="AX1645" s="12" t="s">
        <v>73</v>
      </c>
      <c r="AY1645" s="196" t="s">
        <v>276</v>
      </c>
    </row>
    <row r="1646" spans="2:65" s="13" customFormat="1">
      <c r="B1646" s="202"/>
      <c r="D1646" s="195" t="s">
        <v>284</v>
      </c>
      <c r="E1646" s="203" t="s">
        <v>5</v>
      </c>
      <c r="F1646" s="204" t="s">
        <v>1895</v>
      </c>
      <c r="H1646" s="205">
        <v>12.6</v>
      </c>
      <c r="I1646" s="206"/>
      <c r="L1646" s="202"/>
      <c r="M1646" s="207"/>
      <c r="N1646" s="208"/>
      <c r="O1646" s="208"/>
      <c r="P1646" s="208"/>
      <c r="Q1646" s="208"/>
      <c r="R1646" s="208"/>
      <c r="S1646" s="208"/>
      <c r="T1646" s="209"/>
      <c r="AT1646" s="203" t="s">
        <v>284</v>
      </c>
      <c r="AU1646" s="203" t="s">
        <v>81</v>
      </c>
      <c r="AV1646" s="13" t="s">
        <v>81</v>
      </c>
      <c r="AW1646" s="13" t="s">
        <v>36</v>
      </c>
      <c r="AX1646" s="13" t="s">
        <v>73</v>
      </c>
      <c r="AY1646" s="203" t="s">
        <v>276</v>
      </c>
    </row>
    <row r="1647" spans="2:65" s="14" customFormat="1">
      <c r="B1647" s="210"/>
      <c r="D1647" s="195" t="s">
        <v>284</v>
      </c>
      <c r="E1647" s="211" t="s">
        <v>5</v>
      </c>
      <c r="F1647" s="212" t="s">
        <v>290</v>
      </c>
      <c r="H1647" s="213">
        <v>12.6</v>
      </c>
      <c r="I1647" s="214"/>
      <c r="L1647" s="210"/>
      <c r="M1647" s="215"/>
      <c r="N1647" s="216"/>
      <c r="O1647" s="216"/>
      <c r="P1647" s="216"/>
      <c r="Q1647" s="216"/>
      <c r="R1647" s="216"/>
      <c r="S1647" s="216"/>
      <c r="T1647" s="217"/>
      <c r="AT1647" s="211" t="s">
        <v>284</v>
      </c>
      <c r="AU1647" s="211" t="s">
        <v>81</v>
      </c>
      <c r="AV1647" s="14" t="s">
        <v>87</v>
      </c>
      <c r="AW1647" s="14" t="s">
        <v>36</v>
      </c>
      <c r="AX1647" s="14" t="s">
        <v>73</v>
      </c>
      <c r="AY1647" s="211" t="s">
        <v>276</v>
      </c>
    </row>
    <row r="1648" spans="2:65" s="12" customFormat="1">
      <c r="B1648" s="194"/>
      <c r="D1648" s="195" t="s">
        <v>284</v>
      </c>
      <c r="E1648" s="196" t="s">
        <v>5</v>
      </c>
      <c r="F1648" s="197" t="s">
        <v>1896</v>
      </c>
      <c r="H1648" s="196" t="s">
        <v>5</v>
      </c>
      <c r="I1648" s="198"/>
      <c r="L1648" s="194"/>
      <c r="M1648" s="199"/>
      <c r="N1648" s="200"/>
      <c r="O1648" s="200"/>
      <c r="P1648" s="200"/>
      <c r="Q1648" s="200"/>
      <c r="R1648" s="200"/>
      <c r="S1648" s="200"/>
      <c r="T1648" s="201"/>
      <c r="AT1648" s="196" t="s">
        <v>284</v>
      </c>
      <c r="AU1648" s="196" t="s">
        <v>81</v>
      </c>
      <c r="AV1648" s="12" t="s">
        <v>77</v>
      </c>
      <c r="AW1648" s="12" t="s">
        <v>36</v>
      </c>
      <c r="AX1648" s="12" t="s">
        <v>73</v>
      </c>
      <c r="AY1648" s="196" t="s">
        <v>276</v>
      </c>
    </row>
    <row r="1649" spans="2:65" s="13" customFormat="1">
      <c r="B1649" s="202"/>
      <c r="D1649" s="195" t="s">
        <v>284</v>
      </c>
      <c r="E1649" s="203" t="s">
        <v>5</v>
      </c>
      <c r="F1649" s="204" t="s">
        <v>1897</v>
      </c>
      <c r="H1649" s="205">
        <v>24.71</v>
      </c>
      <c r="I1649" s="206"/>
      <c r="L1649" s="202"/>
      <c r="M1649" s="207"/>
      <c r="N1649" s="208"/>
      <c r="O1649" s="208"/>
      <c r="P1649" s="208"/>
      <c r="Q1649" s="208"/>
      <c r="R1649" s="208"/>
      <c r="S1649" s="208"/>
      <c r="T1649" s="209"/>
      <c r="AT1649" s="203" t="s">
        <v>284</v>
      </c>
      <c r="AU1649" s="203" t="s">
        <v>81</v>
      </c>
      <c r="AV1649" s="13" t="s">
        <v>81</v>
      </c>
      <c r="AW1649" s="13" t="s">
        <v>36</v>
      </c>
      <c r="AX1649" s="13" t="s">
        <v>73</v>
      </c>
      <c r="AY1649" s="203" t="s">
        <v>276</v>
      </c>
    </row>
    <row r="1650" spans="2:65" s="14" customFormat="1">
      <c r="B1650" s="210"/>
      <c r="D1650" s="195" t="s">
        <v>284</v>
      </c>
      <c r="E1650" s="211" t="s">
        <v>5</v>
      </c>
      <c r="F1650" s="212" t="s">
        <v>290</v>
      </c>
      <c r="H1650" s="213">
        <v>24.71</v>
      </c>
      <c r="I1650" s="214"/>
      <c r="L1650" s="210"/>
      <c r="M1650" s="215"/>
      <c r="N1650" s="216"/>
      <c r="O1650" s="216"/>
      <c r="P1650" s="216"/>
      <c r="Q1650" s="216"/>
      <c r="R1650" s="216"/>
      <c r="S1650" s="216"/>
      <c r="T1650" s="217"/>
      <c r="AT1650" s="211" t="s">
        <v>284</v>
      </c>
      <c r="AU1650" s="211" t="s">
        <v>81</v>
      </c>
      <c r="AV1650" s="14" t="s">
        <v>87</v>
      </c>
      <c r="AW1650" s="14" t="s">
        <v>36</v>
      </c>
      <c r="AX1650" s="14" t="s">
        <v>73</v>
      </c>
      <c r="AY1650" s="211" t="s">
        <v>276</v>
      </c>
    </row>
    <row r="1651" spans="2:65" s="15" customFormat="1">
      <c r="B1651" s="218"/>
      <c r="D1651" s="195" t="s">
        <v>284</v>
      </c>
      <c r="E1651" s="219" t="s">
        <v>5</v>
      </c>
      <c r="F1651" s="220" t="s">
        <v>291</v>
      </c>
      <c r="H1651" s="221">
        <v>37.31</v>
      </c>
      <c r="I1651" s="222"/>
      <c r="L1651" s="218"/>
      <c r="M1651" s="223"/>
      <c r="N1651" s="224"/>
      <c r="O1651" s="224"/>
      <c r="P1651" s="224"/>
      <c r="Q1651" s="224"/>
      <c r="R1651" s="224"/>
      <c r="S1651" s="224"/>
      <c r="T1651" s="225"/>
      <c r="AT1651" s="219" t="s">
        <v>284</v>
      </c>
      <c r="AU1651" s="219" t="s">
        <v>81</v>
      </c>
      <c r="AV1651" s="15" t="s">
        <v>92</v>
      </c>
      <c r="AW1651" s="15" t="s">
        <v>36</v>
      </c>
      <c r="AX1651" s="15" t="s">
        <v>77</v>
      </c>
      <c r="AY1651" s="219" t="s">
        <v>276</v>
      </c>
    </row>
    <row r="1652" spans="2:65" s="1" customFormat="1" ht="25.5" customHeight="1">
      <c r="B1652" s="181"/>
      <c r="C1652" s="226" t="s">
        <v>1915</v>
      </c>
      <c r="D1652" s="226" t="s">
        <v>447</v>
      </c>
      <c r="E1652" s="227" t="s">
        <v>1916</v>
      </c>
      <c r="F1652" s="228" t="s">
        <v>1917</v>
      </c>
      <c r="G1652" s="229" t="s">
        <v>325</v>
      </c>
      <c r="H1652" s="230">
        <v>13.86</v>
      </c>
      <c r="I1652" s="231"/>
      <c r="J1652" s="232">
        <f>ROUND(I1652*H1652,2)</f>
        <v>0</v>
      </c>
      <c r="K1652" s="228" t="s">
        <v>282</v>
      </c>
      <c r="L1652" s="233"/>
      <c r="M1652" s="234" t="s">
        <v>5</v>
      </c>
      <c r="N1652" s="235" t="s">
        <v>46</v>
      </c>
      <c r="O1652" s="43"/>
      <c r="P1652" s="191">
        <f>O1652*H1652</f>
        <v>0</v>
      </c>
      <c r="Q1652" s="191">
        <v>3.5000000000000001E-3</v>
      </c>
      <c r="R1652" s="191">
        <f>Q1652*H1652</f>
        <v>4.8509999999999998E-2</v>
      </c>
      <c r="S1652" s="191">
        <v>0</v>
      </c>
      <c r="T1652" s="192">
        <f>S1652*H1652</f>
        <v>0</v>
      </c>
      <c r="AR1652" s="25" t="s">
        <v>484</v>
      </c>
      <c r="AT1652" s="25" t="s">
        <v>447</v>
      </c>
      <c r="AU1652" s="25" t="s">
        <v>81</v>
      </c>
      <c r="AY1652" s="25" t="s">
        <v>276</v>
      </c>
      <c r="BE1652" s="193">
        <f>IF(N1652="základní",J1652,0)</f>
        <v>0</v>
      </c>
      <c r="BF1652" s="193">
        <f>IF(N1652="snížená",J1652,0)</f>
        <v>0</v>
      </c>
      <c r="BG1652" s="193">
        <f>IF(N1652="zákl. přenesená",J1652,0)</f>
        <v>0</v>
      </c>
      <c r="BH1652" s="193">
        <f>IF(N1652="sníž. přenesená",J1652,0)</f>
        <v>0</v>
      </c>
      <c r="BI1652" s="193">
        <f>IF(N1652="nulová",J1652,0)</f>
        <v>0</v>
      </c>
      <c r="BJ1652" s="25" t="s">
        <v>92</v>
      </c>
      <c r="BK1652" s="193">
        <f>ROUND(I1652*H1652,2)</f>
        <v>0</v>
      </c>
      <c r="BL1652" s="25" t="s">
        <v>384</v>
      </c>
      <c r="BM1652" s="25" t="s">
        <v>1918</v>
      </c>
    </row>
    <row r="1653" spans="2:65" s="12" customFormat="1">
      <c r="B1653" s="194"/>
      <c r="D1653" s="195" t="s">
        <v>284</v>
      </c>
      <c r="E1653" s="196" t="s">
        <v>5</v>
      </c>
      <c r="F1653" s="197" t="s">
        <v>451</v>
      </c>
      <c r="H1653" s="196" t="s">
        <v>5</v>
      </c>
      <c r="I1653" s="198"/>
      <c r="L1653" s="194"/>
      <c r="M1653" s="199"/>
      <c r="N1653" s="200"/>
      <c r="O1653" s="200"/>
      <c r="P1653" s="200"/>
      <c r="Q1653" s="200"/>
      <c r="R1653" s="200"/>
      <c r="S1653" s="200"/>
      <c r="T1653" s="201"/>
      <c r="AT1653" s="196" t="s">
        <v>284</v>
      </c>
      <c r="AU1653" s="196" t="s">
        <v>81</v>
      </c>
      <c r="AV1653" s="12" t="s">
        <v>77</v>
      </c>
      <c r="AW1653" s="12" t="s">
        <v>36</v>
      </c>
      <c r="AX1653" s="12" t="s">
        <v>73</v>
      </c>
      <c r="AY1653" s="196" t="s">
        <v>276</v>
      </c>
    </row>
    <row r="1654" spans="2:65" s="13" customFormat="1">
      <c r="B1654" s="202"/>
      <c r="D1654" s="195" t="s">
        <v>284</v>
      </c>
      <c r="E1654" s="203" t="s">
        <v>5</v>
      </c>
      <c r="F1654" s="204" t="s">
        <v>1919</v>
      </c>
      <c r="H1654" s="205">
        <v>13.86</v>
      </c>
      <c r="I1654" s="206"/>
      <c r="L1654" s="202"/>
      <c r="M1654" s="207"/>
      <c r="N1654" s="208"/>
      <c r="O1654" s="208"/>
      <c r="P1654" s="208"/>
      <c r="Q1654" s="208"/>
      <c r="R1654" s="208"/>
      <c r="S1654" s="208"/>
      <c r="T1654" s="209"/>
      <c r="AT1654" s="203" t="s">
        <v>284</v>
      </c>
      <c r="AU1654" s="203" t="s">
        <v>81</v>
      </c>
      <c r="AV1654" s="13" t="s">
        <v>81</v>
      </c>
      <c r="AW1654" s="13" t="s">
        <v>36</v>
      </c>
      <c r="AX1654" s="13" t="s">
        <v>73</v>
      </c>
      <c r="AY1654" s="203" t="s">
        <v>276</v>
      </c>
    </row>
    <row r="1655" spans="2:65" s="14" customFormat="1">
      <c r="B1655" s="210"/>
      <c r="D1655" s="195" t="s">
        <v>284</v>
      </c>
      <c r="E1655" s="211" t="s">
        <v>5</v>
      </c>
      <c r="F1655" s="212" t="s">
        <v>290</v>
      </c>
      <c r="H1655" s="213">
        <v>13.86</v>
      </c>
      <c r="I1655" s="214"/>
      <c r="L1655" s="210"/>
      <c r="M1655" s="215"/>
      <c r="N1655" s="216"/>
      <c r="O1655" s="216"/>
      <c r="P1655" s="216"/>
      <c r="Q1655" s="216"/>
      <c r="R1655" s="216"/>
      <c r="S1655" s="216"/>
      <c r="T1655" s="217"/>
      <c r="AT1655" s="211" t="s">
        <v>284</v>
      </c>
      <c r="AU1655" s="211" t="s">
        <v>81</v>
      </c>
      <c r="AV1655" s="14" t="s">
        <v>87</v>
      </c>
      <c r="AW1655" s="14" t="s">
        <v>36</v>
      </c>
      <c r="AX1655" s="14" t="s">
        <v>73</v>
      </c>
      <c r="AY1655" s="211" t="s">
        <v>276</v>
      </c>
    </row>
    <row r="1656" spans="2:65" s="15" customFormat="1">
      <c r="B1656" s="218"/>
      <c r="D1656" s="195" t="s">
        <v>284</v>
      </c>
      <c r="E1656" s="219" t="s">
        <v>5</v>
      </c>
      <c r="F1656" s="220" t="s">
        <v>291</v>
      </c>
      <c r="H1656" s="221">
        <v>13.86</v>
      </c>
      <c r="I1656" s="222"/>
      <c r="L1656" s="218"/>
      <c r="M1656" s="223"/>
      <c r="N1656" s="224"/>
      <c r="O1656" s="224"/>
      <c r="P1656" s="224"/>
      <c r="Q1656" s="224"/>
      <c r="R1656" s="224"/>
      <c r="S1656" s="224"/>
      <c r="T1656" s="225"/>
      <c r="AT1656" s="219" t="s">
        <v>284</v>
      </c>
      <c r="AU1656" s="219" t="s">
        <v>81</v>
      </c>
      <c r="AV1656" s="15" t="s">
        <v>92</v>
      </c>
      <c r="AW1656" s="15" t="s">
        <v>36</v>
      </c>
      <c r="AX1656" s="15" t="s">
        <v>77</v>
      </c>
      <c r="AY1656" s="219" t="s">
        <v>276</v>
      </c>
    </row>
    <row r="1657" spans="2:65" s="1" customFormat="1" ht="25.5" customHeight="1">
      <c r="B1657" s="181"/>
      <c r="C1657" s="226" t="s">
        <v>1920</v>
      </c>
      <c r="D1657" s="226" t="s">
        <v>447</v>
      </c>
      <c r="E1657" s="227" t="s">
        <v>1921</v>
      </c>
      <c r="F1657" s="228" t="s">
        <v>1922</v>
      </c>
      <c r="G1657" s="229" t="s">
        <v>325</v>
      </c>
      <c r="H1657" s="230">
        <v>27.181000000000001</v>
      </c>
      <c r="I1657" s="231"/>
      <c r="J1657" s="232">
        <f>ROUND(I1657*H1657,2)</f>
        <v>0</v>
      </c>
      <c r="K1657" s="228" t="s">
        <v>282</v>
      </c>
      <c r="L1657" s="233"/>
      <c r="M1657" s="234" t="s">
        <v>5</v>
      </c>
      <c r="N1657" s="235" t="s">
        <v>46</v>
      </c>
      <c r="O1657" s="43"/>
      <c r="P1657" s="191">
        <f>O1657*H1657</f>
        <v>0</v>
      </c>
      <c r="Q1657" s="191">
        <v>3.6800000000000001E-3</v>
      </c>
      <c r="R1657" s="191">
        <f>Q1657*H1657</f>
        <v>0.10002608</v>
      </c>
      <c r="S1657" s="191">
        <v>0</v>
      </c>
      <c r="T1657" s="192">
        <f>S1657*H1657</f>
        <v>0</v>
      </c>
      <c r="AR1657" s="25" t="s">
        <v>484</v>
      </c>
      <c r="AT1657" s="25" t="s">
        <v>447</v>
      </c>
      <c r="AU1657" s="25" t="s">
        <v>81</v>
      </c>
      <c r="AY1657" s="25" t="s">
        <v>276</v>
      </c>
      <c r="BE1657" s="193">
        <f>IF(N1657="základní",J1657,0)</f>
        <v>0</v>
      </c>
      <c r="BF1657" s="193">
        <f>IF(N1657="snížená",J1657,0)</f>
        <v>0</v>
      </c>
      <c r="BG1657" s="193">
        <f>IF(N1657="zákl. přenesená",J1657,0)</f>
        <v>0</v>
      </c>
      <c r="BH1657" s="193">
        <f>IF(N1657="sníž. přenesená",J1657,0)</f>
        <v>0</v>
      </c>
      <c r="BI1657" s="193">
        <f>IF(N1657="nulová",J1657,0)</f>
        <v>0</v>
      </c>
      <c r="BJ1657" s="25" t="s">
        <v>92</v>
      </c>
      <c r="BK1657" s="193">
        <f>ROUND(I1657*H1657,2)</f>
        <v>0</v>
      </c>
      <c r="BL1657" s="25" t="s">
        <v>384</v>
      </c>
      <c r="BM1657" s="25" t="s">
        <v>1923</v>
      </c>
    </row>
    <row r="1658" spans="2:65" s="12" customFormat="1">
      <c r="B1658" s="194"/>
      <c r="D1658" s="195" t="s">
        <v>284</v>
      </c>
      <c r="E1658" s="196" t="s">
        <v>5</v>
      </c>
      <c r="F1658" s="197" t="s">
        <v>451</v>
      </c>
      <c r="H1658" s="196" t="s">
        <v>5</v>
      </c>
      <c r="I1658" s="198"/>
      <c r="L1658" s="194"/>
      <c r="M1658" s="199"/>
      <c r="N1658" s="200"/>
      <c r="O1658" s="200"/>
      <c r="P1658" s="200"/>
      <c r="Q1658" s="200"/>
      <c r="R1658" s="200"/>
      <c r="S1658" s="200"/>
      <c r="T1658" s="201"/>
      <c r="AT1658" s="196" t="s">
        <v>284</v>
      </c>
      <c r="AU1658" s="196" t="s">
        <v>81</v>
      </c>
      <c r="AV1658" s="12" t="s">
        <v>77</v>
      </c>
      <c r="AW1658" s="12" t="s">
        <v>36</v>
      </c>
      <c r="AX1658" s="12" t="s">
        <v>73</v>
      </c>
      <c r="AY1658" s="196" t="s">
        <v>276</v>
      </c>
    </row>
    <row r="1659" spans="2:65" s="13" customFormat="1">
      <c r="B1659" s="202"/>
      <c r="D1659" s="195" t="s">
        <v>284</v>
      </c>
      <c r="E1659" s="203" t="s">
        <v>5</v>
      </c>
      <c r="F1659" s="204" t="s">
        <v>1924</v>
      </c>
      <c r="H1659" s="205">
        <v>27.181000000000001</v>
      </c>
      <c r="I1659" s="206"/>
      <c r="L1659" s="202"/>
      <c r="M1659" s="207"/>
      <c r="N1659" s="208"/>
      <c r="O1659" s="208"/>
      <c r="P1659" s="208"/>
      <c r="Q1659" s="208"/>
      <c r="R1659" s="208"/>
      <c r="S1659" s="208"/>
      <c r="T1659" s="209"/>
      <c r="AT1659" s="203" t="s">
        <v>284</v>
      </c>
      <c r="AU1659" s="203" t="s">
        <v>81</v>
      </c>
      <c r="AV1659" s="13" t="s">
        <v>81</v>
      </c>
      <c r="AW1659" s="13" t="s">
        <v>36</v>
      </c>
      <c r="AX1659" s="13" t="s">
        <v>73</v>
      </c>
      <c r="AY1659" s="203" t="s">
        <v>276</v>
      </c>
    </row>
    <row r="1660" spans="2:65" s="14" customFormat="1">
      <c r="B1660" s="210"/>
      <c r="D1660" s="195" t="s">
        <v>284</v>
      </c>
      <c r="E1660" s="211" t="s">
        <v>5</v>
      </c>
      <c r="F1660" s="212" t="s">
        <v>290</v>
      </c>
      <c r="H1660" s="213">
        <v>27.181000000000001</v>
      </c>
      <c r="I1660" s="214"/>
      <c r="L1660" s="210"/>
      <c r="M1660" s="215"/>
      <c r="N1660" s="216"/>
      <c r="O1660" s="216"/>
      <c r="P1660" s="216"/>
      <c r="Q1660" s="216"/>
      <c r="R1660" s="216"/>
      <c r="S1660" s="216"/>
      <c r="T1660" s="217"/>
      <c r="AT1660" s="211" t="s">
        <v>284</v>
      </c>
      <c r="AU1660" s="211" t="s">
        <v>81</v>
      </c>
      <c r="AV1660" s="14" t="s">
        <v>87</v>
      </c>
      <c r="AW1660" s="14" t="s">
        <v>36</v>
      </c>
      <c r="AX1660" s="14" t="s">
        <v>73</v>
      </c>
      <c r="AY1660" s="211" t="s">
        <v>276</v>
      </c>
    </row>
    <row r="1661" spans="2:65" s="15" customFormat="1">
      <c r="B1661" s="218"/>
      <c r="D1661" s="195" t="s">
        <v>284</v>
      </c>
      <c r="E1661" s="219" t="s">
        <v>5</v>
      </c>
      <c r="F1661" s="220" t="s">
        <v>291</v>
      </c>
      <c r="H1661" s="221">
        <v>27.181000000000001</v>
      </c>
      <c r="I1661" s="222"/>
      <c r="L1661" s="218"/>
      <c r="M1661" s="223"/>
      <c r="N1661" s="224"/>
      <c r="O1661" s="224"/>
      <c r="P1661" s="224"/>
      <c r="Q1661" s="224"/>
      <c r="R1661" s="224"/>
      <c r="S1661" s="224"/>
      <c r="T1661" s="225"/>
      <c r="AT1661" s="219" t="s">
        <v>284</v>
      </c>
      <c r="AU1661" s="219" t="s">
        <v>81</v>
      </c>
      <c r="AV1661" s="15" t="s">
        <v>92</v>
      </c>
      <c r="AW1661" s="15" t="s">
        <v>36</v>
      </c>
      <c r="AX1661" s="15" t="s">
        <v>77</v>
      </c>
      <c r="AY1661" s="219" t="s">
        <v>276</v>
      </c>
    </row>
    <row r="1662" spans="2:65" s="1" customFormat="1" ht="16.5" customHeight="1">
      <c r="B1662" s="181"/>
      <c r="C1662" s="182" t="s">
        <v>1925</v>
      </c>
      <c r="D1662" s="182" t="s">
        <v>278</v>
      </c>
      <c r="E1662" s="183" t="s">
        <v>1926</v>
      </c>
      <c r="F1662" s="184" t="s">
        <v>1927</v>
      </c>
      <c r="G1662" s="185" t="s">
        <v>416</v>
      </c>
      <c r="H1662" s="186">
        <v>42.28</v>
      </c>
      <c r="I1662" s="187"/>
      <c r="J1662" s="188">
        <f>ROUND(I1662*H1662,2)</f>
        <v>0</v>
      </c>
      <c r="K1662" s="184" t="s">
        <v>282</v>
      </c>
      <c r="L1662" s="42"/>
      <c r="M1662" s="189" t="s">
        <v>5</v>
      </c>
      <c r="N1662" s="190" t="s">
        <v>46</v>
      </c>
      <c r="O1662" s="43"/>
      <c r="P1662" s="191">
        <f>O1662*H1662</f>
        <v>0</v>
      </c>
      <c r="Q1662" s="191">
        <v>1.0000000000000001E-5</v>
      </c>
      <c r="R1662" s="191">
        <f>Q1662*H1662</f>
        <v>4.2280000000000003E-4</v>
      </c>
      <c r="S1662" s="191">
        <v>0</v>
      </c>
      <c r="T1662" s="192">
        <f>S1662*H1662</f>
        <v>0</v>
      </c>
      <c r="AR1662" s="25" t="s">
        <v>384</v>
      </c>
      <c r="AT1662" s="25" t="s">
        <v>278</v>
      </c>
      <c r="AU1662" s="25" t="s">
        <v>81</v>
      </c>
      <c r="AY1662" s="25" t="s">
        <v>276</v>
      </c>
      <c r="BE1662" s="193">
        <f>IF(N1662="základní",J1662,0)</f>
        <v>0</v>
      </c>
      <c r="BF1662" s="193">
        <f>IF(N1662="snížená",J1662,0)</f>
        <v>0</v>
      </c>
      <c r="BG1662" s="193">
        <f>IF(N1662="zákl. přenesená",J1662,0)</f>
        <v>0</v>
      </c>
      <c r="BH1662" s="193">
        <f>IF(N1662="sníž. přenesená",J1662,0)</f>
        <v>0</v>
      </c>
      <c r="BI1662" s="193">
        <f>IF(N1662="nulová",J1662,0)</f>
        <v>0</v>
      </c>
      <c r="BJ1662" s="25" t="s">
        <v>92</v>
      </c>
      <c r="BK1662" s="193">
        <f>ROUND(I1662*H1662,2)</f>
        <v>0</v>
      </c>
      <c r="BL1662" s="25" t="s">
        <v>384</v>
      </c>
      <c r="BM1662" s="25" t="s">
        <v>1928</v>
      </c>
    </row>
    <row r="1663" spans="2:65" s="12" customFormat="1">
      <c r="B1663" s="194"/>
      <c r="D1663" s="195" t="s">
        <v>284</v>
      </c>
      <c r="E1663" s="196" t="s">
        <v>5</v>
      </c>
      <c r="F1663" s="197" t="s">
        <v>1929</v>
      </c>
      <c r="H1663" s="196" t="s">
        <v>5</v>
      </c>
      <c r="I1663" s="198"/>
      <c r="L1663" s="194"/>
      <c r="M1663" s="199"/>
      <c r="N1663" s="200"/>
      <c r="O1663" s="200"/>
      <c r="P1663" s="200"/>
      <c r="Q1663" s="200"/>
      <c r="R1663" s="200"/>
      <c r="S1663" s="200"/>
      <c r="T1663" s="201"/>
      <c r="AT1663" s="196" t="s">
        <v>284</v>
      </c>
      <c r="AU1663" s="196" t="s">
        <v>81</v>
      </c>
      <c r="AV1663" s="12" t="s">
        <v>77</v>
      </c>
      <c r="AW1663" s="12" t="s">
        <v>36</v>
      </c>
      <c r="AX1663" s="12" t="s">
        <v>73</v>
      </c>
      <c r="AY1663" s="196" t="s">
        <v>276</v>
      </c>
    </row>
    <row r="1664" spans="2:65" s="12" customFormat="1">
      <c r="B1664" s="194"/>
      <c r="D1664" s="195" t="s">
        <v>284</v>
      </c>
      <c r="E1664" s="196" t="s">
        <v>5</v>
      </c>
      <c r="F1664" s="197" t="s">
        <v>781</v>
      </c>
      <c r="H1664" s="196" t="s">
        <v>5</v>
      </c>
      <c r="I1664" s="198"/>
      <c r="L1664" s="194"/>
      <c r="M1664" s="199"/>
      <c r="N1664" s="200"/>
      <c r="O1664" s="200"/>
      <c r="P1664" s="200"/>
      <c r="Q1664" s="200"/>
      <c r="R1664" s="200"/>
      <c r="S1664" s="200"/>
      <c r="T1664" s="201"/>
      <c r="AT1664" s="196" t="s">
        <v>284</v>
      </c>
      <c r="AU1664" s="196" t="s">
        <v>81</v>
      </c>
      <c r="AV1664" s="12" t="s">
        <v>77</v>
      </c>
      <c r="AW1664" s="12" t="s">
        <v>36</v>
      </c>
      <c r="AX1664" s="12" t="s">
        <v>73</v>
      </c>
      <c r="AY1664" s="196" t="s">
        <v>276</v>
      </c>
    </row>
    <row r="1665" spans="2:65" s="12" customFormat="1">
      <c r="B1665" s="194"/>
      <c r="D1665" s="195" t="s">
        <v>284</v>
      </c>
      <c r="E1665" s="196" t="s">
        <v>5</v>
      </c>
      <c r="F1665" s="197" t="s">
        <v>1930</v>
      </c>
      <c r="H1665" s="196" t="s">
        <v>5</v>
      </c>
      <c r="I1665" s="198"/>
      <c r="L1665" s="194"/>
      <c r="M1665" s="199"/>
      <c r="N1665" s="200"/>
      <c r="O1665" s="200"/>
      <c r="P1665" s="200"/>
      <c r="Q1665" s="200"/>
      <c r="R1665" s="200"/>
      <c r="S1665" s="200"/>
      <c r="T1665" s="201"/>
      <c r="AT1665" s="196" t="s">
        <v>284</v>
      </c>
      <c r="AU1665" s="196" t="s">
        <v>81</v>
      </c>
      <c r="AV1665" s="12" t="s">
        <v>77</v>
      </c>
      <c r="AW1665" s="12" t="s">
        <v>36</v>
      </c>
      <c r="AX1665" s="12" t="s">
        <v>73</v>
      </c>
      <c r="AY1665" s="196" t="s">
        <v>276</v>
      </c>
    </row>
    <row r="1666" spans="2:65" s="13" customFormat="1">
      <c r="B1666" s="202"/>
      <c r="D1666" s="195" t="s">
        <v>284</v>
      </c>
      <c r="E1666" s="203" t="s">
        <v>5</v>
      </c>
      <c r="F1666" s="204" t="s">
        <v>1931</v>
      </c>
      <c r="H1666" s="205">
        <v>11.09</v>
      </c>
      <c r="I1666" s="206"/>
      <c r="L1666" s="202"/>
      <c r="M1666" s="207"/>
      <c r="N1666" s="208"/>
      <c r="O1666" s="208"/>
      <c r="P1666" s="208"/>
      <c r="Q1666" s="208"/>
      <c r="R1666" s="208"/>
      <c r="S1666" s="208"/>
      <c r="T1666" s="209"/>
      <c r="AT1666" s="203" t="s">
        <v>284</v>
      </c>
      <c r="AU1666" s="203" t="s">
        <v>81</v>
      </c>
      <c r="AV1666" s="13" t="s">
        <v>81</v>
      </c>
      <c r="AW1666" s="13" t="s">
        <v>36</v>
      </c>
      <c r="AX1666" s="13" t="s">
        <v>73</v>
      </c>
      <c r="AY1666" s="203" t="s">
        <v>276</v>
      </c>
    </row>
    <row r="1667" spans="2:65" s="12" customFormat="1">
      <c r="B1667" s="194"/>
      <c r="D1667" s="195" t="s">
        <v>284</v>
      </c>
      <c r="E1667" s="196" t="s">
        <v>5</v>
      </c>
      <c r="F1667" s="197" t="s">
        <v>1932</v>
      </c>
      <c r="H1667" s="196" t="s">
        <v>5</v>
      </c>
      <c r="I1667" s="198"/>
      <c r="L1667" s="194"/>
      <c r="M1667" s="199"/>
      <c r="N1667" s="200"/>
      <c r="O1667" s="200"/>
      <c r="P1667" s="200"/>
      <c r="Q1667" s="200"/>
      <c r="R1667" s="200"/>
      <c r="S1667" s="200"/>
      <c r="T1667" s="201"/>
      <c r="AT1667" s="196" t="s">
        <v>284</v>
      </c>
      <c r="AU1667" s="196" t="s">
        <v>81</v>
      </c>
      <c r="AV1667" s="12" t="s">
        <v>77</v>
      </c>
      <c r="AW1667" s="12" t="s">
        <v>36</v>
      </c>
      <c r="AX1667" s="12" t="s">
        <v>73</v>
      </c>
      <c r="AY1667" s="196" t="s">
        <v>276</v>
      </c>
    </row>
    <row r="1668" spans="2:65" s="13" customFormat="1">
      <c r="B1668" s="202"/>
      <c r="D1668" s="195" t="s">
        <v>284</v>
      </c>
      <c r="E1668" s="203" t="s">
        <v>5</v>
      </c>
      <c r="F1668" s="204" t="s">
        <v>1931</v>
      </c>
      <c r="H1668" s="205">
        <v>11.09</v>
      </c>
      <c r="I1668" s="206"/>
      <c r="L1668" s="202"/>
      <c r="M1668" s="207"/>
      <c r="N1668" s="208"/>
      <c r="O1668" s="208"/>
      <c r="P1668" s="208"/>
      <c r="Q1668" s="208"/>
      <c r="R1668" s="208"/>
      <c r="S1668" s="208"/>
      <c r="T1668" s="209"/>
      <c r="AT1668" s="203" t="s">
        <v>284</v>
      </c>
      <c r="AU1668" s="203" t="s">
        <v>81</v>
      </c>
      <c r="AV1668" s="13" t="s">
        <v>81</v>
      </c>
      <c r="AW1668" s="13" t="s">
        <v>36</v>
      </c>
      <c r="AX1668" s="13" t="s">
        <v>73</v>
      </c>
      <c r="AY1668" s="203" t="s">
        <v>276</v>
      </c>
    </row>
    <row r="1669" spans="2:65" s="12" customFormat="1">
      <c r="B1669" s="194"/>
      <c r="D1669" s="195" t="s">
        <v>284</v>
      </c>
      <c r="E1669" s="196" t="s">
        <v>5</v>
      </c>
      <c r="F1669" s="197" t="s">
        <v>1933</v>
      </c>
      <c r="H1669" s="196" t="s">
        <v>5</v>
      </c>
      <c r="I1669" s="198"/>
      <c r="L1669" s="194"/>
      <c r="M1669" s="199"/>
      <c r="N1669" s="200"/>
      <c r="O1669" s="200"/>
      <c r="P1669" s="200"/>
      <c r="Q1669" s="200"/>
      <c r="R1669" s="200"/>
      <c r="S1669" s="200"/>
      <c r="T1669" s="201"/>
      <c r="AT1669" s="196" t="s">
        <v>284</v>
      </c>
      <c r="AU1669" s="196" t="s">
        <v>81</v>
      </c>
      <c r="AV1669" s="12" t="s">
        <v>77</v>
      </c>
      <c r="AW1669" s="12" t="s">
        <v>36</v>
      </c>
      <c r="AX1669" s="12" t="s">
        <v>73</v>
      </c>
      <c r="AY1669" s="196" t="s">
        <v>276</v>
      </c>
    </row>
    <row r="1670" spans="2:65" s="13" customFormat="1">
      <c r="B1670" s="202"/>
      <c r="D1670" s="195" t="s">
        <v>284</v>
      </c>
      <c r="E1670" s="203" t="s">
        <v>5</v>
      </c>
      <c r="F1670" s="204" t="s">
        <v>1934</v>
      </c>
      <c r="H1670" s="205">
        <v>20.100000000000001</v>
      </c>
      <c r="I1670" s="206"/>
      <c r="L1670" s="202"/>
      <c r="M1670" s="207"/>
      <c r="N1670" s="208"/>
      <c r="O1670" s="208"/>
      <c r="P1670" s="208"/>
      <c r="Q1670" s="208"/>
      <c r="R1670" s="208"/>
      <c r="S1670" s="208"/>
      <c r="T1670" s="209"/>
      <c r="AT1670" s="203" t="s">
        <v>284</v>
      </c>
      <c r="AU1670" s="203" t="s">
        <v>81</v>
      </c>
      <c r="AV1670" s="13" t="s">
        <v>81</v>
      </c>
      <c r="AW1670" s="13" t="s">
        <v>36</v>
      </c>
      <c r="AX1670" s="13" t="s">
        <v>73</v>
      </c>
      <c r="AY1670" s="203" t="s">
        <v>276</v>
      </c>
    </row>
    <row r="1671" spans="2:65" s="14" customFormat="1">
      <c r="B1671" s="210"/>
      <c r="D1671" s="195" t="s">
        <v>284</v>
      </c>
      <c r="E1671" s="211" t="s">
        <v>5</v>
      </c>
      <c r="F1671" s="212" t="s">
        <v>290</v>
      </c>
      <c r="H1671" s="213">
        <v>42.28</v>
      </c>
      <c r="I1671" s="214"/>
      <c r="L1671" s="210"/>
      <c r="M1671" s="215"/>
      <c r="N1671" s="216"/>
      <c r="O1671" s="216"/>
      <c r="P1671" s="216"/>
      <c r="Q1671" s="216"/>
      <c r="R1671" s="216"/>
      <c r="S1671" s="216"/>
      <c r="T1671" s="217"/>
      <c r="AT1671" s="211" t="s">
        <v>284</v>
      </c>
      <c r="AU1671" s="211" t="s">
        <v>81</v>
      </c>
      <c r="AV1671" s="14" t="s">
        <v>87</v>
      </c>
      <c r="AW1671" s="14" t="s">
        <v>36</v>
      </c>
      <c r="AX1671" s="14" t="s">
        <v>73</v>
      </c>
      <c r="AY1671" s="211" t="s">
        <v>276</v>
      </c>
    </row>
    <row r="1672" spans="2:65" s="15" customFormat="1">
      <c r="B1672" s="218"/>
      <c r="D1672" s="195" t="s">
        <v>284</v>
      </c>
      <c r="E1672" s="219" t="s">
        <v>5</v>
      </c>
      <c r="F1672" s="220" t="s">
        <v>291</v>
      </c>
      <c r="H1672" s="221">
        <v>42.28</v>
      </c>
      <c r="I1672" s="222"/>
      <c r="L1672" s="218"/>
      <c r="M1672" s="223"/>
      <c r="N1672" s="224"/>
      <c r="O1672" s="224"/>
      <c r="P1672" s="224"/>
      <c r="Q1672" s="224"/>
      <c r="R1672" s="224"/>
      <c r="S1672" s="224"/>
      <c r="T1672" s="225"/>
      <c r="AT1672" s="219" t="s">
        <v>284</v>
      </c>
      <c r="AU1672" s="219" t="s">
        <v>81</v>
      </c>
      <c r="AV1672" s="15" t="s">
        <v>92</v>
      </c>
      <c r="AW1672" s="15" t="s">
        <v>36</v>
      </c>
      <c r="AX1672" s="15" t="s">
        <v>77</v>
      </c>
      <c r="AY1672" s="219" t="s">
        <v>276</v>
      </c>
    </row>
    <row r="1673" spans="2:65" s="1" customFormat="1" ht="16.5" customHeight="1">
      <c r="B1673" s="181"/>
      <c r="C1673" s="226" t="s">
        <v>1935</v>
      </c>
      <c r="D1673" s="226" t="s">
        <v>447</v>
      </c>
      <c r="E1673" s="227" t="s">
        <v>1936</v>
      </c>
      <c r="F1673" s="228" t="s">
        <v>1937</v>
      </c>
      <c r="G1673" s="229" t="s">
        <v>416</v>
      </c>
      <c r="H1673" s="230">
        <v>46.508000000000003</v>
      </c>
      <c r="I1673" s="231"/>
      <c r="J1673" s="232">
        <f>ROUND(I1673*H1673,2)</f>
        <v>0</v>
      </c>
      <c r="K1673" s="228" t="s">
        <v>282</v>
      </c>
      <c r="L1673" s="233"/>
      <c r="M1673" s="234" t="s">
        <v>5</v>
      </c>
      <c r="N1673" s="235" t="s">
        <v>46</v>
      </c>
      <c r="O1673" s="43"/>
      <c r="P1673" s="191">
        <f>O1673*H1673</f>
        <v>0</v>
      </c>
      <c r="Q1673" s="191">
        <v>3.5E-4</v>
      </c>
      <c r="R1673" s="191">
        <f>Q1673*H1673</f>
        <v>1.6277800000000002E-2</v>
      </c>
      <c r="S1673" s="191">
        <v>0</v>
      </c>
      <c r="T1673" s="192">
        <f>S1673*H1673</f>
        <v>0</v>
      </c>
      <c r="AR1673" s="25" t="s">
        <v>484</v>
      </c>
      <c r="AT1673" s="25" t="s">
        <v>447</v>
      </c>
      <c r="AU1673" s="25" t="s">
        <v>81</v>
      </c>
      <c r="AY1673" s="25" t="s">
        <v>276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25" t="s">
        <v>92</v>
      </c>
      <c r="BK1673" s="193">
        <f>ROUND(I1673*H1673,2)</f>
        <v>0</v>
      </c>
      <c r="BL1673" s="25" t="s">
        <v>384</v>
      </c>
      <c r="BM1673" s="25" t="s">
        <v>1938</v>
      </c>
    </row>
    <row r="1674" spans="2:65" s="12" customFormat="1">
      <c r="B1674" s="194"/>
      <c r="D1674" s="195" t="s">
        <v>284</v>
      </c>
      <c r="E1674" s="196" t="s">
        <v>5</v>
      </c>
      <c r="F1674" s="197" t="s">
        <v>451</v>
      </c>
      <c r="H1674" s="196" t="s">
        <v>5</v>
      </c>
      <c r="I1674" s="198"/>
      <c r="L1674" s="194"/>
      <c r="M1674" s="199"/>
      <c r="N1674" s="200"/>
      <c r="O1674" s="200"/>
      <c r="P1674" s="200"/>
      <c r="Q1674" s="200"/>
      <c r="R1674" s="200"/>
      <c r="S1674" s="200"/>
      <c r="T1674" s="201"/>
      <c r="AT1674" s="196" t="s">
        <v>284</v>
      </c>
      <c r="AU1674" s="196" t="s">
        <v>81</v>
      </c>
      <c r="AV1674" s="12" t="s">
        <v>77</v>
      </c>
      <c r="AW1674" s="12" t="s">
        <v>36</v>
      </c>
      <c r="AX1674" s="12" t="s">
        <v>73</v>
      </c>
      <c r="AY1674" s="196" t="s">
        <v>276</v>
      </c>
    </row>
    <row r="1675" spans="2:65" s="13" customFormat="1">
      <c r="B1675" s="202"/>
      <c r="D1675" s="195" t="s">
        <v>284</v>
      </c>
      <c r="E1675" s="203" t="s">
        <v>5</v>
      </c>
      <c r="F1675" s="204" t="s">
        <v>1939</v>
      </c>
      <c r="H1675" s="205">
        <v>46.508000000000003</v>
      </c>
      <c r="I1675" s="206"/>
      <c r="L1675" s="202"/>
      <c r="M1675" s="207"/>
      <c r="N1675" s="208"/>
      <c r="O1675" s="208"/>
      <c r="P1675" s="208"/>
      <c r="Q1675" s="208"/>
      <c r="R1675" s="208"/>
      <c r="S1675" s="208"/>
      <c r="T1675" s="209"/>
      <c r="AT1675" s="203" t="s">
        <v>284</v>
      </c>
      <c r="AU1675" s="203" t="s">
        <v>81</v>
      </c>
      <c r="AV1675" s="13" t="s">
        <v>81</v>
      </c>
      <c r="AW1675" s="13" t="s">
        <v>36</v>
      </c>
      <c r="AX1675" s="13" t="s">
        <v>73</v>
      </c>
      <c r="AY1675" s="203" t="s">
        <v>276</v>
      </c>
    </row>
    <row r="1676" spans="2:65" s="14" customFormat="1">
      <c r="B1676" s="210"/>
      <c r="D1676" s="195" t="s">
        <v>284</v>
      </c>
      <c r="E1676" s="211" t="s">
        <v>5</v>
      </c>
      <c r="F1676" s="212" t="s">
        <v>290</v>
      </c>
      <c r="H1676" s="213">
        <v>46.508000000000003</v>
      </c>
      <c r="I1676" s="214"/>
      <c r="L1676" s="210"/>
      <c r="M1676" s="215"/>
      <c r="N1676" s="216"/>
      <c r="O1676" s="216"/>
      <c r="P1676" s="216"/>
      <c r="Q1676" s="216"/>
      <c r="R1676" s="216"/>
      <c r="S1676" s="216"/>
      <c r="T1676" s="217"/>
      <c r="AT1676" s="211" t="s">
        <v>284</v>
      </c>
      <c r="AU1676" s="211" t="s">
        <v>81</v>
      </c>
      <c r="AV1676" s="14" t="s">
        <v>87</v>
      </c>
      <c r="AW1676" s="14" t="s">
        <v>36</v>
      </c>
      <c r="AX1676" s="14" t="s">
        <v>73</v>
      </c>
      <c r="AY1676" s="211" t="s">
        <v>276</v>
      </c>
    </row>
    <row r="1677" spans="2:65" s="15" customFormat="1">
      <c r="B1677" s="218"/>
      <c r="D1677" s="195" t="s">
        <v>284</v>
      </c>
      <c r="E1677" s="219" t="s">
        <v>5</v>
      </c>
      <c r="F1677" s="220" t="s">
        <v>291</v>
      </c>
      <c r="H1677" s="221">
        <v>46.508000000000003</v>
      </c>
      <c r="I1677" s="222"/>
      <c r="L1677" s="218"/>
      <c r="M1677" s="223"/>
      <c r="N1677" s="224"/>
      <c r="O1677" s="224"/>
      <c r="P1677" s="224"/>
      <c r="Q1677" s="224"/>
      <c r="R1677" s="224"/>
      <c r="S1677" s="224"/>
      <c r="T1677" s="225"/>
      <c r="AT1677" s="219" t="s">
        <v>284</v>
      </c>
      <c r="AU1677" s="219" t="s">
        <v>81</v>
      </c>
      <c r="AV1677" s="15" t="s">
        <v>92</v>
      </c>
      <c r="AW1677" s="15" t="s">
        <v>36</v>
      </c>
      <c r="AX1677" s="15" t="s">
        <v>77</v>
      </c>
      <c r="AY1677" s="219" t="s">
        <v>276</v>
      </c>
    </row>
    <row r="1678" spans="2:65" s="1" customFormat="1" ht="16.5" customHeight="1">
      <c r="B1678" s="181"/>
      <c r="C1678" s="182" t="s">
        <v>1940</v>
      </c>
      <c r="D1678" s="182" t="s">
        <v>278</v>
      </c>
      <c r="E1678" s="183" t="s">
        <v>1941</v>
      </c>
      <c r="F1678" s="184" t="s">
        <v>1942</v>
      </c>
      <c r="G1678" s="185" t="s">
        <v>416</v>
      </c>
      <c r="H1678" s="186">
        <v>42.28</v>
      </c>
      <c r="I1678" s="187"/>
      <c r="J1678" s="188">
        <f>ROUND(I1678*H1678,2)</f>
        <v>0</v>
      </c>
      <c r="K1678" s="184" t="s">
        <v>282</v>
      </c>
      <c r="L1678" s="42"/>
      <c r="M1678" s="189" t="s">
        <v>5</v>
      </c>
      <c r="N1678" s="190" t="s">
        <v>46</v>
      </c>
      <c r="O1678" s="43"/>
      <c r="P1678" s="191">
        <f>O1678*H1678</f>
        <v>0</v>
      </c>
      <c r="Q1678" s="191">
        <v>3.0000000000000001E-5</v>
      </c>
      <c r="R1678" s="191">
        <f>Q1678*H1678</f>
        <v>1.2684E-3</v>
      </c>
      <c r="S1678" s="191">
        <v>0</v>
      </c>
      <c r="T1678" s="192">
        <f>S1678*H1678</f>
        <v>0</v>
      </c>
      <c r="AR1678" s="25" t="s">
        <v>384</v>
      </c>
      <c r="AT1678" s="25" t="s">
        <v>278</v>
      </c>
      <c r="AU1678" s="25" t="s">
        <v>81</v>
      </c>
      <c r="AY1678" s="25" t="s">
        <v>276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5" t="s">
        <v>92</v>
      </c>
      <c r="BK1678" s="193">
        <f>ROUND(I1678*H1678,2)</f>
        <v>0</v>
      </c>
      <c r="BL1678" s="25" t="s">
        <v>384</v>
      </c>
      <c r="BM1678" s="25" t="s">
        <v>1943</v>
      </c>
    </row>
    <row r="1679" spans="2:65" s="12" customFormat="1">
      <c r="B1679" s="194"/>
      <c r="D1679" s="195" t="s">
        <v>284</v>
      </c>
      <c r="E1679" s="196" t="s">
        <v>5</v>
      </c>
      <c r="F1679" s="197" t="s">
        <v>1929</v>
      </c>
      <c r="H1679" s="196" t="s">
        <v>5</v>
      </c>
      <c r="I1679" s="198"/>
      <c r="L1679" s="194"/>
      <c r="M1679" s="199"/>
      <c r="N1679" s="200"/>
      <c r="O1679" s="200"/>
      <c r="P1679" s="200"/>
      <c r="Q1679" s="200"/>
      <c r="R1679" s="200"/>
      <c r="S1679" s="200"/>
      <c r="T1679" s="201"/>
      <c r="AT1679" s="196" t="s">
        <v>284</v>
      </c>
      <c r="AU1679" s="196" t="s">
        <v>81</v>
      </c>
      <c r="AV1679" s="12" t="s">
        <v>77</v>
      </c>
      <c r="AW1679" s="12" t="s">
        <v>36</v>
      </c>
      <c r="AX1679" s="12" t="s">
        <v>73</v>
      </c>
      <c r="AY1679" s="196" t="s">
        <v>276</v>
      </c>
    </row>
    <row r="1680" spans="2:65" s="12" customFormat="1">
      <c r="B1680" s="194"/>
      <c r="D1680" s="195" t="s">
        <v>284</v>
      </c>
      <c r="E1680" s="196" t="s">
        <v>5</v>
      </c>
      <c r="F1680" s="197" t="s">
        <v>781</v>
      </c>
      <c r="H1680" s="196" t="s">
        <v>5</v>
      </c>
      <c r="I1680" s="198"/>
      <c r="L1680" s="194"/>
      <c r="M1680" s="199"/>
      <c r="N1680" s="200"/>
      <c r="O1680" s="200"/>
      <c r="P1680" s="200"/>
      <c r="Q1680" s="200"/>
      <c r="R1680" s="200"/>
      <c r="S1680" s="200"/>
      <c r="T1680" s="201"/>
      <c r="AT1680" s="196" t="s">
        <v>284</v>
      </c>
      <c r="AU1680" s="196" t="s">
        <v>81</v>
      </c>
      <c r="AV1680" s="12" t="s">
        <v>77</v>
      </c>
      <c r="AW1680" s="12" t="s">
        <v>36</v>
      </c>
      <c r="AX1680" s="12" t="s">
        <v>73</v>
      </c>
      <c r="AY1680" s="196" t="s">
        <v>276</v>
      </c>
    </row>
    <row r="1681" spans="2:65" s="12" customFormat="1">
      <c r="B1681" s="194"/>
      <c r="D1681" s="195" t="s">
        <v>284</v>
      </c>
      <c r="E1681" s="196" t="s">
        <v>5</v>
      </c>
      <c r="F1681" s="197" t="s">
        <v>1930</v>
      </c>
      <c r="H1681" s="196" t="s">
        <v>5</v>
      </c>
      <c r="I1681" s="198"/>
      <c r="L1681" s="194"/>
      <c r="M1681" s="199"/>
      <c r="N1681" s="200"/>
      <c r="O1681" s="200"/>
      <c r="P1681" s="200"/>
      <c r="Q1681" s="200"/>
      <c r="R1681" s="200"/>
      <c r="S1681" s="200"/>
      <c r="T1681" s="201"/>
      <c r="AT1681" s="196" t="s">
        <v>284</v>
      </c>
      <c r="AU1681" s="196" t="s">
        <v>81</v>
      </c>
      <c r="AV1681" s="12" t="s">
        <v>77</v>
      </c>
      <c r="AW1681" s="12" t="s">
        <v>36</v>
      </c>
      <c r="AX1681" s="12" t="s">
        <v>73</v>
      </c>
      <c r="AY1681" s="196" t="s">
        <v>276</v>
      </c>
    </row>
    <row r="1682" spans="2:65" s="13" customFormat="1">
      <c r="B1682" s="202"/>
      <c r="D1682" s="195" t="s">
        <v>284</v>
      </c>
      <c r="E1682" s="203" t="s">
        <v>5</v>
      </c>
      <c r="F1682" s="204" t="s">
        <v>1931</v>
      </c>
      <c r="H1682" s="205">
        <v>11.09</v>
      </c>
      <c r="I1682" s="206"/>
      <c r="L1682" s="202"/>
      <c r="M1682" s="207"/>
      <c r="N1682" s="208"/>
      <c r="O1682" s="208"/>
      <c r="P1682" s="208"/>
      <c r="Q1682" s="208"/>
      <c r="R1682" s="208"/>
      <c r="S1682" s="208"/>
      <c r="T1682" s="209"/>
      <c r="AT1682" s="203" t="s">
        <v>284</v>
      </c>
      <c r="AU1682" s="203" t="s">
        <v>81</v>
      </c>
      <c r="AV1682" s="13" t="s">
        <v>81</v>
      </c>
      <c r="AW1682" s="13" t="s">
        <v>36</v>
      </c>
      <c r="AX1682" s="13" t="s">
        <v>73</v>
      </c>
      <c r="AY1682" s="203" t="s">
        <v>276</v>
      </c>
    </row>
    <row r="1683" spans="2:65" s="12" customFormat="1">
      <c r="B1683" s="194"/>
      <c r="D1683" s="195" t="s">
        <v>284</v>
      </c>
      <c r="E1683" s="196" t="s">
        <v>5</v>
      </c>
      <c r="F1683" s="197" t="s">
        <v>1932</v>
      </c>
      <c r="H1683" s="196" t="s">
        <v>5</v>
      </c>
      <c r="I1683" s="198"/>
      <c r="L1683" s="194"/>
      <c r="M1683" s="199"/>
      <c r="N1683" s="200"/>
      <c r="O1683" s="200"/>
      <c r="P1683" s="200"/>
      <c r="Q1683" s="200"/>
      <c r="R1683" s="200"/>
      <c r="S1683" s="200"/>
      <c r="T1683" s="201"/>
      <c r="AT1683" s="196" t="s">
        <v>284</v>
      </c>
      <c r="AU1683" s="196" t="s">
        <v>81</v>
      </c>
      <c r="AV1683" s="12" t="s">
        <v>77</v>
      </c>
      <c r="AW1683" s="12" t="s">
        <v>36</v>
      </c>
      <c r="AX1683" s="12" t="s">
        <v>73</v>
      </c>
      <c r="AY1683" s="196" t="s">
        <v>276</v>
      </c>
    </row>
    <row r="1684" spans="2:65" s="13" customFormat="1">
      <c r="B1684" s="202"/>
      <c r="D1684" s="195" t="s">
        <v>284</v>
      </c>
      <c r="E1684" s="203" t="s">
        <v>5</v>
      </c>
      <c r="F1684" s="204" t="s">
        <v>1931</v>
      </c>
      <c r="H1684" s="205">
        <v>11.09</v>
      </c>
      <c r="I1684" s="206"/>
      <c r="L1684" s="202"/>
      <c r="M1684" s="207"/>
      <c r="N1684" s="208"/>
      <c r="O1684" s="208"/>
      <c r="P1684" s="208"/>
      <c r="Q1684" s="208"/>
      <c r="R1684" s="208"/>
      <c r="S1684" s="208"/>
      <c r="T1684" s="209"/>
      <c r="AT1684" s="203" t="s">
        <v>284</v>
      </c>
      <c r="AU1684" s="203" t="s">
        <v>81</v>
      </c>
      <c r="AV1684" s="13" t="s">
        <v>81</v>
      </c>
      <c r="AW1684" s="13" t="s">
        <v>36</v>
      </c>
      <c r="AX1684" s="13" t="s">
        <v>73</v>
      </c>
      <c r="AY1684" s="203" t="s">
        <v>276</v>
      </c>
    </row>
    <row r="1685" spans="2:65" s="12" customFormat="1">
      <c r="B1685" s="194"/>
      <c r="D1685" s="195" t="s">
        <v>284</v>
      </c>
      <c r="E1685" s="196" t="s">
        <v>5</v>
      </c>
      <c r="F1685" s="197" t="s">
        <v>1933</v>
      </c>
      <c r="H1685" s="196" t="s">
        <v>5</v>
      </c>
      <c r="I1685" s="198"/>
      <c r="L1685" s="194"/>
      <c r="M1685" s="199"/>
      <c r="N1685" s="200"/>
      <c r="O1685" s="200"/>
      <c r="P1685" s="200"/>
      <c r="Q1685" s="200"/>
      <c r="R1685" s="200"/>
      <c r="S1685" s="200"/>
      <c r="T1685" s="201"/>
      <c r="AT1685" s="196" t="s">
        <v>284</v>
      </c>
      <c r="AU1685" s="196" t="s">
        <v>81</v>
      </c>
      <c r="AV1685" s="12" t="s">
        <v>77</v>
      </c>
      <c r="AW1685" s="12" t="s">
        <v>36</v>
      </c>
      <c r="AX1685" s="12" t="s">
        <v>73</v>
      </c>
      <c r="AY1685" s="196" t="s">
        <v>276</v>
      </c>
    </row>
    <row r="1686" spans="2:65" s="13" customFormat="1">
      <c r="B1686" s="202"/>
      <c r="D1686" s="195" t="s">
        <v>284</v>
      </c>
      <c r="E1686" s="203" t="s">
        <v>5</v>
      </c>
      <c r="F1686" s="204" t="s">
        <v>1934</v>
      </c>
      <c r="H1686" s="205">
        <v>20.100000000000001</v>
      </c>
      <c r="I1686" s="206"/>
      <c r="L1686" s="202"/>
      <c r="M1686" s="207"/>
      <c r="N1686" s="208"/>
      <c r="O1686" s="208"/>
      <c r="P1686" s="208"/>
      <c r="Q1686" s="208"/>
      <c r="R1686" s="208"/>
      <c r="S1686" s="208"/>
      <c r="T1686" s="209"/>
      <c r="AT1686" s="203" t="s">
        <v>284</v>
      </c>
      <c r="AU1686" s="203" t="s">
        <v>81</v>
      </c>
      <c r="AV1686" s="13" t="s">
        <v>81</v>
      </c>
      <c r="AW1686" s="13" t="s">
        <v>36</v>
      </c>
      <c r="AX1686" s="13" t="s">
        <v>73</v>
      </c>
      <c r="AY1686" s="203" t="s">
        <v>276</v>
      </c>
    </row>
    <row r="1687" spans="2:65" s="14" customFormat="1">
      <c r="B1687" s="210"/>
      <c r="D1687" s="195" t="s">
        <v>284</v>
      </c>
      <c r="E1687" s="211" t="s">
        <v>5</v>
      </c>
      <c r="F1687" s="212" t="s">
        <v>290</v>
      </c>
      <c r="H1687" s="213">
        <v>42.28</v>
      </c>
      <c r="I1687" s="214"/>
      <c r="L1687" s="210"/>
      <c r="M1687" s="215"/>
      <c r="N1687" s="216"/>
      <c r="O1687" s="216"/>
      <c r="P1687" s="216"/>
      <c r="Q1687" s="216"/>
      <c r="R1687" s="216"/>
      <c r="S1687" s="216"/>
      <c r="T1687" s="217"/>
      <c r="AT1687" s="211" t="s">
        <v>284</v>
      </c>
      <c r="AU1687" s="211" t="s">
        <v>81</v>
      </c>
      <c r="AV1687" s="14" t="s">
        <v>87</v>
      </c>
      <c r="AW1687" s="14" t="s">
        <v>36</v>
      </c>
      <c r="AX1687" s="14" t="s">
        <v>73</v>
      </c>
      <c r="AY1687" s="211" t="s">
        <v>276</v>
      </c>
    </row>
    <row r="1688" spans="2:65" s="15" customFormat="1">
      <c r="B1688" s="218"/>
      <c r="D1688" s="195" t="s">
        <v>284</v>
      </c>
      <c r="E1688" s="219" t="s">
        <v>5</v>
      </c>
      <c r="F1688" s="220" t="s">
        <v>291</v>
      </c>
      <c r="H1688" s="221">
        <v>42.28</v>
      </c>
      <c r="I1688" s="222"/>
      <c r="L1688" s="218"/>
      <c r="M1688" s="223"/>
      <c r="N1688" s="224"/>
      <c r="O1688" s="224"/>
      <c r="P1688" s="224"/>
      <c r="Q1688" s="224"/>
      <c r="R1688" s="224"/>
      <c r="S1688" s="224"/>
      <c r="T1688" s="225"/>
      <c r="AT1688" s="219" t="s">
        <v>284</v>
      </c>
      <c r="AU1688" s="219" t="s">
        <v>81</v>
      </c>
      <c r="AV1688" s="15" t="s">
        <v>92</v>
      </c>
      <c r="AW1688" s="15" t="s">
        <v>36</v>
      </c>
      <c r="AX1688" s="15" t="s">
        <v>77</v>
      </c>
      <c r="AY1688" s="219" t="s">
        <v>276</v>
      </c>
    </row>
    <row r="1689" spans="2:65" s="1" customFormat="1" ht="16.5" customHeight="1">
      <c r="B1689" s="181"/>
      <c r="C1689" s="182" t="s">
        <v>1944</v>
      </c>
      <c r="D1689" s="182" t="s">
        <v>278</v>
      </c>
      <c r="E1689" s="183" t="s">
        <v>1945</v>
      </c>
      <c r="F1689" s="184" t="s">
        <v>1946</v>
      </c>
      <c r="G1689" s="185" t="s">
        <v>325</v>
      </c>
      <c r="H1689" s="186">
        <v>37.31</v>
      </c>
      <c r="I1689" s="187"/>
      <c r="J1689" s="188">
        <f>ROUND(I1689*H1689,2)</f>
        <v>0</v>
      </c>
      <c r="K1689" s="184" t="s">
        <v>282</v>
      </c>
      <c r="L1689" s="42"/>
      <c r="M1689" s="189" t="s">
        <v>5</v>
      </c>
      <c r="N1689" s="190" t="s">
        <v>46</v>
      </c>
      <c r="O1689" s="43"/>
      <c r="P1689" s="191">
        <f>O1689*H1689</f>
        <v>0</v>
      </c>
      <c r="Q1689" s="191">
        <v>3.0000000000000001E-5</v>
      </c>
      <c r="R1689" s="191">
        <f>Q1689*H1689</f>
        <v>1.1193000000000002E-3</v>
      </c>
      <c r="S1689" s="191">
        <v>0</v>
      </c>
      <c r="T1689" s="192">
        <f>S1689*H1689</f>
        <v>0</v>
      </c>
      <c r="AR1689" s="25" t="s">
        <v>384</v>
      </c>
      <c r="AT1689" s="25" t="s">
        <v>278</v>
      </c>
      <c r="AU1689" s="25" t="s">
        <v>81</v>
      </c>
      <c r="AY1689" s="25" t="s">
        <v>276</v>
      </c>
      <c r="BE1689" s="193">
        <f>IF(N1689="základní",J1689,0)</f>
        <v>0</v>
      </c>
      <c r="BF1689" s="193">
        <f>IF(N1689="snížená",J1689,0)</f>
        <v>0</v>
      </c>
      <c r="BG1689" s="193">
        <f>IF(N1689="zákl. přenesená",J1689,0)</f>
        <v>0</v>
      </c>
      <c r="BH1689" s="193">
        <f>IF(N1689="sníž. přenesená",J1689,0)</f>
        <v>0</v>
      </c>
      <c r="BI1689" s="193">
        <f>IF(N1689="nulová",J1689,0)</f>
        <v>0</v>
      </c>
      <c r="BJ1689" s="25" t="s">
        <v>92</v>
      </c>
      <c r="BK1689" s="193">
        <f>ROUND(I1689*H1689,2)</f>
        <v>0</v>
      </c>
      <c r="BL1689" s="25" t="s">
        <v>384</v>
      </c>
      <c r="BM1689" s="25" t="s">
        <v>1947</v>
      </c>
    </row>
    <row r="1690" spans="2:65" s="12" customFormat="1">
      <c r="B1690" s="194"/>
      <c r="D1690" s="195" t="s">
        <v>284</v>
      </c>
      <c r="E1690" s="196" t="s">
        <v>5</v>
      </c>
      <c r="F1690" s="197" t="s">
        <v>1948</v>
      </c>
      <c r="H1690" s="196" t="s">
        <v>5</v>
      </c>
      <c r="I1690" s="198"/>
      <c r="L1690" s="194"/>
      <c r="M1690" s="199"/>
      <c r="N1690" s="200"/>
      <c r="O1690" s="200"/>
      <c r="P1690" s="200"/>
      <c r="Q1690" s="200"/>
      <c r="R1690" s="200"/>
      <c r="S1690" s="200"/>
      <c r="T1690" s="201"/>
      <c r="AT1690" s="196" t="s">
        <v>284</v>
      </c>
      <c r="AU1690" s="196" t="s">
        <v>81</v>
      </c>
      <c r="AV1690" s="12" t="s">
        <v>77</v>
      </c>
      <c r="AW1690" s="12" t="s">
        <v>36</v>
      </c>
      <c r="AX1690" s="12" t="s">
        <v>73</v>
      </c>
      <c r="AY1690" s="196" t="s">
        <v>276</v>
      </c>
    </row>
    <row r="1691" spans="2:65" s="12" customFormat="1">
      <c r="B1691" s="194"/>
      <c r="D1691" s="195" t="s">
        <v>284</v>
      </c>
      <c r="E1691" s="196" t="s">
        <v>5</v>
      </c>
      <c r="F1691" s="197" t="s">
        <v>781</v>
      </c>
      <c r="H1691" s="196" t="s">
        <v>5</v>
      </c>
      <c r="I1691" s="198"/>
      <c r="L1691" s="194"/>
      <c r="M1691" s="199"/>
      <c r="N1691" s="200"/>
      <c r="O1691" s="200"/>
      <c r="P1691" s="200"/>
      <c r="Q1691" s="200"/>
      <c r="R1691" s="200"/>
      <c r="S1691" s="200"/>
      <c r="T1691" s="201"/>
      <c r="AT1691" s="196" t="s">
        <v>284</v>
      </c>
      <c r="AU1691" s="196" t="s">
        <v>81</v>
      </c>
      <c r="AV1691" s="12" t="s">
        <v>77</v>
      </c>
      <c r="AW1691" s="12" t="s">
        <v>36</v>
      </c>
      <c r="AX1691" s="12" t="s">
        <v>73</v>
      </c>
      <c r="AY1691" s="196" t="s">
        <v>276</v>
      </c>
    </row>
    <row r="1692" spans="2:65" s="12" customFormat="1">
      <c r="B1692" s="194"/>
      <c r="D1692" s="195" t="s">
        <v>284</v>
      </c>
      <c r="E1692" s="196" t="s">
        <v>5</v>
      </c>
      <c r="F1692" s="197" t="s">
        <v>1894</v>
      </c>
      <c r="H1692" s="196" t="s">
        <v>5</v>
      </c>
      <c r="I1692" s="198"/>
      <c r="L1692" s="194"/>
      <c r="M1692" s="199"/>
      <c r="N1692" s="200"/>
      <c r="O1692" s="200"/>
      <c r="P1692" s="200"/>
      <c r="Q1692" s="200"/>
      <c r="R1692" s="200"/>
      <c r="S1692" s="200"/>
      <c r="T1692" s="201"/>
      <c r="AT1692" s="196" t="s">
        <v>284</v>
      </c>
      <c r="AU1692" s="196" t="s">
        <v>81</v>
      </c>
      <c r="AV1692" s="12" t="s">
        <v>77</v>
      </c>
      <c r="AW1692" s="12" t="s">
        <v>36</v>
      </c>
      <c r="AX1692" s="12" t="s">
        <v>73</v>
      </c>
      <c r="AY1692" s="196" t="s">
        <v>276</v>
      </c>
    </row>
    <row r="1693" spans="2:65" s="13" customFormat="1">
      <c r="B1693" s="202"/>
      <c r="D1693" s="195" t="s">
        <v>284</v>
      </c>
      <c r="E1693" s="203" t="s">
        <v>5</v>
      </c>
      <c r="F1693" s="204" t="s">
        <v>1895</v>
      </c>
      <c r="H1693" s="205">
        <v>12.6</v>
      </c>
      <c r="I1693" s="206"/>
      <c r="L1693" s="202"/>
      <c r="M1693" s="207"/>
      <c r="N1693" s="208"/>
      <c r="O1693" s="208"/>
      <c r="P1693" s="208"/>
      <c r="Q1693" s="208"/>
      <c r="R1693" s="208"/>
      <c r="S1693" s="208"/>
      <c r="T1693" s="209"/>
      <c r="AT1693" s="203" t="s">
        <v>284</v>
      </c>
      <c r="AU1693" s="203" t="s">
        <v>81</v>
      </c>
      <c r="AV1693" s="13" t="s">
        <v>81</v>
      </c>
      <c r="AW1693" s="13" t="s">
        <v>36</v>
      </c>
      <c r="AX1693" s="13" t="s">
        <v>73</v>
      </c>
      <c r="AY1693" s="203" t="s">
        <v>276</v>
      </c>
    </row>
    <row r="1694" spans="2:65" s="14" customFormat="1">
      <c r="B1694" s="210"/>
      <c r="D1694" s="195" t="s">
        <v>284</v>
      </c>
      <c r="E1694" s="211" t="s">
        <v>5</v>
      </c>
      <c r="F1694" s="212" t="s">
        <v>290</v>
      </c>
      <c r="H1694" s="213">
        <v>12.6</v>
      </c>
      <c r="I1694" s="214"/>
      <c r="L1694" s="210"/>
      <c r="M1694" s="215"/>
      <c r="N1694" s="216"/>
      <c r="O1694" s="216"/>
      <c r="P1694" s="216"/>
      <c r="Q1694" s="216"/>
      <c r="R1694" s="216"/>
      <c r="S1694" s="216"/>
      <c r="T1694" s="217"/>
      <c r="AT1694" s="211" t="s">
        <v>284</v>
      </c>
      <c r="AU1694" s="211" t="s">
        <v>81</v>
      </c>
      <c r="AV1694" s="14" t="s">
        <v>87</v>
      </c>
      <c r="AW1694" s="14" t="s">
        <v>36</v>
      </c>
      <c r="AX1694" s="14" t="s">
        <v>73</v>
      </c>
      <c r="AY1694" s="211" t="s">
        <v>276</v>
      </c>
    </row>
    <row r="1695" spans="2:65" s="12" customFormat="1">
      <c r="B1695" s="194"/>
      <c r="D1695" s="195" t="s">
        <v>284</v>
      </c>
      <c r="E1695" s="196" t="s">
        <v>5</v>
      </c>
      <c r="F1695" s="197" t="s">
        <v>1896</v>
      </c>
      <c r="H1695" s="196" t="s">
        <v>5</v>
      </c>
      <c r="I1695" s="198"/>
      <c r="L1695" s="194"/>
      <c r="M1695" s="199"/>
      <c r="N1695" s="200"/>
      <c r="O1695" s="200"/>
      <c r="P1695" s="200"/>
      <c r="Q1695" s="200"/>
      <c r="R1695" s="200"/>
      <c r="S1695" s="200"/>
      <c r="T1695" s="201"/>
      <c r="AT1695" s="196" t="s">
        <v>284</v>
      </c>
      <c r="AU1695" s="196" t="s">
        <v>81</v>
      </c>
      <c r="AV1695" s="12" t="s">
        <v>77</v>
      </c>
      <c r="AW1695" s="12" t="s">
        <v>36</v>
      </c>
      <c r="AX1695" s="12" t="s">
        <v>73</v>
      </c>
      <c r="AY1695" s="196" t="s">
        <v>276</v>
      </c>
    </row>
    <row r="1696" spans="2:65" s="13" customFormat="1">
      <c r="B1696" s="202"/>
      <c r="D1696" s="195" t="s">
        <v>284</v>
      </c>
      <c r="E1696" s="203" t="s">
        <v>5</v>
      </c>
      <c r="F1696" s="204" t="s">
        <v>1897</v>
      </c>
      <c r="H1696" s="205">
        <v>24.71</v>
      </c>
      <c r="I1696" s="206"/>
      <c r="L1696" s="202"/>
      <c r="M1696" s="207"/>
      <c r="N1696" s="208"/>
      <c r="O1696" s="208"/>
      <c r="P1696" s="208"/>
      <c r="Q1696" s="208"/>
      <c r="R1696" s="208"/>
      <c r="S1696" s="208"/>
      <c r="T1696" s="209"/>
      <c r="AT1696" s="203" t="s">
        <v>284</v>
      </c>
      <c r="AU1696" s="203" t="s">
        <v>81</v>
      </c>
      <c r="AV1696" s="13" t="s">
        <v>81</v>
      </c>
      <c r="AW1696" s="13" t="s">
        <v>36</v>
      </c>
      <c r="AX1696" s="13" t="s">
        <v>73</v>
      </c>
      <c r="AY1696" s="203" t="s">
        <v>276</v>
      </c>
    </row>
    <row r="1697" spans="2:65" s="14" customFormat="1">
      <c r="B1697" s="210"/>
      <c r="D1697" s="195" t="s">
        <v>284</v>
      </c>
      <c r="E1697" s="211" t="s">
        <v>5</v>
      </c>
      <c r="F1697" s="212" t="s">
        <v>290</v>
      </c>
      <c r="H1697" s="213">
        <v>24.71</v>
      </c>
      <c r="I1697" s="214"/>
      <c r="L1697" s="210"/>
      <c r="M1697" s="215"/>
      <c r="N1697" s="216"/>
      <c r="O1697" s="216"/>
      <c r="P1697" s="216"/>
      <c r="Q1697" s="216"/>
      <c r="R1697" s="216"/>
      <c r="S1697" s="216"/>
      <c r="T1697" s="217"/>
      <c r="AT1697" s="211" t="s">
        <v>284</v>
      </c>
      <c r="AU1697" s="211" t="s">
        <v>81</v>
      </c>
      <c r="AV1697" s="14" t="s">
        <v>87</v>
      </c>
      <c r="AW1697" s="14" t="s">
        <v>36</v>
      </c>
      <c r="AX1697" s="14" t="s">
        <v>73</v>
      </c>
      <c r="AY1697" s="211" t="s">
        <v>276</v>
      </c>
    </row>
    <row r="1698" spans="2:65" s="15" customFormat="1">
      <c r="B1698" s="218"/>
      <c r="D1698" s="195" t="s">
        <v>284</v>
      </c>
      <c r="E1698" s="219" t="s">
        <v>5</v>
      </c>
      <c r="F1698" s="220" t="s">
        <v>291</v>
      </c>
      <c r="H1698" s="221">
        <v>37.31</v>
      </c>
      <c r="I1698" s="222"/>
      <c r="L1698" s="218"/>
      <c r="M1698" s="223"/>
      <c r="N1698" s="224"/>
      <c r="O1698" s="224"/>
      <c r="P1698" s="224"/>
      <c r="Q1698" s="224"/>
      <c r="R1698" s="224"/>
      <c r="S1698" s="224"/>
      <c r="T1698" s="225"/>
      <c r="AT1698" s="219" t="s">
        <v>284</v>
      </c>
      <c r="AU1698" s="219" t="s">
        <v>81</v>
      </c>
      <c r="AV1698" s="15" t="s">
        <v>92</v>
      </c>
      <c r="AW1698" s="15" t="s">
        <v>36</v>
      </c>
      <c r="AX1698" s="15" t="s">
        <v>77</v>
      </c>
      <c r="AY1698" s="219" t="s">
        <v>276</v>
      </c>
    </row>
    <row r="1699" spans="2:65" s="1" customFormat="1" ht="16.5" customHeight="1">
      <c r="B1699" s="181"/>
      <c r="C1699" s="182" t="s">
        <v>1949</v>
      </c>
      <c r="D1699" s="182" t="s">
        <v>278</v>
      </c>
      <c r="E1699" s="183" t="s">
        <v>1950</v>
      </c>
      <c r="F1699" s="184" t="s">
        <v>1951</v>
      </c>
      <c r="G1699" s="185" t="s">
        <v>318</v>
      </c>
      <c r="H1699" s="186">
        <v>0.34799999999999998</v>
      </c>
      <c r="I1699" s="187"/>
      <c r="J1699" s="188">
        <f>ROUND(I1699*H1699,2)</f>
        <v>0</v>
      </c>
      <c r="K1699" s="184" t="s">
        <v>282</v>
      </c>
      <c r="L1699" s="42"/>
      <c r="M1699" s="189" t="s">
        <v>5</v>
      </c>
      <c r="N1699" s="190" t="s">
        <v>46</v>
      </c>
      <c r="O1699" s="43"/>
      <c r="P1699" s="191">
        <f>O1699*H1699</f>
        <v>0</v>
      </c>
      <c r="Q1699" s="191">
        <v>0</v>
      </c>
      <c r="R1699" s="191">
        <f>Q1699*H1699</f>
        <v>0</v>
      </c>
      <c r="S1699" s="191">
        <v>0</v>
      </c>
      <c r="T1699" s="192">
        <f>S1699*H1699</f>
        <v>0</v>
      </c>
      <c r="AR1699" s="25" t="s">
        <v>384</v>
      </c>
      <c r="AT1699" s="25" t="s">
        <v>278</v>
      </c>
      <c r="AU1699" s="25" t="s">
        <v>81</v>
      </c>
      <c r="AY1699" s="25" t="s">
        <v>276</v>
      </c>
      <c r="BE1699" s="193">
        <f>IF(N1699="základní",J1699,0)</f>
        <v>0</v>
      </c>
      <c r="BF1699" s="193">
        <f>IF(N1699="snížená",J1699,0)</f>
        <v>0</v>
      </c>
      <c r="BG1699" s="193">
        <f>IF(N1699="zákl. přenesená",J1699,0)</f>
        <v>0</v>
      </c>
      <c r="BH1699" s="193">
        <f>IF(N1699="sníž. přenesená",J1699,0)</f>
        <v>0</v>
      </c>
      <c r="BI1699" s="193">
        <f>IF(N1699="nulová",J1699,0)</f>
        <v>0</v>
      </c>
      <c r="BJ1699" s="25" t="s">
        <v>92</v>
      </c>
      <c r="BK1699" s="193">
        <f>ROUND(I1699*H1699,2)</f>
        <v>0</v>
      </c>
      <c r="BL1699" s="25" t="s">
        <v>384</v>
      </c>
      <c r="BM1699" s="25" t="s">
        <v>1952</v>
      </c>
    </row>
    <row r="1700" spans="2:65" s="11" customFormat="1" ht="29.85" customHeight="1">
      <c r="B1700" s="168"/>
      <c r="D1700" s="169" t="s">
        <v>72</v>
      </c>
      <c r="E1700" s="179" t="s">
        <v>1953</v>
      </c>
      <c r="F1700" s="179" t="s">
        <v>1954</v>
      </c>
      <c r="I1700" s="171"/>
      <c r="J1700" s="180">
        <f>BK1700</f>
        <v>0</v>
      </c>
      <c r="L1700" s="168"/>
      <c r="M1700" s="173"/>
      <c r="N1700" s="174"/>
      <c r="O1700" s="174"/>
      <c r="P1700" s="175">
        <f>SUM(P1701:P1739)</f>
        <v>0</v>
      </c>
      <c r="Q1700" s="174"/>
      <c r="R1700" s="175">
        <f>SUM(R1701:R1739)</f>
        <v>0.94196020000000003</v>
      </c>
      <c r="S1700" s="174"/>
      <c r="T1700" s="176">
        <f>SUM(T1701:T1739)</f>
        <v>0</v>
      </c>
      <c r="AR1700" s="169" t="s">
        <v>81</v>
      </c>
      <c r="AT1700" s="177" t="s">
        <v>72</v>
      </c>
      <c r="AU1700" s="177" t="s">
        <v>77</v>
      </c>
      <c r="AY1700" s="169" t="s">
        <v>276</v>
      </c>
      <c r="BK1700" s="178">
        <f>SUM(BK1701:BK1739)</f>
        <v>0</v>
      </c>
    </row>
    <row r="1701" spans="2:65" s="1" customFormat="1" ht="16.5" customHeight="1">
      <c r="B1701" s="181"/>
      <c r="C1701" s="182" t="s">
        <v>1955</v>
      </c>
      <c r="D1701" s="182" t="s">
        <v>278</v>
      </c>
      <c r="E1701" s="183" t="s">
        <v>1956</v>
      </c>
      <c r="F1701" s="184" t="s">
        <v>1957</v>
      </c>
      <c r="G1701" s="185" t="s">
        <v>325</v>
      </c>
      <c r="H1701" s="186">
        <v>69.66</v>
      </c>
      <c r="I1701" s="187"/>
      <c r="J1701" s="188">
        <f>ROUND(I1701*H1701,2)</f>
        <v>0</v>
      </c>
      <c r="K1701" s="184" t="s">
        <v>282</v>
      </c>
      <c r="L1701" s="42"/>
      <c r="M1701" s="189" t="s">
        <v>5</v>
      </c>
      <c r="N1701" s="190" t="s">
        <v>46</v>
      </c>
      <c r="O1701" s="43"/>
      <c r="P1701" s="191">
        <f>O1701*H1701</f>
        <v>0</v>
      </c>
      <c r="Q1701" s="191">
        <v>0</v>
      </c>
      <c r="R1701" s="191">
        <f>Q1701*H1701</f>
        <v>0</v>
      </c>
      <c r="S1701" s="191">
        <v>0</v>
      </c>
      <c r="T1701" s="192">
        <f>S1701*H1701</f>
        <v>0</v>
      </c>
      <c r="AR1701" s="25" t="s">
        <v>384</v>
      </c>
      <c r="AT1701" s="25" t="s">
        <v>278</v>
      </c>
      <c r="AU1701" s="25" t="s">
        <v>81</v>
      </c>
      <c r="AY1701" s="25" t="s">
        <v>276</v>
      </c>
      <c r="BE1701" s="193">
        <f>IF(N1701="základní",J1701,0)</f>
        <v>0</v>
      </c>
      <c r="BF1701" s="193">
        <f>IF(N1701="snížená",J1701,0)</f>
        <v>0</v>
      </c>
      <c r="BG1701" s="193">
        <f>IF(N1701="zákl. přenesená",J1701,0)</f>
        <v>0</v>
      </c>
      <c r="BH1701" s="193">
        <f>IF(N1701="sníž. přenesená",J1701,0)</f>
        <v>0</v>
      </c>
      <c r="BI1701" s="193">
        <f>IF(N1701="nulová",J1701,0)</f>
        <v>0</v>
      </c>
      <c r="BJ1701" s="25" t="s">
        <v>92</v>
      </c>
      <c r="BK1701" s="193">
        <f>ROUND(I1701*H1701,2)</f>
        <v>0</v>
      </c>
      <c r="BL1701" s="25" t="s">
        <v>384</v>
      </c>
      <c r="BM1701" s="25" t="s">
        <v>1958</v>
      </c>
    </row>
    <row r="1702" spans="2:65" s="12" customFormat="1">
      <c r="B1702" s="194"/>
      <c r="D1702" s="195" t="s">
        <v>284</v>
      </c>
      <c r="E1702" s="196" t="s">
        <v>5</v>
      </c>
      <c r="F1702" s="197" t="s">
        <v>1959</v>
      </c>
      <c r="H1702" s="196" t="s">
        <v>5</v>
      </c>
      <c r="I1702" s="198"/>
      <c r="L1702" s="194"/>
      <c r="M1702" s="199"/>
      <c r="N1702" s="200"/>
      <c r="O1702" s="200"/>
      <c r="P1702" s="200"/>
      <c r="Q1702" s="200"/>
      <c r="R1702" s="200"/>
      <c r="S1702" s="200"/>
      <c r="T1702" s="201"/>
      <c r="AT1702" s="196" t="s">
        <v>284</v>
      </c>
      <c r="AU1702" s="196" t="s">
        <v>81</v>
      </c>
      <c r="AV1702" s="12" t="s">
        <v>77</v>
      </c>
      <c r="AW1702" s="12" t="s">
        <v>36</v>
      </c>
      <c r="AX1702" s="12" t="s">
        <v>73</v>
      </c>
      <c r="AY1702" s="196" t="s">
        <v>276</v>
      </c>
    </row>
    <row r="1703" spans="2:65" s="12" customFormat="1">
      <c r="B1703" s="194"/>
      <c r="D1703" s="195" t="s">
        <v>284</v>
      </c>
      <c r="E1703" s="196" t="s">
        <v>5</v>
      </c>
      <c r="F1703" s="197" t="s">
        <v>781</v>
      </c>
      <c r="H1703" s="196" t="s">
        <v>5</v>
      </c>
      <c r="I1703" s="198"/>
      <c r="L1703" s="194"/>
      <c r="M1703" s="199"/>
      <c r="N1703" s="200"/>
      <c r="O1703" s="200"/>
      <c r="P1703" s="200"/>
      <c r="Q1703" s="200"/>
      <c r="R1703" s="200"/>
      <c r="S1703" s="200"/>
      <c r="T1703" s="201"/>
      <c r="AT1703" s="196" t="s">
        <v>284</v>
      </c>
      <c r="AU1703" s="196" t="s">
        <v>81</v>
      </c>
      <c r="AV1703" s="12" t="s">
        <v>77</v>
      </c>
      <c r="AW1703" s="12" t="s">
        <v>36</v>
      </c>
      <c r="AX1703" s="12" t="s">
        <v>73</v>
      </c>
      <c r="AY1703" s="196" t="s">
        <v>276</v>
      </c>
    </row>
    <row r="1704" spans="2:65" s="12" customFormat="1">
      <c r="B1704" s="194"/>
      <c r="D1704" s="195" t="s">
        <v>284</v>
      </c>
      <c r="E1704" s="196" t="s">
        <v>5</v>
      </c>
      <c r="F1704" s="197" t="s">
        <v>1960</v>
      </c>
      <c r="H1704" s="196" t="s">
        <v>5</v>
      </c>
      <c r="I1704" s="198"/>
      <c r="L1704" s="194"/>
      <c r="M1704" s="199"/>
      <c r="N1704" s="200"/>
      <c r="O1704" s="200"/>
      <c r="P1704" s="200"/>
      <c r="Q1704" s="200"/>
      <c r="R1704" s="200"/>
      <c r="S1704" s="200"/>
      <c r="T1704" s="201"/>
      <c r="AT1704" s="196" t="s">
        <v>284</v>
      </c>
      <c r="AU1704" s="196" t="s">
        <v>81</v>
      </c>
      <c r="AV1704" s="12" t="s">
        <v>77</v>
      </c>
      <c r="AW1704" s="12" t="s">
        <v>36</v>
      </c>
      <c r="AX1704" s="12" t="s">
        <v>73</v>
      </c>
      <c r="AY1704" s="196" t="s">
        <v>276</v>
      </c>
    </row>
    <row r="1705" spans="2:65" s="13" customFormat="1">
      <c r="B1705" s="202"/>
      <c r="D1705" s="195" t="s">
        <v>284</v>
      </c>
      <c r="E1705" s="203" t="s">
        <v>5</v>
      </c>
      <c r="F1705" s="204" t="s">
        <v>1961</v>
      </c>
      <c r="H1705" s="205">
        <v>69.66</v>
      </c>
      <c r="I1705" s="206"/>
      <c r="L1705" s="202"/>
      <c r="M1705" s="207"/>
      <c r="N1705" s="208"/>
      <c r="O1705" s="208"/>
      <c r="P1705" s="208"/>
      <c r="Q1705" s="208"/>
      <c r="R1705" s="208"/>
      <c r="S1705" s="208"/>
      <c r="T1705" s="209"/>
      <c r="AT1705" s="203" t="s">
        <v>284</v>
      </c>
      <c r="AU1705" s="203" t="s">
        <v>81</v>
      </c>
      <c r="AV1705" s="13" t="s">
        <v>81</v>
      </c>
      <c r="AW1705" s="13" t="s">
        <v>36</v>
      </c>
      <c r="AX1705" s="13" t="s">
        <v>73</v>
      </c>
      <c r="AY1705" s="203" t="s">
        <v>276</v>
      </c>
    </row>
    <row r="1706" spans="2:65" s="14" customFormat="1">
      <c r="B1706" s="210"/>
      <c r="D1706" s="195" t="s">
        <v>284</v>
      </c>
      <c r="E1706" s="211" t="s">
        <v>5</v>
      </c>
      <c r="F1706" s="212" t="s">
        <v>290</v>
      </c>
      <c r="H1706" s="213">
        <v>69.66</v>
      </c>
      <c r="I1706" s="214"/>
      <c r="L1706" s="210"/>
      <c r="M1706" s="215"/>
      <c r="N1706" s="216"/>
      <c r="O1706" s="216"/>
      <c r="P1706" s="216"/>
      <c r="Q1706" s="216"/>
      <c r="R1706" s="216"/>
      <c r="S1706" s="216"/>
      <c r="T1706" s="217"/>
      <c r="AT1706" s="211" t="s">
        <v>284</v>
      </c>
      <c r="AU1706" s="211" t="s">
        <v>81</v>
      </c>
      <c r="AV1706" s="14" t="s">
        <v>87</v>
      </c>
      <c r="AW1706" s="14" t="s">
        <v>36</v>
      </c>
      <c r="AX1706" s="14" t="s">
        <v>73</v>
      </c>
      <c r="AY1706" s="211" t="s">
        <v>276</v>
      </c>
    </row>
    <row r="1707" spans="2:65" s="15" customFormat="1">
      <c r="B1707" s="218"/>
      <c r="D1707" s="195" t="s">
        <v>284</v>
      </c>
      <c r="E1707" s="219" t="s">
        <v>5</v>
      </c>
      <c r="F1707" s="220" t="s">
        <v>291</v>
      </c>
      <c r="H1707" s="221">
        <v>69.66</v>
      </c>
      <c r="I1707" s="222"/>
      <c r="L1707" s="218"/>
      <c r="M1707" s="223"/>
      <c r="N1707" s="224"/>
      <c r="O1707" s="224"/>
      <c r="P1707" s="224"/>
      <c r="Q1707" s="224"/>
      <c r="R1707" s="224"/>
      <c r="S1707" s="224"/>
      <c r="T1707" s="225"/>
      <c r="AT1707" s="219" t="s">
        <v>284</v>
      </c>
      <c r="AU1707" s="219" t="s">
        <v>81</v>
      </c>
      <c r="AV1707" s="15" t="s">
        <v>92</v>
      </c>
      <c r="AW1707" s="15" t="s">
        <v>36</v>
      </c>
      <c r="AX1707" s="15" t="s">
        <v>77</v>
      </c>
      <c r="AY1707" s="219" t="s">
        <v>276</v>
      </c>
    </row>
    <row r="1708" spans="2:65" s="1" customFormat="1" ht="16.5" customHeight="1">
      <c r="B1708" s="181"/>
      <c r="C1708" s="182" t="s">
        <v>1962</v>
      </c>
      <c r="D1708" s="182" t="s">
        <v>278</v>
      </c>
      <c r="E1708" s="183" t="s">
        <v>1963</v>
      </c>
      <c r="F1708" s="184" t="s">
        <v>1964</v>
      </c>
      <c r="G1708" s="185" t="s">
        <v>325</v>
      </c>
      <c r="H1708" s="186">
        <v>69.66</v>
      </c>
      <c r="I1708" s="187"/>
      <c r="J1708" s="188">
        <f>ROUND(I1708*H1708,2)</f>
        <v>0</v>
      </c>
      <c r="K1708" s="184" t="s">
        <v>282</v>
      </c>
      <c r="L1708" s="42"/>
      <c r="M1708" s="189" t="s">
        <v>5</v>
      </c>
      <c r="N1708" s="190" t="s">
        <v>46</v>
      </c>
      <c r="O1708" s="43"/>
      <c r="P1708" s="191">
        <f>O1708*H1708</f>
        <v>0</v>
      </c>
      <c r="Q1708" s="191">
        <v>5.5000000000000003E-4</v>
      </c>
      <c r="R1708" s="191">
        <f>Q1708*H1708</f>
        <v>3.8313E-2</v>
      </c>
      <c r="S1708" s="191">
        <v>0</v>
      </c>
      <c r="T1708" s="192">
        <f>S1708*H1708</f>
        <v>0</v>
      </c>
      <c r="AR1708" s="25" t="s">
        <v>384</v>
      </c>
      <c r="AT1708" s="25" t="s">
        <v>278</v>
      </c>
      <c r="AU1708" s="25" t="s">
        <v>81</v>
      </c>
      <c r="AY1708" s="25" t="s">
        <v>276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25" t="s">
        <v>92</v>
      </c>
      <c r="BK1708" s="193">
        <f>ROUND(I1708*H1708,2)</f>
        <v>0</v>
      </c>
      <c r="BL1708" s="25" t="s">
        <v>384</v>
      </c>
      <c r="BM1708" s="25" t="s">
        <v>1965</v>
      </c>
    </row>
    <row r="1709" spans="2:65" s="12" customFormat="1">
      <c r="B1709" s="194"/>
      <c r="D1709" s="195" t="s">
        <v>284</v>
      </c>
      <c r="E1709" s="196" t="s">
        <v>5</v>
      </c>
      <c r="F1709" s="197" t="s">
        <v>1959</v>
      </c>
      <c r="H1709" s="196" t="s">
        <v>5</v>
      </c>
      <c r="I1709" s="198"/>
      <c r="L1709" s="194"/>
      <c r="M1709" s="199"/>
      <c r="N1709" s="200"/>
      <c r="O1709" s="200"/>
      <c r="P1709" s="200"/>
      <c r="Q1709" s="200"/>
      <c r="R1709" s="200"/>
      <c r="S1709" s="200"/>
      <c r="T1709" s="201"/>
      <c r="AT1709" s="196" t="s">
        <v>284</v>
      </c>
      <c r="AU1709" s="196" t="s">
        <v>81</v>
      </c>
      <c r="AV1709" s="12" t="s">
        <v>77</v>
      </c>
      <c r="AW1709" s="12" t="s">
        <v>36</v>
      </c>
      <c r="AX1709" s="12" t="s">
        <v>73</v>
      </c>
      <c r="AY1709" s="196" t="s">
        <v>276</v>
      </c>
    </row>
    <row r="1710" spans="2:65" s="12" customFormat="1">
      <c r="B1710" s="194"/>
      <c r="D1710" s="195" t="s">
        <v>284</v>
      </c>
      <c r="E1710" s="196" t="s">
        <v>5</v>
      </c>
      <c r="F1710" s="197" t="s">
        <v>781</v>
      </c>
      <c r="H1710" s="196" t="s">
        <v>5</v>
      </c>
      <c r="I1710" s="198"/>
      <c r="L1710" s="194"/>
      <c r="M1710" s="199"/>
      <c r="N1710" s="200"/>
      <c r="O1710" s="200"/>
      <c r="P1710" s="200"/>
      <c r="Q1710" s="200"/>
      <c r="R1710" s="200"/>
      <c r="S1710" s="200"/>
      <c r="T1710" s="201"/>
      <c r="AT1710" s="196" t="s">
        <v>284</v>
      </c>
      <c r="AU1710" s="196" t="s">
        <v>81</v>
      </c>
      <c r="AV1710" s="12" t="s">
        <v>77</v>
      </c>
      <c r="AW1710" s="12" t="s">
        <v>36</v>
      </c>
      <c r="AX1710" s="12" t="s">
        <v>73</v>
      </c>
      <c r="AY1710" s="196" t="s">
        <v>276</v>
      </c>
    </row>
    <row r="1711" spans="2:65" s="12" customFormat="1">
      <c r="B1711" s="194"/>
      <c r="D1711" s="195" t="s">
        <v>284</v>
      </c>
      <c r="E1711" s="196" t="s">
        <v>5</v>
      </c>
      <c r="F1711" s="197" t="s">
        <v>1960</v>
      </c>
      <c r="H1711" s="196" t="s">
        <v>5</v>
      </c>
      <c r="I1711" s="198"/>
      <c r="L1711" s="194"/>
      <c r="M1711" s="199"/>
      <c r="N1711" s="200"/>
      <c r="O1711" s="200"/>
      <c r="P1711" s="200"/>
      <c r="Q1711" s="200"/>
      <c r="R1711" s="200"/>
      <c r="S1711" s="200"/>
      <c r="T1711" s="201"/>
      <c r="AT1711" s="196" t="s">
        <v>284</v>
      </c>
      <c r="AU1711" s="196" t="s">
        <v>81</v>
      </c>
      <c r="AV1711" s="12" t="s">
        <v>77</v>
      </c>
      <c r="AW1711" s="12" t="s">
        <v>36</v>
      </c>
      <c r="AX1711" s="12" t="s">
        <v>73</v>
      </c>
      <c r="AY1711" s="196" t="s">
        <v>276</v>
      </c>
    </row>
    <row r="1712" spans="2:65" s="13" customFormat="1">
      <c r="B1712" s="202"/>
      <c r="D1712" s="195" t="s">
        <v>284</v>
      </c>
      <c r="E1712" s="203" t="s">
        <v>5</v>
      </c>
      <c r="F1712" s="204" t="s">
        <v>1961</v>
      </c>
      <c r="H1712" s="205">
        <v>69.66</v>
      </c>
      <c r="I1712" s="206"/>
      <c r="L1712" s="202"/>
      <c r="M1712" s="207"/>
      <c r="N1712" s="208"/>
      <c r="O1712" s="208"/>
      <c r="P1712" s="208"/>
      <c r="Q1712" s="208"/>
      <c r="R1712" s="208"/>
      <c r="S1712" s="208"/>
      <c r="T1712" s="209"/>
      <c r="AT1712" s="203" t="s">
        <v>284</v>
      </c>
      <c r="AU1712" s="203" t="s">
        <v>81</v>
      </c>
      <c r="AV1712" s="13" t="s">
        <v>81</v>
      </c>
      <c r="AW1712" s="13" t="s">
        <v>36</v>
      </c>
      <c r="AX1712" s="13" t="s">
        <v>73</v>
      </c>
      <c r="AY1712" s="203" t="s">
        <v>276</v>
      </c>
    </row>
    <row r="1713" spans="2:65" s="14" customFormat="1">
      <c r="B1713" s="210"/>
      <c r="D1713" s="195" t="s">
        <v>284</v>
      </c>
      <c r="E1713" s="211" t="s">
        <v>5</v>
      </c>
      <c r="F1713" s="212" t="s">
        <v>290</v>
      </c>
      <c r="H1713" s="213">
        <v>69.66</v>
      </c>
      <c r="I1713" s="214"/>
      <c r="L1713" s="210"/>
      <c r="M1713" s="215"/>
      <c r="N1713" s="216"/>
      <c r="O1713" s="216"/>
      <c r="P1713" s="216"/>
      <c r="Q1713" s="216"/>
      <c r="R1713" s="216"/>
      <c r="S1713" s="216"/>
      <c r="T1713" s="217"/>
      <c r="AT1713" s="211" t="s">
        <v>284</v>
      </c>
      <c r="AU1713" s="211" t="s">
        <v>81</v>
      </c>
      <c r="AV1713" s="14" t="s">
        <v>87</v>
      </c>
      <c r="AW1713" s="14" t="s">
        <v>36</v>
      </c>
      <c r="AX1713" s="14" t="s">
        <v>73</v>
      </c>
      <c r="AY1713" s="211" t="s">
        <v>276</v>
      </c>
    </row>
    <row r="1714" spans="2:65" s="15" customFormat="1">
      <c r="B1714" s="218"/>
      <c r="D1714" s="195" t="s">
        <v>284</v>
      </c>
      <c r="E1714" s="219" t="s">
        <v>5</v>
      </c>
      <c r="F1714" s="220" t="s">
        <v>291</v>
      </c>
      <c r="H1714" s="221">
        <v>69.66</v>
      </c>
      <c r="I1714" s="222"/>
      <c r="L1714" s="218"/>
      <c r="M1714" s="223"/>
      <c r="N1714" s="224"/>
      <c r="O1714" s="224"/>
      <c r="P1714" s="224"/>
      <c r="Q1714" s="224"/>
      <c r="R1714" s="224"/>
      <c r="S1714" s="224"/>
      <c r="T1714" s="225"/>
      <c r="AT1714" s="219" t="s">
        <v>284</v>
      </c>
      <c r="AU1714" s="219" t="s">
        <v>81</v>
      </c>
      <c r="AV1714" s="15" t="s">
        <v>92</v>
      </c>
      <c r="AW1714" s="15" t="s">
        <v>36</v>
      </c>
      <c r="AX1714" s="15" t="s">
        <v>77</v>
      </c>
      <c r="AY1714" s="219" t="s">
        <v>276</v>
      </c>
    </row>
    <row r="1715" spans="2:65" s="1" customFormat="1" ht="16.5" customHeight="1">
      <c r="B1715" s="181"/>
      <c r="C1715" s="182" t="s">
        <v>1966</v>
      </c>
      <c r="D1715" s="182" t="s">
        <v>278</v>
      </c>
      <c r="E1715" s="183" t="s">
        <v>1967</v>
      </c>
      <c r="F1715" s="184" t="s">
        <v>1968</v>
      </c>
      <c r="G1715" s="185" t="s">
        <v>325</v>
      </c>
      <c r="H1715" s="186">
        <v>69.66</v>
      </c>
      <c r="I1715" s="187"/>
      <c r="J1715" s="188">
        <f>ROUND(I1715*H1715,2)</f>
        <v>0</v>
      </c>
      <c r="K1715" s="184" t="s">
        <v>282</v>
      </c>
      <c r="L1715" s="42"/>
      <c r="M1715" s="189" t="s">
        <v>5</v>
      </c>
      <c r="N1715" s="190" t="s">
        <v>46</v>
      </c>
      <c r="O1715" s="43"/>
      <c r="P1715" s="191">
        <f>O1715*H1715</f>
        <v>0</v>
      </c>
      <c r="Q1715" s="191">
        <v>5.4000000000000003E-3</v>
      </c>
      <c r="R1715" s="191">
        <f>Q1715*H1715</f>
        <v>0.376164</v>
      </c>
      <c r="S1715" s="191">
        <v>0</v>
      </c>
      <c r="T1715" s="192">
        <f>S1715*H1715</f>
        <v>0</v>
      </c>
      <c r="AR1715" s="25" t="s">
        <v>384</v>
      </c>
      <c r="AT1715" s="25" t="s">
        <v>278</v>
      </c>
      <c r="AU1715" s="25" t="s">
        <v>81</v>
      </c>
      <c r="AY1715" s="25" t="s">
        <v>276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25" t="s">
        <v>92</v>
      </c>
      <c r="BK1715" s="193">
        <f>ROUND(I1715*H1715,2)</f>
        <v>0</v>
      </c>
      <c r="BL1715" s="25" t="s">
        <v>384</v>
      </c>
      <c r="BM1715" s="25" t="s">
        <v>1969</v>
      </c>
    </row>
    <row r="1716" spans="2:65" s="12" customFormat="1">
      <c r="B1716" s="194"/>
      <c r="D1716" s="195" t="s">
        <v>284</v>
      </c>
      <c r="E1716" s="196" t="s">
        <v>5</v>
      </c>
      <c r="F1716" s="197" t="s">
        <v>1970</v>
      </c>
      <c r="H1716" s="196" t="s">
        <v>5</v>
      </c>
      <c r="I1716" s="198"/>
      <c r="L1716" s="194"/>
      <c r="M1716" s="199"/>
      <c r="N1716" s="200"/>
      <c r="O1716" s="200"/>
      <c r="P1716" s="200"/>
      <c r="Q1716" s="200"/>
      <c r="R1716" s="200"/>
      <c r="S1716" s="200"/>
      <c r="T1716" s="201"/>
      <c r="AT1716" s="196" t="s">
        <v>284</v>
      </c>
      <c r="AU1716" s="196" t="s">
        <v>81</v>
      </c>
      <c r="AV1716" s="12" t="s">
        <v>77</v>
      </c>
      <c r="AW1716" s="12" t="s">
        <v>36</v>
      </c>
      <c r="AX1716" s="12" t="s">
        <v>73</v>
      </c>
      <c r="AY1716" s="196" t="s">
        <v>276</v>
      </c>
    </row>
    <row r="1717" spans="2:65" s="12" customFormat="1">
      <c r="B1717" s="194"/>
      <c r="D1717" s="195" t="s">
        <v>284</v>
      </c>
      <c r="E1717" s="196" t="s">
        <v>5</v>
      </c>
      <c r="F1717" s="197" t="s">
        <v>781</v>
      </c>
      <c r="H1717" s="196" t="s">
        <v>5</v>
      </c>
      <c r="I1717" s="198"/>
      <c r="L1717" s="194"/>
      <c r="M1717" s="199"/>
      <c r="N1717" s="200"/>
      <c r="O1717" s="200"/>
      <c r="P1717" s="200"/>
      <c r="Q1717" s="200"/>
      <c r="R1717" s="200"/>
      <c r="S1717" s="200"/>
      <c r="T1717" s="201"/>
      <c r="AT1717" s="196" t="s">
        <v>284</v>
      </c>
      <c r="AU1717" s="196" t="s">
        <v>81</v>
      </c>
      <c r="AV1717" s="12" t="s">
        <v>77</v>
      </c>
      <c r="AW1717" s="12" t="s">
        <v>36</v>
      </c>
      <c r="AX1717" s="12" t="s">
        <v>73</v>
      </c>
      <c r="AY1717" s="196" t="s">
        <v>276</v>
      </c>
    </row>
    <row r="1718" spans="2:65" s="12" customFormat="1">
      <c r="B1718" s="194"/>
      <c r="D1718" s="195" t="s">
        <v>284</v>
      </c>
      <c r="E1718" s="196" t="s">
        <v>5</v>
      </c>
      <c r="F1718" s="197" t="s">
        <v>1960</v>
      </c>
      <c r="H1718" s="196" t="s">
        <v>5</v>
      </c>
      <c r="I1718" s="198"/>
      <c r="L1718" s="194"/>
      <c r="M1718" s="199"/>
      <c r="N1718" s="200"/>
      <c r="O1718" s="200"/>
      <c r="P1718" s="200"/>
      <c r="Q1718" s="200"/>
      <c r="R1718" s="200"/>
      <c r="S1718" s="200"/>
      <c r="T1718" s="201"/>
      <c r="AT1718" s="196" t="s">
        <v>284</v>
      </c>
      <c r="AU1718" s="196" t="s">
        <v>81</v>
      </c>
      <c r="AV1718" s="12" t="s">
        <v>77</v>
      </c>
      <c r="AW1718" s="12" t="s">
        <v>36</v>
      </c>
      <c r="AX1718" s="12" t="s">
        <v>73</v>
      </c>
      <c r="AY1718" s="196" t="s">
        <v>276</v>
      </c>
    </row>
    <row r="1719" spans="2:65" s="13" customFormat="1">
      <c r="B1719" s="202"/>
      <c r="D1719" s="195" t="s">
        <v>284</v>
      </c>
      <c r="E1719" s="203" t="s">
        <v>5</v>
      </c>
      <c r="F1719" s="204" t="s">
        <v>1961</v>
      </c>
      <c r="H1719" s="205">
        <v>69.66</v>
      </c>
      <c r="I1719" s="206"/>
      <c r="L1719" s="202"/>
      <c r="M1719" s="207"/>
      <c r="N1719" s="208"/>
      <c r="O1719" s="208"/>
      <c r="P1719" s="208"/>
      <c r="Q1719" s="208"/>
      <c r="R1719" s="208"/>
      <c r="S1719" s="208"/>
      <c r="T1719" s="209"/>
      <c r="AT1719" s="203" t="s">
        <v>284</v>
      </c>
      <c r="AU1719" s="203" t="s">
        <v>81</v>
      </c>
      <c r="AV1719" s="13" t="s">
        <v>81</v>
      </c>
      <c r="AW1719" s="13" t="s">
        <v>36</v>
      </c>
      <c r="AX1719" s="13" t="s">
        <v>73</v>
      </c>
      <c r="AY1719" s="203" t="s">
        <v>276</v>
      </c>
    </row>
    <row r="1720" spans="2:65" s="14" customFormat="1">
      <c r="B1720" s="210"/>
      <c r="D1720" s="195" t="s">
        <v>284</v>
      </c>
      <c r="E1720" s="211" t="s">
        <v>5</v>
      </c>
      <c r="F1720" s="212" t="s">
        <v>290</v>
      </c>
      <c r="H1720" s="213">
        <v>69.66</v>
      </c>
      <c r="I1720" s="214"/>
      <c r="L1720" s="210"/>
      <c r="M1720" s="215"/>
      <c r="N1720" s="216"/>
      <c r="O1720" s="216"/>
      <c r="P1720" s="216"/>
      <c r="Q1720" s="216"/>
      <c r="R1720" s="216"/>
      <c r="S1720" s="216"/>
      <c r="T1720" s="217"/>
      <c r="AT1720" s="211" t="s">
        <v>284</v>
      </c>
      <c r="AU1720" s="211" t="s">
        <v>81</v>
      </c>
      <c r="AV1720" s="14" t="s">
        <v>87</v>
      </c>
      <c r="AW1720" s="14" t="s">
        <v>36</v>
      </c>
      <c r="AX1720" s="14" t="s">
        <v>73</v>
      </c>
      <c r="AY1720" s="211" t="s">
        <v>276</v>
      </c>
    </row>
    <row r="1721" spans="2:65" s="15" customFormat="1">
      <c r="B1721" s="218"/>
      <c r="D1721" s="195" t="s">
        <v>284</v>
      </c>
      <c r="E1721" s="219" t="s">
        <v>5</v>
      </c>
      <c r="F1721" s="220" t="s">
        <v>291</v>
      </c>
      <c r="H1721" s="221">
        <v>69.66</v>
      </c>
      <c r="I1721" s="222"/>
      <c r="L1721" s="218"/>
      <c r="M1721" s="223"/>
      <c r="N1721" s="224"/>
      <c r="O1721" s="224"/>
      <c r="P1721" s="224"/>
      <c r="Q1721" s="224"/>
      <c r="R1721" s="224"/>
      <c r="S1721" s="224"/>
      <c r="T1721" s="225"/>
      <c r="AT1721" s="219" t="s">
        <v>284</v>
      </c>
      <c r="AU1721" s="219" t="s">
        <v>81</v>
      </c>
      <c r="AV1721" s="15" t="s">
        <v>92</v>
      </c>
      <c r="AW1721" s="15" t="s">
        <v>36</v>
      </c>
      <c r="AX1721" s="15" t="s">
        <v>77</v>
      </c>
      <c r="AY1721" s="219" t="s">
        <v>276</v>
      </c>
    </row>
    <row r="1722" spans="2:65" s="1" customFormat="1" ht="16.5" customHeight="1">
      <c r="B1722" s="181"/>
      <c r="C1722" s="182" t="s">
        <v>1971</v>
      </c>
      <c r="D1722" s="182" t="s">
        <v>278</v>
      </c>
      <c r="E1722" s="183" t="s">
        <v>1972</v>
      </c>
      <c r="F1722" s="184" t="s">
        <v>1973</v>
      </c>
      <c r="G1722" s="185" t="s">
        <v>325</v>
      </c>
      <c r="H1722" s="186">
        <v>69.66</v>
      </c>
      <c r="I1722" s="187"/>
      <c r="J1722" s="188">
        <f>ROUND(I1722*H1722,2)</f>
        <v>0</v>
      </c>
      <c r="K1722" s="184" t="s">
        <v>282</v>
      </c>
      <c r="L1722" s="42"/>
      <c r="M1722" s="189" t="s">
        <v>5</v>
      </c>
      <c r="N1722" s="190" t="s">
        <v>46</v>
      </c>
      <c r="O1722" s="43"/>
      <c r="P1722" s="191">
        <f>O1722*H1722</f>
        <v>0</v>
      </c>
      <c r="Q1722" s="191">
        <v>4.0000000000000001E-3</v>
      </c>
      <c r="R1722" s="191">
        <f>Q1722*H1722</f>
        <v>0.27864</v>
      </c>
      <c r="S1722" s="191">
        <v>0</v>
      </c>
      <c r="T1722" s="192">
        <f>S1722*H1722</f>
        <v>0</v>
      </c>
      <c r="AR1722" s="25" t="s">
        <v>384</v>
      </c>
      <c r="AT1722" s="25" t="s">
        <v>278</v>
      </c>
      <c r="AU1722" s="25" t="s">
        <v>81</v>
      </c>
      <c r="AY1722" s="25" t="s">
        <v>276</v>
      </c>
      <c r="BE1722" s="193">
        <f>IF(N1722="základní",J1722,0)</f>
        <v>0</v>
      </c>
      <c r="BF1722" s="193">
        <f>IF(N1722="snížená",J1722,0)</f>
        <v>0</v>
      </c>
      <c r="BG1722" s="193">
        <f>IF(N1722="zákl. přenesená",J1722,0)</f>
        <v>0</v>
      </c>
      <c r="BH1722" s="193">
        <f>IF(N1722="sníž. přenesená",J1722,0)</f>
        <v>0</v>
      </c>
      <c r="BI1722" s="193">
        <f>IF(N1722="nulová",J1722,0)</f>
        <v>0</v>
      </c>
      <c r="BJ1722" s="25" t="s">
        <v>92</v>
      </c>
      <c r="BK1722" s="193">
        <f>ROUND(I1722*H1722,2)</f>
        <v>0</v>
      </c>
      <c r="BL1722" s="25" t="s">
        <v>384</v>
      </c>
      <c r="BM1722" s="25" t="s">
        <v>1974</v>
      </c>
    </row>
    <row r="1723" spans="2:65" s="12" customFormat="1">
      <c r="B1723" s="194"/>
      <c r="D1723" s="195" t="s">
        <v>284</v>
      </c>
      <c r="E1723" s="196" t="s">
        <v>5</v>
      </c>
      <c r="F1723" s="197" t="s">
        <v>1975</v>
      </c>
      <c r="H1723" s="196" t="s">
        <v>5</v>
      </c>
      <c r="I1723" s="198"/>
      <c r="L1723" s="194"/>
      <c r="M1723" s="199"/>
      <c r="N1723" s="200"/>
      <c r="O1723" s="200"/>
      <c r="P1723" s="200"/>
      <c r="Q1723" s="200"/>
      <c r="R1723" s="200"/>
      <c r="S1723" s="200"/>
      <c r="T1723" s="201"/>
      <c r="AT1723" s="196" t="s">
        <v>284</v>
      </c>
      <c r="AU1723" s="196" t="s">
        <v>81</v>
      </c>
      <c r="AV1723" s="12" t="s">
        <v>77</v>
      </c>
      <c r="AW1723" s="12" t="s">
        <v>36</v>
      </c>
      <c r="AX1723" s="12" t="s">
        <v>73</v>
      </c>
      <c r="AY1723" s="196" t="s">
        <v>276</v>
      </c>
    </row>
    <row r="1724" spans="2:65" s="12" customFormat="1">
      <c r="B1724" s="194"/>
      <c r="D1724" s="195" t="s">
        <v>284</v>
      </c>
      <c r="E1724" s="196" t="s">
        <v>5</v>
      </c>
      <c r="F1724" s="197" t="s">
        <v>781</v>
      </c>
      <c r="H1724" s="196" t="s">
        <v>5</v>
      </c>
      <c r="I1724" s="198"/>
      <c r="L1724" s="194"/>
      <c r="M1724" s="199"/>
      <c r="N1724" s="200"/>
      <c r="O1724" s="200"/>
      <c r="P1724" s="200"/>
      <c r="Q1724" s="200"/>
      <c r="R1724" s="200"/>
      <c r="S1724" s="200"/>
      <c r="T1724" s="201"/>
      <c r="AT1724" s="196" t="s">
        <v>284</v>
      </c>
      <c r="AU1724" s="196" t="s">
        <v>81</v>
      </c>
      <c r="AV1724" s="12" t="s">
        <v>77</v>
      </c>
      <c r="AW1724" s="12" t="s">
        <v>36</v>
      </c>
      <c r="AX1724" s="12" t="s">
        <v>73</v>
      </c>
      <c r="AY1724" s="196" t="s">
        <v>276</v>
      </c>
    </row>
    <row r="1725" spans="2:65" s="12" customFormat="1">
      <c r="B1725" s="194"/>
      <c r="D1725" s="195" t="s">
        <v>284</v>
      </c>
      <c r="E1725" s="196" t="s">
        <v>5</v>
      </c>
      <c r="F1725" s="197" t="s">
        <v>1960</v>
      </c>
      <c r="H1725" s="196" t="s">
        <v>5</v>
      </c>
      <c r="I1725" s="198"/>
      <c r="L1725" s="194"/>
      <c r="M1725" s="199"/>
      <c r="N1725" s="200"/>
      <c r="O1725" s="200"/>
      <c r="P1725" s="200"/>
      <c r="Q1725" s="200"/>
      <c r="R1725" s="200"/>
      <c r="S1725" s="200"/>
      <c r="T1725" s="201"/>
      <c r="AT1725" s="196" t="s">
        <v>284</v>
      </c>
      <c r="AU1725" s="196" t="s">
        <v>81</v>
      </c>
      <c r="AV1725" s="12" t="s">
        <v>77</v>
      </c>
      <c r="AW1725" s="12" t="s">
        <v>36</v>
      </c>
      <c r="AX1725" s="12" t="s">
        <v>73</v>
      </c>
      <c r="AY1725" s="196" t="s">
        <v>276</v>
      </c>
    </row>
    <row r="1726" spans="2:65" s="13" customFormat="1">
      <c r="B1726" s="202"/>
      <c r="D1726" s="195" t="s">
        <v>284</v>
      </c>
      <c r="E1726" s="203" t="s">
        <v>5</v>
      </c>
      <c r="F1726" s="204" t="s">
        <v>1961</v>
      </c>
      <c r="H1726" s="205">
        <v>69.66</v>
      </c>
      <c r="I1726" s="206"/>
      <c r="L1726" s="202"/>
      <c r="M1726" s="207"/>
      <c r="N1726" s="208"/>
      <c r="O1726" s="208"/>
      <c r="P1726" s="208"/>
      <c r="Q1726" s="208"/>
      <c r="R1726" s="208"/>
      <c r="S1726" s="208"/>
      <c r="T1726" s="209"/>
      <c r="AT1726" s="203" t="s">
        <v>284</v>
      </c>
      <c r="AU1726" s="203" t="s">
        <v>81</v>
      </c>
      <c r="AV1726" s="13" t="s">
        <v>81</v>
      </c>
      <c r="AW1726" s="13" t="s">
        <v>36</v>
      </c>
      <c r="AX1726" s="13" t="s">
        <v>73</v>
      </c>
      <c r="AY1726" s="203" t="s">
        <v>276</v>
      </c>
    </row>
    <row r="1727" spans="2:65" s="14" customFormat="1">
      <c r="B1727" s="210"/>
      <c r="D1727" s="195" t="s">
        <v>284</v>
      </c>
      <c r="E1727" s="211" t="s">
        <v>5</v>
      </c>
      <c r="F1727" s="212" t="s">
        <v>290</v>
      </c>
      <c r="H1727" s="213">
        <v>69.66</v>
      </c>
      <c r="I1727" s="214"/>
      <c r="L1727" s="210"/>
      <c r="M1727" s="215"/>
      <c r="N1727" s="216"/>
      <c r="O1727" s="216"/>
      <c r="P1727" s="216"/>
      <c r="Q1727" s="216"/>
      <c r="R1727" s="216"/>
      <c r="S1727" s="216"/>
      <c r="T1727" s="217"/>
      <c r="AT1727" s="211" t="s">
        <v>284</v>
      </c>
      <c r="AU1727" s="211" t="s">
        <v>81</v>
      </c>
      <c r="AV1727" s="14" t="s">
        <v>87</v>
      </c>
      <c r="AW1727" s="14" t="s">
        <v>36</v>
      </c>
      <c r="AX1727" s="14" t="s">
        <v>73</v>
      </c>
      <c r="AY1727" s="211" t="s">
        <v>276</v>
      </c>
    </row>
    <row r="1728" spans="2:65" s="15" customFormat="1">
      <c r="B1728" s="218"/>
      <c r="D1728" s="195" t="s">
        <v>284</v>
      </c>
      <c r="E1728" s="219" t="s">
        <v>5</v>
      </c>
      <c r="F1728" s="220" t="s">
        <v>291</v>
      </c>
      <c r="H1728" s="221">
        <v>69.66</v>
      </c>
      <c r="I1728" s="222"/>
      <c r="L1728" s="218"/>
      <c r="M1728" s="223"/>
      <c r="N1728" s="224"/>
      <c r="O1728" s="224"/>
      <c r="P1728" s="224"/>
      <c r="Q1728" s="224"/>
      <c r="R1728" s="224"/>
      <c r="S1728" s="224"/>
      <c r="T1728" s="225"/>
      <c r="AT1728" s="219" t="s">
        <v>284</v>
      </c>
      <c r="AU1728" s="219" t="s">
        <v>81</v>
      </c>
      <c r="AV1728" s="15" t="s">
        <v>92</v>
      </c>
      <c r="AW1728" s="15" t="s">
        <v>36</v>
      </c>
      <c r="AX1728" s="15" t="s">
        <v>77</v>
      </c>
      <c r="AY1728" s="219" t="s">
        <v>276</v>
      </c>
    </row>
    <row r="1729" spans="2:65" s="1" customFormat="1" ht="16.5" customHeight="1">
      <c r="B1729" s="181"/>
      <c r="C1729" s="182" t="s">
        <v>1976</v>
      </c>
      <c r="D1729" s="182" t="s">
        <v>278</v>
      </c>
      <c r="E1729" s="183" t="s">
        <v>1977</v>
      </c>
      <c r="F1729" s="184" t="s">
        <v>1978</v>
      </c>
      <c r="G1729" s="185" t="s">
        <v>416</v>
      </c>
      <c r="H1729" s="186">
        <v>71.92</v>
      </c>
      <c r="I1729" s="187"/>
      <c r="J1729" s="188">
        <f>ROUND(I1729*H1729,2)</f>
        <v>0</v>
      </c>
      <c r="K1729" s="184" t="s">
        <v>282</v>
      </c>
      <c r="L1729" s="42"/>
      <c r="M1729" s="189" t="s">
        <v>5</v>
      </c>
      <c r="N1729" s="190" t="s">
        <v>46</v>
      </c>
      <c r="O1729" s="43"/>
      <c r="P1729" s="191">
        <f>O1729*H1729</f>
        <v>0</v>
      </c>
      <c r="Q1729" s="191">
        <v>3.46E-3</v>
      </c>
      <c r="R1729" s="191">
        <f>Q1729*H1729</f>
        <v>0.24884320000000001</v>
      </c>
      <c r="S1729" s="191">
        <v>0</v>
      </c>
      <c r="T1729" s="192">
        <f>S1729*H1729</f>
        <v>0</v>
      </c>
      <c r="AR1729" s="25" t="s">
        <v>384</v>
      </c>
      <c r="AT1729" s="25" t="s">
        <v>278</v>
      </c>
      <c r="AU1729" s="25" t="s">
        <v>81</v>
      </c>
      <c r="AY1729" s="25" t="s">
        <v>276</v>
      </c>
      <c r="BE1729" s="193">
        <f>IF(N1729="základní",J1729,0)</f>
        <v>0</v>
      </c>
      <c r="BF1729" s="193">
        <f>IF(N1729="snížená",J1729,0)</f>
        <v>0</v>
      </c>
      <c r="BG1729" s="193">
        <f>IF(N1729="zákl. přenesená",J1729,0)</f>
        <v>0</v>
      </c>
      <c r="BH1729" s="193">
        <f>IF(N1729="sníž. přenesená",J1729,0)</f>
        <v>0</v>
      </c>
      <c r="BI1729" s="193">
        <f>IF(N1729="nulová",J1729,0)</f>
        <v>0</v>
      </c>
      <c r="BJ1729" s="25" t="s">
        <v>92</v>
      </c>
      <c r="BK1729" s="193">
        <f>ROUND(I1729*H1729,2)</f>
        <v>0</v>
      </c>
      <c r="BL1729" s="25" t="s">
        <v>384</v>
      </c>
      <c r="BM1729" s="25" t="s">
        <v>1979</v>
      </c>
    </row>
    <row r="1730" spans="2:65" s="12" customFormat="1">
      <c r="B1730" s="194"/>
      <c r="D1730" s="195" t="s">
        <v>284</v>
      </c>
      <c r="E1730" s="196" t="s">
        <v>5</v>
      </c>
      <c r="F1730" s="197" t="s">
        <v>1980</v>
      </c>
      <c r="H1730" s="196" t="s">
        <v>5</v>
      </c>
      <c r="I1730" s="198"/>
      <c r="L1730" s="194"/>
      <c r="M1730" s="199"/>
      <c r="N1730" s="200"/>
      <c r="O1730" s="200"/>
      <c r="P1730" s="200"/>
      <c r="Q1730" s="200"/>
      <c r="R1730" s="200"/>
      <c r="S1730" s="200"/>
      <c r="T1730" s="201"/>
      <c r="AT1730" s="196" t="s">
        <v>284</v>
      </c>
      <c r="AU1730" s="196" t="s">
        <v>81</v>
      </c>
      <c r="AV1730" s="12" t="s">
        <v>77</v>
      </c>
      <c r="AW1730" s="12" t="s">
        <v>36</v>
      </c>
      <c r="AX1730" s="12" t="s">
        <v>73</v>
      </c>
      <c r="AY1730" s="196" t="s">
        <v>276</v>
      </c>
    </row>
    <row r="1731" spans="2:65" s="12" customFormat="1">
      <c r="B1731" s="194"/>
      <c r="D1731" s="195" t="s">
        <v>284</v>
      </c>
      <c r="E1731" s="196" t="s">
        <v>5</v>
      </c>
      <c r="F1731" s="197" t="s">
        <v>781</v>
      </c>
      <c r="H1731" s="196" t="s">
        <v>5</v>
      </c>
      <c r="I1731" s="198"/>
      <c r="L1731" s="194"/>
      <c r="M1731" s="199"/>
      <c r="N1731" s="200"/>
      <c r="O1731" s="200"/>
      <c r="P1731" s="200"/>
      <c r="Q1731" s="200"/>
      <c r="R1731" s="200"/>
      <c r="S1731" s="200"/>
      <c r="T1731" s="201"/>
      <c r="AT1731" s="196" t="s">
        <v>284</v>
      </c>
      <c r="AU1731" s="196" t="s">
        <v>81</v>
      </c>
      <c r="AV1731" s="12" t="s">
        <v>77</v>
      </c>
      <c r="AW1731" s="12" t="s">
        <v>36</v>
      </c>
      <c r="AX1731" s="12" t="s">
        <v>73</v>
      </c>
      <c r="AY1731" s="196" t="s">
        <v>276</v>
      </c>
    </row>
    <row r="1732" spans="2:65" s="12" customFormat="1">
      <c r="B1732" s="194"/>
      <c r="D1732" s="195" t="s">
        <v>284</v>
      </c>
      <c r="E1732" s="196" t="s">
        <v>5</v>
      </c>
      <c r="F1732" s="197" t="s">
        <v>1981</v>
      </c>
      <c r="H1732" s="196" t="s">
        <v>5</v>
      </c>
      <c r="I1732" s="198"/>
      <c r="L1732" s="194"/>
      <c r="M1732" s="199"/>
      <c r="N1732" s="200"/>
      <c r="O1732" s="200"/>
      <c r="P1732" s="200"/>
      <c r="Q1732" s="200"/>
      <c r="R1732" s="200"/>
      <c r="S1732" s="200"/>
      <c r="T1732" s="201"/>
      <c r="AT1732" s="196" t="s">
        <v>284</v>
      </c>
      <c r="AU1732" s="196" t="s">
        <v>81</v>
      </c>
      <c r="AV1732" s="12" t="s">
        <v>77</v>
      </c>
      <c r="AW1732" s="12" t="s">
        <v>36</v>
      </c>
      <c r="AX1732" s="12" t="s">
        <v>73</v>
      </c>
      <c r="AY1732" s="196" t="s">
        <v>276</v>
      </c>
    </row>
    <row r="1733" spans="2:65" s="12" customFormat="1">
      <c r="B1733" s="194"/>
      <c r="D1733" s="195" t="s">
        <v>284</v>
      </c>
      <c r="E1733" s="196" t="s">
        <v>5</v>
      </c>
      <c r="F1733" s="197" t="s">
        <v>1982</v>
      </c>
      <c r="H1733" s="196" t="s">
        <v>5</v>
      </c>
      <c r="I1733" s="198"/>
      <c r="L1733" s="194"/>
      <c r="M1733" s="199"/>
      <c r="N1733" s="200"/>
      <c r="O1733" s="200"/>
      <c r="P1733" s="200"/>
      <c r="Q1733" s="200"/>
      <c r="R1733" s="200"/>
      <c r="S1733" s="200"/>
      <c r="T1733" s="201"/>
      <c r="AT1733" s="196" t="s">
        <v>284</v>
      </c>
      <c r="AU1733" s="196" t="s">
        <v>81</v>
      </c>
      <c r="AV1733" s="12" t="s">
        <v>77</v>
      </c>
      <c r="AW1733" s="12" t="s">
        <v>36</v>
      </c>
      <c r="AX1733" s="12" t="s">
        <v>73</v>
      </c>
      <c r="AY1733" s="196" t="s">
        <v>276</v>
      </c>
    </row>
    <row r="1734" spans="2:65" s="13" customFormat="1" ht="24">
      <c r="B1734" s="202"/>
      <c r="D1734" s="195" t="s">
        <v>284</v>
      </c>
      <c r="E1734" s="203" t="s">
        <v>5</v>
      </c>
      <c r="F1734" s="204" t="s">
        <v>1983</v>
      </c>
      <c r="H1734" s="205">
        <v>54.53</v>
      </c>
      <c r="I1734" s="206"/>
      <c r="L1734" s="202"/>
      <c r="M1734" s="207"/>
      <c r="N1734" s="208"/>
      <c r="O1734" s="208"/>
      <c r="P1734" s="208"/>
      <c r="Q1734" s="208"/>
      <c r="R1734" s="208"/>
      <c r="S1734" s="208"/>
      <c r="T1734" s="209"/>
      <c r="AT1734" s="203" t="s">
        <v>284</v>
      </c>
      <c r="AU1734" s="203" t="s">
        <v>81</v>
      </c>
      <c r="AV1734" s="13" t="s">
        <v>81</v>
      </c>
      <c r="AW1734" s="13" t="s">
        <v>36</v>
      </c>
      <c r="AX1734" s="13" t="s">
        <v>73</v>
      </c>
      <c r="AY1734" s="203" t="s">
        <v>276</v>
      </c>
    </row>
    <row r="1735" spans="2:65" s="12" customFormat="1">
      <c r="B1735" s="194"/>
      <c r="D1735" s="195" t="s">
        <v>284</v>
      </c>
      <c r="E1735" s="196" t="s">
        <v>5</v>
      </c>
      <c r="F1735" s="197" t="s">
        <v>1984</v>
      </c>
      <c r="H1735" s="196" t="s">
        <v>5</v>
      </c>
      <c r="I1735" s="198"/>
      <c r="L1735" s="194"/>
      <c r="M1735" s="199"/>
      <c r="N1735" s="200"/>
      <c r="O1735" s="200"/>
      <c r="P1735" s="200"/>
      <c r="Q1735" s="200"/>
      <c r="R1735" s="200"/>
      <c r="S1735" s="200"/>
      <c r="T1735" s="201"/>
      <c r="AT1735" s="196" t="s">
        <v>284</v>
      </c>
      <c r="AU1735" s="196" t="s">
        <v>81</v>
      </c>
      <c r="AV1735" s="12" t="s">
        <v>77</v>
      </c>
      <c r="AW1735" s="12" t="s">
        <v>36</v>
      </c>
      <c r="AX1735" s="12" t="s">
        <v>73</v>
      </c>
      <c r="AY1735" s="196" t="s">
        <v>276</v>
      </c>
    </row>
    <row r="1736" spans="2:65" s="13" customFormat="1">
      <c r="B1736" s="202"/>
      <c r="D1736" s="195" t="s">
        <v>284</v>
      </c>
      <c r="E1736" s="203" t="s">
        <v>5</v>
      </c>
      <c r="F1736" s="204" t="s">
        <v>1985</v>
      </c>
      <c r="H1736" s="205">
        <v>17.39</v>
      </c>
      <c r="I1736" s="206"/>
      <c r="L1736" s="202"/>
      <c r="M1736" s="207"/>
      <c r="N1736" s="208"/>
      <c r="O1736" s="208"/>
      <c r="P1736" s="208"/>
      <c r="Q1736" s="208"/>
      <c r="R1736" s="208"/>
      <c r="S1736" s="208"/>
      <c r="T1736" s="209"/>
      <c r="AT1736" s="203" t="s">
        <v>284</v>
      </c>
      <c r="AU1736" s="203" t="s">
        <v>81</v>
      </c>
      <c r="AV1736" s="13" t="s">
        <v>81</v>
      </c>
      <c r="AW1736" s="13" t="s">
        <v>36</v>
      </c>
      <c r="AX1736" s="13" t="s">
        <v>73</v>
      </c>
      <c r="AY1736" s="203" t="s">
        <v>276</v>
      </c>
    </row>
    <row r="1737" spans="2:65" s="14" customFormat="1">
      <c r="B1737" s="210"/>
      <c r="D1737" s="195" t="s">
        <v>284</v>
      </c>
      <c r="E1737" s="211" t="s">
        <v>5</v>
      </c>
      <c r="F1737" s="212" t="s">
        <v>290</v>
      </c>
      <c r="H1737" s="213">
        <v>71.92</v>
      </c>
      <c r="I1737" s="214"/>
      <c r="L1737" s="210"/>
      <c r="M1737" s="215"/>
      <c r="N1737" s="216"/>
      <c r="O1737" s="216"/>
      <c r="P1737" s="216"/>
      <c r="Q1737" s="216"/>
      <c r="R1737" s="216"/>
      <c r="S1737" s="216"/>
      <c r="T1737" s="217"/>
      <c r="AT1737" s="211" t="s">
        <v>284</v>
      </c>
      <c r="AU1737" s="211" t="s">
        <v>81</v>
      </c>
      <c r="AV1737" s="14" t="s">
        <v>87</v>
      </c>
      <c r="AW1737" s="14" t="s">
        <v>36</v>
      </c>
      <c r="AX1737" s="14" t="s">
        <v>73</v>
      </c>
      <c r="AY1737" s="211" t="s">
        <v>276</v>
      </c>
    </row>
    <row r="1738" spans="2:65" s="15" customFormat="1">
      <c r="B1738" s="218"/>
      <c r="D1738" s="195" t="s">
        <v>284</v>
      </c>
      <c r="E1738" s="219" t="s">
        <v>5</v>
      </c>
      <c r="F1738" s="220" t="s">
        <v>291</v>
      </c>
      <c r="H1738" s="221">
        <v>71.92</v>
      </c>
      <c r="I1738" s="222"/>
      <c r="L1738" s="218"/>
      <c r="M1738" s="223"/>
      <c r="N1738" s="224"/>
      <c r="O1738" s="224"/>
      <c r="P1738" s="224"/>
      <c r="Q1738" s="224"/>
      <c r="R1738" s="224"/>
      <c r="S1738" s="224"/>
      <c r="T1738" s="225"/>
      <c r="AT1738" s="219" t="s">
        <v>284</v>
      </c>
      <c r="AU1738" s="219" t="s">
        <v>81</v>
      </c>
      <c r="AV1738" s="15" t="s">
        <v>92</v>
      </c>
      <c r="AW1738" s="15" t="s">
        <v>36</v>
      </c>
      <c r="AX1738" s="15" t="s">
        <v>77</v>
      </c>
      <c r="AY1738" s="219" t="s">
        <v>276</v>
      </c>
    </row>
    <row r="1739" spans="2:65" s="1" customFormat="1" ht="16.5" customHeight="1">
      <c r="B1739" s="181"/>
      <c r="C1739" s="182" t="s">
        <v>1986</v>
      </c>
      <c r="D1739" s="182" t="s">
        <v>278</v>
      </c>
      <c r="E1739" s="183" t="s">
        <v>1987</v>
      </c>
      <c r="F1739" s="184" t="s">
        <v>1988</v>
      </c>
      <c r="G1739" s="185" t="s">
        <v>318</v>
      </c>
      <c r="H1739" s="186">
        <v>0.94199999999999995</v>
      </c>
      <c r="I1739" s="187"/>
      <c r="J1739" s="188">
        <f>ROUND(I1739*H1739,2)</f>
        <v>0</v>
      </c>
      <c r="K1739" s="184" t="s">
        <v>282</v>
      </c>
      <c r="L1739" s="42"/>
      <c r="M1739" s="189" t="s">
        <v>5</v>
      </c>
      <c r="N1739" s="190" t="s">
        <v>46</v>
      </c>
      <c r="O1739" s="43"/>
      <c r="P1739" s="191">
        <f>O1739*H1739</f>
        <v>0</v>
      </c>
      <c r="Q1739" s="191">
        <v>0</v>
      </c>
      <c r="R1739" s="191">
        <f>Q1739*H1739</f>
        <v>0</v>
      </c>
      <c r="S1739" s="191">
        <v>0</v>
      </c>
      <c r="T1739" s="192">
        <f>S1739*H1739</f>
        <v>0</v>
      </c>
      <c r="AR1739" s="25" t="s">
        <v>384</v>
      </c>
      <c r="AT1739" s="25" t="s">
        <v>278</v>
      </c>
      <c r="AU1739" s="25" t="s">
        <v>81</v>
      </c>
      <c r="AY1739" s="25" t="s">
        <v>276</v>
      </c>
      <c r="BE1739" s="193">
        <f>IF(N1739="základní",J1739,0)</f>
        <v>0</v>
      </c>
      <c r="BF1739" s="193">
        <f>IF(N1739="snížená",J1739,0)</f>
        <v>0</v>
      </c>
      <c r="BG1739" s="193">
        <f>IF(N1739="zákl. přenesená",J1739,0)</f>
        <v>0</v>
      </c>
      <c r="BH1739" s="193">
        <f>IF(N1739="sníž. přenesená",J1739,0)</f>
        <v>0</v>
      </c>
      <c r="BI1739" s="193">
        <f>IF(N1739="nulová",J1739,0)</f>
        <v>0</v>
      </c>
      <c r="BJ1739" s="25" t="s">
        <v>92</v>
      </c>
      <c r="BK1739" s="193">
        <f>ROUND(I1739*H1739,2)</f>
        <v>0</v>
      </c>
      <c r="BL1739" s="25" t="s">
        <v>384</v>
      </c>
      <c r="BM1739" s="25" t="s">
        <v>1989</v>
      </c>
    </row>
    <row r="1740" spans="2:65" s="11" customFormat="1" ht="29.85" customHeight="1">
      <c r="B1740" s="168"/>
      <c r="D1740" s="169" t="s">
        <v>72</v>
      </c>
      <c r="E1740" s="179" t="s">
        <v>699</v>
      </c>
      <c r="F1740" s="179" t="s">
        <v>700</v>
      </c>
      <c r="I1740" s="171"/>
      <c r="J1740" s="180">
        <f>BK1740</f>
        <v>0</v>
      </c>
      <c r="L1740" s="168"/>
      <c r="M1740" s="173"/>
      <c r="N1740" s="174"/>
      <c r="O1740" s="174"/>
      <c r="P1740" s="175">
        <f>SUM(P1741:P1846)</f>
        <v>0</v>
      </c>
      <c r="Q1740" s="174"/>
      <c r="R1740" s="175">
        <f>SUM(R1741:R1846)</f>
        <v>2.5028226000000009</v>
      </c>
      <c r="S1740" s="174"/>
      <c r="T1740" s="176">
        <f>SUM(T1741:T1846)</f>
        <v>0</v>
      </c>
      <c r="AR1740" s="169" t="s">
        <v>81</v>
      </c>
      <c r="AT1740" s="177" t="s">
        <v>72</v>
      </c>
      <c r="AU1740" s="177" t="s">
        <v>77</v>
      </c>
      <c r="AY1740" s="169" t="s">
        <v>276</v>
      </c>
      <c r="BK1740" s="178">
        <f>SUM(BK1741:BK1846)</f>
        <v>0</v>
      </c>
    </row>
    <row r="1741" spans="2:65" s="1" customFormat="1" ht="25.5" customHeight="1">
      <c r="B1741" s="181"/>
      <c r="C1741" s="182" t="s">
        <v>1990</v>
      </c>
      <c r="D1741" s="182" t="s">
        <v>278</v>
      </c>
      <c r="E1741" s="183" t="s">
        <v>702</v>
      </c>
      <c r="F1741" s="184" t="s">
        <v>703</v>
      </c>
      <c r="G1741" s="185" t="s">
        <v>325</v>
      </c>
      <c r="H1741" s="186">
        <v>161.01499999999999</v>
      </c>
      <c r="I1741" s="187"/>
      <c r="J1741" s="188">
        <f>ROUND(I1741*H1741,2)</f>
        <v>0</v>
      </c>
      <c r="K1741" s="184" t="s">
        <v>282</v>
      </c>
      <c r="L1741" s="42"/>
      <c r="M1741" s="189" t="s">
        <v>5</v>
      </c>
      <c r="N1741" s="190" t="s">
        <v>46</v>
      </c>
      <c r="O1741" s="43"/>
      <c r="P1741" s="191">
        <f>O1741*H1741</f>
        <v>0</v>
      </c>
      <c r="Q1741" s="191">
        <v>3.0000000000000001E-3</v>
      </c>
      <c r="R1741" s="191">
        <f>Q1741*H1741</f>
        <v>0.48304499999999995</v>
      </c>
      <c r="S1741" s="191">
        <v>0</v>
      </c>
      <c r="T1741" s="192">
        <f>S1741*H1741</f>
        <v>0</v>
      </c>
      <c r="AR1741" s="25" t="s">
        <v>384</v>
      </c>
      <c r="AT1741" s="25" t="s">
        <v>278</v>
      </c>
      <c r="AU1741" s="25" t="s">
        <v>81</v>
      </c>
      <c r="AY1741" s="25" t="s">
        <v>276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25" t="s">
        <v>92</v>
      </c>
      <c r="BK1741" s="193">
        <f>ROUND(I1741*H1741,2)</f>
        <v>0</v>
      </c>
      <c r="BL1741" s="25" t="s">
        <v>384</v>
      </c>
      <c r="BM1741" s="25" t="s">
        <v>1991</v>
      </c>
    </row>
    <row r="1742" spans="2:65" s="12" customFormat="1">
      <c r="B1742" s="194"/>
      <c r="D1742" s="195" t="s">
        <v>284</v>
      </c>
      <c r="E1742" s="196" t="s">
        <v>5</v>
      </c>
      <c r="F1742" s="197" t="s">
        <v>705</v>
      </c>
      <c r="H1742" s="196" t="s">
        <v>5</v>
      </c>
      <c r="I1742" s="198"/>
      <c r="L1742" s="194"/>
      <c r="M1742" s="199"/>
      <c r="N1742" s="200"/>
      <c r="O1742" s="200"/>
      <c r="P1742" s="200"/>
      <c r="Q1742" s="200"/>
      <c r="R1742" s="200"/>
      <c r="S1742" s="200"/>
      <c r="T1742" s="201"/>
      <c r="AT1742" s="196" t="s">
        <v>284</v>
      </c>
      <c r="AU1742" s="196" t="s">
        <v>81</v>
      </c>
      <c r="AV1742" s="12" t="s">
        <v>77</v>
      </c>
      <c r="AW1742" s="12" t="s">
        <v>36</v>
      </c>
      <c r="AX1742" s="12" t="s">
        <v>73</v>
      </c>
      <c r="AY1742" s="196" t="s">
        <v>276</v>
      </c>
    </row>
    <row r="1743" spans="2:65" s="12" customFormat="1">
      <c r="B1743" s="194"/>
      <c r="D1743" s="195" t="s">
        <v>284</v>
      </c>
      <c r="E1743" s="196" t="s">
        <v>5</v>
      </c>
      <c r="F1743" s="197" t="s">
        <v>1992</v>
      </c>
      <c r="H1743" s="196" t="s">
        <v>5</v>
      </c>
      <c r="I1743" s="198"/>
      <c r="L1743" s="194"/>
      <c r="M1743" s="199"/>
      <c r="N1743" s="200"/>
      <c r="O1743" s="200"/>
      <c r="P1743" s="200"/>
      <c r="Q1743" s="200"/>
      <c r="R1743" s="200"/>
      <c r="S1743" s="200"/>
      <c r="T1743" s="201"/>
      <c r="AT1743" s="196" t="s">
        <v>284</v>
      </c>
      <c r="AU1743" s="196" t="s">
        <v>81</v>
      </c>
      <c r="AV1743" s="12" t="s">
        <v>77</v>
      </c>
      <c r="AW1743" s="12" t="s">
        <v>36</v>
      </c>
      <c r="AX1743" s="12" t="s">
        <v>73</v>
      </c>
      <c r="AY1743" s="196" t="s">
        <v>276</v>
      </c>
    </row>
    <row r="1744" spans="2:65" s="12" customFormat="1">
      <c r="B1744" s="194"/>
      <c r="D1744" s="195" t="s">
        <v>284</v>
      </c>
      <c r="E1744" s="196" t="s">
        <v>5</v>
      </c>
      <c r="F1744" s="197" t="s">
        <v>1993</v>
      </c>
      <c r="H1744" s="196" t="s">
        <v>5</v>
      </c>
      <c r="I1744" s="198"/>
      <c r="L1744" s="194"/>
      <c r="M1744" s="199"/>
      <c r="N1744" s="200"/>
      <c r="O1744" s="200"/>
      <c r="P1744" s="200"/>
      <c r="Q1744" s="200"/>
      <c r="R1744" s="200"/>
      <c r="S1744" s="200"/>
      <c r="T1744" s="201"/>
      <c r="AT1744" s="196" t="s">
        <v>284</v>
      </c>
      <c r="AU1744" s="196" t="s">
        <v>81</v>
      </c>
      <c r="AV1744" s="12" t="s">
        <v>77</v>
      </c>
      <c r="AW1744" s="12" t="s">
        <v>36</v>
      </c>
      <c r="AX1744" s="12" t="s">
        <v>73</v>
      </c>
      <c r="AY1744" s="196" t="s">
        <v>276</v>
      </c>
    </row>
    <row r="1745" spans="2:51" s="13" customFormat="1">
      <c r="B1745" s="202"/>
      <c r="D1745" s="195" t="s">
        <v>284</v>
      </c>
      <c r="E1745" s="203" t="s">
        <v>5</v>
      </c>
      <c r="F1745" s="204" t="s">
        <v>1994</v>
      </c>
      <c r="H1745" s="205">
        <v>20.25</v>
      </c>
      <c r="I1745" s="206"/>
      <c r="L1745" s="202"/>
      <c r="M1745" s="207"/>
      <c r="N1745" s="208"/>
      <c r="O1745" s="208"/>
      <c r="P1745" s="208"/>
      <c r="Q1745" s="208"/>
      <c r="R1745" s="208"/>
      <c r="S1745" s="208"/>
      <c r="T1745" s="209"/>
      <c r="AT1745" s="203" t="s">
        <v>284</v>
      </c>
      <c r="AU1745" s="203" t="s">
        <v>81</v>
      </c>
      <c r="AV1745" s="13" t="s">
        <v>81</v>
      </c>
      <c r="AW1745" s="13" t="s">
        <v>36</v>
      </c>
      <c r="AX1745" s="13" t="s">
        <v>73</v>
      </c>
      <c r="AY1745" s="203" t="s">
        <v>276</v>
      </c>
    </row>
    <row r="1746" spans="2:51" s="12" customFormat="1">
      <c r="B1746" s="194"/>
      <c r="D1746" s="195" t="s">
        <v>284</v>
      </c>
      <c r="E1746" s="196" t="s">
        <v>5</v>
      </c>
      <c r="F1746" s="197" t="s">
        <v>1995</v>
      </c>
      <c r="H1746" s="196" t="s">
        <v>5</v>
      </c>
      <c r="I1746" s="198"/>
      <c r="L1746" s="194"/>
      <c r="M1746" s="199"/>
      <c r="N1746" s="200"/>
      <c r="O1746" s="200"/>
      <c r="P1746" s="200"/>
      <c r="Q1746" s="200"/>
      <c r="R1746" s="200"/>
      <c r="S1746" s="200"/>
      <c r="T1746" s="201"/>
      <c r="AT1746" s="196" t="s">
        <v>284</v>
      </c>
      <c r="AU1746" s="196" t="s">
        <v>81</v>
      </c>
      <c r="AV1746" s="12" t="s">
        <v>77</v>
      </c>
      <c r="AW1746" s="12" t="s">
        <v>36</v>
      </c>
      <c r="AX1746" s="12" t="s">
        <v>73</v>
      </c>
      <c r="AY1746" s="196" t="s">
        <v>276</v>
      </c>
    </row>
    <row r="1747" spans="2:51" s="13" customFormat="1">
      <c r="B1747" s="202"/>
      <c r="D1747" s="195" t="s">
        <v>284</v>
      </c>
      <c r="E1747" s="203" t="s">
        <v>5</v>
      </c>
      <c r="F1747" s="204" t="s">
        <v>1996</v>
      </c>
      <c r="H1747" s="205">
        <v>27.25</v>
      </c>
      <c r="I1747" s="206"/>
      <c r="L1747" s="202"/>
      <c r="M1747" s="207"/>
      <c r="N1747" s="208"/>
      <c r="O1747" s="208"/>
      <c r="P1747" s="208"/>
      <c r="Q1747" s="208"/>
      <c r="R1747" s="208"/>
      <c r="S1747" s="208"/>
      <c r="T1747" s="209"/>
      <c r="AT1747" s="203" t="s">
        <v>284</v>
      </c>
      <c r="AU1747" s="203" t="s">
        <v>81</v>
      </c>
      <c r="AV1747" s="13" t="s">
        <v>81</v>
      </c>
      <c r="AW1747" s="13" t="s">
        <v>36</v>
      </c>
      <c r="AX1747" s="13" t="s">
        <v>73</v>
      </c>
      <c r="AY1747" s="203" t="s">
        <v>276</v>
      </c>
    </row>
    <row r="1748" spans="2:51" s="12" customFormat="1">
      <c r="B1748" s="194"/>
      <c r="D1748" s="195" t="s">
        <v>284</v>
      </c>
      <c r="E1748" s="196" t="s">
        <v>5</v>
      </c>
      <c r="F1748" s="197" t="s">
        <v>1997</v>
      </c>
      <c r="H1748" s="196" t="s">
        <v>5</v>
      </c>
      <c r="I1748" s="198"/>
      <c r="L1748" s="194"/>
      <c r="M1748" s="199"/>
      <c r="N1748" s="200"/>
      <c r="O1748" s="200"/>
      <c r="P1748" s="200"/>
      <c r="Q1748" s="200"/>
      <c r="R1748" s="200"/>
      <c r="S1748" s="200"/>
      <c r="T1748" s="201"/>
      <c r="AT1748" s="196" t="s">
        <v>284</v>
      </c>
      <c r="AU1748" s="196" t="s">
        <v>81</v>
      </c>
      <c r="AV1748" s="12" t="s">
        <v>77</v>
      </c>
      <c r="AW1748" s="12" t="s">
        <v>36</v>
      </c>
      <c r="AX1748" s="12" t="s">
        <v>73</v>
      </c>
      <c r="AY1748" s="196" t="s">
        <v>276</v>
      </c>
    </row>
    <row r="1749" spans="2:51" s="13" customFormat="1">
      <c r="B1749" s="202"/>
      <c r="D1749" s="195" t="s">
        <v>284</v>
      </c>
      <c r="E1749" s="203" t="s">
        <v>5</v>
      </c>
      <c r="F1749" s="204" t="s">
        <v>1998</v>
      </c>
      <c r="H1749" s="205">
        <v>10.5</v>
      </c>
      <c r="I1749" s="206"/>
      <c r="L1749" s="202"/>
      <c r="M1749" s="207"/>
      <c r="N1749" s="208"/>
      <c r="O1749" s="208"/>
      <c r="P1749" s="208"/>
      <c r="Q1749" s="208"/>
      <c r="R1749" s="208"/>
      <c r="S1749" s="208"/>
      <c r="T1749" s="209"/>
      <c r="AT1749" s="203" t="s">
        <v>284</v>
      </c>
      <c r="AU1749" s="203" t="s">
        <v>81</v>
      </c>
      <c r="AV1749" s="13" t="s">
        <v>81</v>
      </c>
      <c r="AW1749" s="13" t="s">
        <v>36</v>
      </c>
      <c r="AX1749" s="13" t="s">
        <v>73</v>
      </c>
      <c r="AY1749" s="203" t="s">
        <v>276</v>
      </c>
    </row>
    <row r="1750" spans="2:51" s="12" customFormat="1">
      <c r="B1750" s="194"/>
      <c r="D1750" s="195" t="s">
        <v>284</v>
      </c>
      <c r="E1750" s="196" t="s">
        <v>5</v>
      </c>
      <c r="F1750" s="197" t="s">
        <v>1999</v>
      </c>
      <c r="H1750" s="196" t="s">
        <v>5</v>
      </c>
      <c r="I1750" s="198"/>
      <c r="L1750" s="194"/>
      <c r="M1750" s="199"/>
      <c r="N1750" s="200"/>
      <c r="O1750" s="200"/>
      <c r="P1750" s="200"/>
      <c r="Q1750" s="200"/>
      <c r="R1750" s="200"/>
      <c r="S1750" s="200"/>
      <c r="T1750" s="201"/>
      <c r="AT1750" s="196" t="s">
        <v>284</v>
      </c>
      <c r="AU1750" s="196" t="s">
        <v>81</v>
      </c>
      <c r="AV1750" s="12" t="s">
        <v>77</v>
      </c>
      <c r="AW1750" s="12" t="s">
        <v>36</v>
      </c>
      <c r="AX1750" s="12" t="s">
        <v>73</v>
      </c>
      <c r="AY1750" s="196" t="s">
        <v>276</v>
      </c>
    </row>
    <row r="1751" spans="2:51" s="13" customFormat="1">
      <c r="B1751" s="202"/>
      <c r="D1751" s="195" t="s">
        <v>284</v>
      </c>
      <c r="E1751" s="203" t="s">
        <v>5</v>
      </c>
      <c r="F1751" s="204" t="s">
        <v>2000</v>
      </c>
      <c r="H1751" s="205">
        <v>20.125</v>
      </c>
      <c r="I1751" s="206"/>
      <c r="L1751" s="202"/>
      <c r="M1751" s="207"/>
      <c r="N1751" s="208"/>
      <c r="O1751" s="208"/>
      <c r="P1751" s="208"/>
      <c r="Q1751" s="208"/>
      <c r="R1751" s="208"/>
      <c r="S1751" s="208"/>
      <c r="T1751" s="209"/>
      <c r="AT1751" s="203" t="s">
        <v>284</v>
      </c>
      <c r="AU1751" s="203" t="s">
        <v>81</v>
      </c>
      <c r="AV1751" s="13" t="s">
        <v>81</v>
      </c>
      <c r="AW1751" s="13" t="s">
        <v>36</v>
      </c>
      <c r="AX1751" s="13" t="s">
        <v>73</v>
      </c>
      <c r="AY1751" s="203" t="s">
        <v>276</v>
      </c>
    </row>
    <row r="1752" spans="2:51" s="12" customFormat="1">
      <c r="B1752" s="194"/>
      <c r="D1752" s="195" t="s">
        <v>284</v>
      </c>
      <c r="E1752" s="196" t="s">
        <v>5</v>
      </c>
      <c r="F1752" s="197" t="s">
        <v>2001</v>
      </c>
      <c r="H1752" s="196" t="s">
        <v>5</v>
      </c>
      <c r="I1752" s="198"/>
      <c r="L1752" s="194"/>
      <c r="M1752" s="199"/>
      <c r="N1752" s="200"/>
      <c r="O1752" s="200"/>
      <c r="P1752" s="200"/>
      <c r="Q1752" s="200"/>
      <c r="R1752" s="200"/>
      <c r="S1752" s="200"/>
      <c r="T1752" s="201"/>
      <c r="AT1752" s="196" t="s">
        <v>284</v>
      </c>
      <c r="AU1752" s="196" t="s">
        <v>81</v>
      </c>
      <c r="AV1752" s="12" t="s">
        <v>77</v>
      </c>
      <c r="AW1752" s="12" t="s">
        <v>36</v>
      </c>
      <c r="AX1752" s="12" t="s">
        <v>73</v>
      </c>
      <c r="AY1752" s="196" t="s">
        <v>276</v>
      </c>
    </row>
    <row r="1753" spans="2:51" s="13" customFormat="1">
      <c r="B1753" s="202"/>
      <c r="D1753" s="195" t="s">
        <v>284</v>
      </c>
      <c r="E1753" s="203" t="s">
        <v>5</v>
      </c>
      <c r="F1753" s="204" t="s">
        <v>2002</v>
      </c>
      <c r="H1753" s="205">
        <v>34.875</v>
      </c>
      <c r="I1753" s="206"/>
      <c r="L1753" s="202"/>
      <c r="M1753" s="207"/>
      <c r="N1753" s="208"/>
      <c r="O1753" s="208"/>
      <c r="P1753" s="208"/>
      <c r="Q1753" s="208"/>
      <c r="R1753" s="208"/>
      <c r="S1753" s="208"/>
      <c r="T1753" s="209"/>
      <c r="AT1753" s="203" t="s">
        <v>284</v>
      </c>
      <c r="AU1753" s="203" t="s">
        <v>81</v>
      </c>
      <c r="AV1753" s="13" t="s">
        <v>81</v>
      </c>
      <c r="AW1753" s="13" t="s">
        <v>36</v>
      </c>
      <c r="AX1753" s="13" t="s">
        <v>73</v>
      </c>
      <c r="AY1753" s="203" t="s">
        <v>276</v>
      </c>
    </row>
    <row r="1754" spans="2:51" s="12" customFormat="1">
      <c r="B1754" s="194"/>
      <c r="D1754" s="195" t="s">
        <v>284</v>
      </c>
      <c r="E1754" s="196" t="s">
        <v>5</v>
      </c>
      <c r="F1754" s="197" t="s">
        <v>2003</v>
      </c>
      <c r="H1754" s="196" t="s">
        <v>5</v>
      </c>
      <c r="I1754" s="198"/>
      <c r="L1754" s="194"/>
      <c r="M1754" s="199"/>
      <c r="N1754" s="200"/>
      <c r="O1754" s="200"/>
      <c r="P1754" s="200"/>
      <c r="Q1754" s="200"/>
      <c r="R1754" s="200"/>
      <c r="S1754" s="200"/>
      <c r="T1754" s="201"/>
      <c r="AT1754" s="196" t="s">
        <v>284</v>
      </c>
      <c r="AU1754" s="196" t="s">
        <v>81</v>
      </c>
      <c r="AV1754" s="12" t="s">
        <v>77</v>
      </c>
      <c r="AW1754" s="12" t="s">
        <v>36</v>
      </c>
      <c r="AX1754" s="12" t="s">
        <v>73</v>
      </c>
      <c r="AY1754" s="196" t="s">
        <v>276</v>
      </c>
    </row>
    <row r="1755" spans="2:51" s="13" customFormat="1">
      <c r="B1755" s="202"/>
      <c r="D1755" s="195" t="s">
        <v>284</v>
      </c>
      <c r="E1755" s="203" t="s">
        <v>5</v>
      </c>
      <c r="F1755" s="204" t="s">
        <v>2004</v>
      </c>
      <c r="H1755" s="205">
        <v>11.625</v>
      </c>
      <c r="I1755" s="206"/>
      <c r="L1755" s="202"/>
      <c r="M1755" s="207"/>
      <c r="N1755" s="208"/>
      <c r="O1755" s="208"/>
      <c r="P1755" s="208"/>
      <c r="Q1755" s="208"/>
      <c r="R1755" s="208"/>
      <c r="S1755" s="208"/>
      <c r="T1755" s="209"/>
      <c r="AT1755" s="203" t="s">
        <v>284</v>
      </c>
      <c r="AU1755" s="203" t="s">
        <v>81</v>
      </c>
      <c r="AV1755" s="13" t="s">
        <v>81</v>
      </c>
      <c r="AW1755" s="13" t="s">
        <v>36</v>
      </c>
      <c r="AX1755" s="13" t="s">
        <v>73</v>
      </c>
      <c r="AY1755" s="203" t="s">
        <v>276</v>
      </c>
    </row>
    <row r="1756" spans="2:51" s="12" customFormat="1">
      <c r="B1756" s="194"/>
      <c r="D1756" s="195" t="s">
        <v>284</v>
      </c>
      <c r="E1756" s="196" t="s">
        <v>5</v>
      </c>
      <c r="F1756" s="197" t="s">
        <v>2005</v>
      </c>
      <c r="H1756" s="196" t="s">
        <v>5</v>
      </c>
      <c r="I1756" s="198"/>
      <c r="L1756" s="194"/>
      <c r="M1756" s="199"/>
      <c r="N1756" s="200"/>
      <c r="O1756" s="200"/>
      <c r="P1756" s="200"/>
      <c r="Q1756" s="200"/>
      <c r="R1756" s="200"/>
      <c r="S1756" s="200"/>
      <c r="T1756" s="201"/>
      <c r="AT1756" s="196" t="s">
        <v>284</v>
      </c>
      <c r="AU1756" s="196" t="s">
        <v>81</v>
      </c>
      <c r="AV1756" s="12" t="s">
        <v>77</v>
      </c>
      <c r="AW1756" s="12" t="s">
        <v>36</v>
      </c>
      <c r="AX1756" s="12" t="s">
        <v>73</v>
      </c>
      <c r="AY1756" s="196" t="s">
        <v>276</v>
      </c>
    </row>
    <row r="1757" spans="2:51" s="13" customFormat="1">
      <c r="B1757" s="202"/>
      <c r="D1757" s="195" t="s">
        <v>284</v>
      </c>
      <c r="E1757" s="203" t="s">
        <v>5</v>
      </c>
      <c r="F1757" s="204" t="s">
        <v>2006</v>
      </c>
      <c r="H1757" s="205">
        <v>15.25</v>
      </c>
      <c r="I1757" s="206"/>
      <c r="L1757" s="202"/>
      <c r="M1757" s="207"/>
      <c r="N1757" s="208"/>
      <c r="O1757" s="208"/>
      <c r="P1757" s="208"/>
      <c r="Q1757" s="208"/>
      <c r="R1757" s="208"/>
      <c r="S1757" s="208"/>
      <c r="T1757" s="209"/>
      <c r="AT1757" s="203" t="s">
        <v>284</v>
      </c>
      <c r="AU1757" s="203" t="s">
        <v>81</v>
      </c>
      <c r="AV1757" s="13" t="s">
        <v>81</v>
      </c>
      <c r="AW1757" s="13" t="s">
        <v>36</v>
      </c>
      <c r="AX1757" s="13" t="s">
        <v>73</v>
      </c>
      <c r="AY1757" s="203" t="s">
        <v>276</v>
      </c>
    </row>
    <row r="1758" spans="2:51" s="12" customFormat="1">
      <c r="B1758" s="194"/>
      <c r="D1758" s="195" t="s">
        <v>284</v>
      </c>
      <c r="E1758" s="196" t="s">
        <v>5</v>
      </c>
      <c r="F1758" s="197" t="s">
        <v>2007</v>
      </c>
      <c r="H1758" s="196" t="s">
        <v>5</v>
      </c>
      <c r="I1758" s="198"/>
      <c r="L1758" s="194"/>
      <c r="M1758" s="199"/>
      <c r="N1758" s="200"/>
      <c r="O1758" s="200"/>
      <c r="P1758" s="200"/>
      <c r="Q1758" s="200"/>
      <c r="R1758" s="200"/>
      <c r="S1758" s="200"/>
      <c r="T1758" s="201"/>
      <c r="AT1758" s="196" t="s">
        <v>284</v>
      </c>
      <c r="AU1758" s="196" t="s">
        <v>81</v>
      </c>
      <c r="AV1758" s="12" t="s">
        <v>77</v>
      </c>
      <c r="AW1758" s="12" t="s">
        <v>36</v>
      </c>
      <c r="AX1758" s="12" t="s">
        <v>73</v>
      </c>
      <c r="AY1758" s="196" t="s">
        <v>276</v>
      </c>
    </row>
    <row r="1759" spans="2:51" s="13" customFormat="1">
      <c r="B1759" s="202"/>
      <c r="D1759" s="195" t="s">
        <v>284</v>
      </c>
      <c r="E1759" s="203" t="s">
        <v>5</v>
      </c>
      <c r="F1759" s="204" t="s">
        <v>2008</v>
      </c>
      <c r="H1759" s="205">
        <v>17</v>
      </c>
      <c r="I1759" s="206"/>
      <c r="L1759" s="202"/>
      <c r="M1759" s="207"/>
      <c r="N1759" s="208"/>
      <c r="O1759" s="208"/>
      <c r="P1759" s="208"/>
      <c r="Q1759" s="208"/>
      <c r="R1759" s="208"/>
      <c r="S1759" s="208"/>
      <c r="T1759" s="209"/>
      <c r="AT1759" s="203" t="s">
        <v>284</v>
      </c>
      <c r="AU1759" s="203" t="s">
        <v>81</v>
      </c>
      <c r="AV1759" s="13" t="s">
        <v>81</v>
      </c>
      <c r="AW1759" s="13" t="s">
        <v>36</v>
      </c>
      <c r="AX1759" s="13" t="s">
        <v>73</v>
      </c>
      <c r="AY1759" s="203" t="s">
        <v>276</v>
      </c>
    </row>
    <row r="1760" spans="2:51" s="12" customFormat="1">
      <c r="B1760" s="194"/>
      <c r="D1760" s="195" t="s">
        <v>284</v>
      </c>
      <c r="E1760" s="196" t="s">
        <v>5</v>
      </c>
      <c r="F1760" s="197" t="s">
        <v>2009</v>
      </c>
      <c r="H1760" s="196" t="s">
        <v>5</v>
      </c>
      <c r="I1760" s="198"/>
      <c r="L1760" s="194"/>
      <c r="M1760" s="199"/>
      <c r="N1760" s="200"/>
      <c r="O1760" s="200"/>
      <c r="P1760" s="200"/>
      <c r="Q1760" s="200"/>
      <c r="R1760" s="200"/>
      <c r="S1760" s="200"/>
      <c r="T1760" s="201"/>
      <c r="AT1760" s="196" t="s">
        <v>284</v>
      </c>
      <c r="AU1760" s="196" t="s">
        <v>81</v>
      </c>
      <c r="AV1760" s="12" t="s">
        <v>77</v>
      </c>
      <c r="AW1760" s="12" t="s">
        <v>36</v>
      </c>
      <c r="AX1760" s="12" t="s">
        <v>73</v>
      </c>
      <c r="AY1760" s="196" t="s">
        <v>276</v>
      </c>
    </row>
    <row r="1761" spans="2:65" s="13" customFormat="1">
      <c r="B1761" s="202"/>
      <c r="D1761" s="195" t="s">
        <v>284</v>
      </c>
      <c r="E1761" s="203" t="s">
        <v>5</v>
      </c>
      <c r="F1761" s="204" t="s">
        <v>2010</v>
      </c>
      <c r="H1761" s="205">
        <v>4.1399999999999997</v>
      </c>
      <c r="I1761" s="206"/>
      <c r="L1761" s="202"/>
      <c r="M1761" s="207"/>
      <c r="N1761" s="208"/>
      <c r="O1761" s="208"/>
      <c r="P1761" s="208"/>
      <c r="Q1761" s="208"/>
      <c r="R1761" s="208"/>
      <c r="S1761" s="208"/>
      <c r="T1761" s="209"/>
      <c r="AT1761" s="203" t="s">
        <v>284</v>
      </c>
      <c r="AU1761" s="203" t="s">
        <v>81</v>
      </c>
      <c r="AV1761" s="13" t="s">
        <v>81</v>
      </c>
      <c r="AW1761" s="13" t="s">
        <v>36</v>
      </c>
      <c r="AX1761" s="13" t="s">
        <v>73</v>
      </c>
      <c r="AY1761" s="203" t="s">
        <v>276</v>
      </c>
    </row>
    <row r="1762" spans="2:65" s="14" customFormat="1">
      <c r="B1762" s="210"/>
      <c r="D1762" s="195" t="s">
        <v>284</v>
      </c>
      <c r="E1762" s="211" t="s">
        <v>5</v>
      </c>
      <c r="F1762" s="212" t="s">
        <v>290</v>
      </c>
      <c r="H1762" s="213">
        <v>161.01499999999999</v>
      </c>
      <c r="I1762" s="214"/>
      <c r="L1762" s="210"/>
      <c r="M1762" s="215"/>
      <c r="N1762" s="216"/>
      <c r="O1762" s="216"/>
      <c r="P1762" s="216"/>
      <c r="Q1762" s="216"/>
      <c r="R1762" s="216"/>
      <c r="S1762" s="216"/>
      <c r="T1762" s="217"/>
      <c r="AT1762" s="211" t="s">
        <v>284</v>
      </c>
      <c r="AU1762" s="211" t="s">
        <v>81</v>
      </c>
      <c r="AV1762" s="14" t="s">
        <v>87</v>
      </c>
      <c r="AW1762" s="14" t="s">
        <v>36</v>
      </c>
      <c r="AX1762" s="14" t="s">
        <v>73</v>
      </c>
      <c r="AY1762" s="211" t="s">
        <v>276</v>
      </c>
    </row>
    <row r="1763" spans="2:65" s="15" customFormat="1">
      <c r="B1763" s="218"/>
      <c r="D1763" s="195" t="s">
        <v>284</v>
      </c>
      <c r="E1763" s="219" t="s">
        <v>5</v>
      </c>
      <c r="F1763" s="220" t="s">
        <v>291</v>
      </c>
      <c r="H1763" s="221">
        <v>161.01499999999999</v>
      </c>
      <c r="I1763" s="222"/>
      <c r="L1763" s="218"/>
      <c r="M1763" s="223"/>
      <c r="N1763" s="224"/>
      <c r="O1763" s="224"/>
      <c r="P1763" s="224"/>
      <c r="Q1763" s="224"/>
      <c r="R1763" s="224"/>
      <c r="S1763" s="224"/>
      <c r="T1763" s="225"/>
      <c r="AT1763" s="219" t="s">
        <v>284</v>
      </c>
      <c r="AU1763" s="219" t="s">
        <v>81</v>
      </c>
      <c r="AV1763" s="15" t="s">
        <v>92</v>
      </c>
      <c r="AW1763" s="15" t="s">
        <v>36</v>
      </c>
      <c r="AX1763" s="15" t="s">
        <v>77</v>
      </c>
      <c r="AY1763" s="219" t="s">
        <v>276</v>
      </c>
    </row>
    <row r="1764" spans="2:65" s="1" customFormat="1" ht="16.5" customHeight="1">
      <c r="B1764" s="181"/>
      <c r="C1764" s="226" t="s">
        <v>2011</v>
      </c>
      <c r="D1764" s="226" t="s">
        <v>447</v>
      </c>
      <c r="E1764" s="227" t="s">
        <v>711</v>
      </c>
      <c r="F1764" s="228" t="s">
        <v>712</v>
      </c>
      <c r="G1764" s="229" t="s">
        <v>325</v>
      </c>
      <c r="H1764" s="230">
        <v>142.60400000000001</v>
      </c>
      <c r="I1764" s="231"/>
      <c r="J1764" s="232">
        <f>ROUND(I1764*H1764,2)</f>
        <v>0</v>
      </c>
      <c r="K1764" s="228" t="s">
        <v>282</v>
      </c>
      <c r="L1764" s="233"/>
      <c r="M1764" s="234" t="s">
        <v>5</v>
      </c>
      <c r="N1764" s="235" t="s">
        <v>46</v>
      </c>
      <c r="O1764" s="43"/>
      <c r="P1764" s="191">
        <f>O1764*H1764</f>
        <v>0</v>
      </c>
      <c r="Q1764" s="191">
        <v>1.26E-2</v>
      </c>
      <c r="R1764" s="191">
        <f>Q1764*H1764</f>
        <v>1.7968104000000003</v>
      </c>
      <c r="S1764" s="191">
        <v>0</v>
      </c>
      <c r="T1764" s="192">
        <f>S1764*H1764</f>
        <v>0</v>
      </c>
      <c r="AR1764" s="25" t="s">
        <v>484</v>
      </c>
      <c r="AT1764" s="25" t="s">
        <v>447</v>
      </c>
      <c r="AU1764" s="25" t="s">
        <v>81</v>
      </c>
      <c r="AY1764" s="25" t="s">
        <v>276</v>
      </c>
      <c r="BE1764" s="193">
        <f>IF(N1764="základní",J1764,0)</f>
        <v>0</v>
      </c>
      <c r="BF1764" s="193">
        <f>IF(N1764="snížená",J1764,0)</f>
        <v>0</v>
      </c>
      <c r="BG1764" s="193">
        <f>IF(N1764="zákl. přenesená",J1764,0)</f>
        <v>0</v>
      </c>
      <c r="BH1764" s="193">
        <f>IF(N1764="sníž. přenesená",J1764,0)</f>
        <v>0</v>
      </c>
      <c r="BI1764" s="193">
        <f>IF(N1764="nulová",J1764,0)</f>
        <v>0</v>
      </c>
      <c r="BJ1764" s="25" t="s">
        <v>92</v>
      </c>
      <c r="BK1764" s="193">
        <f>ROUND(I1764*H1764,2)</f>
        <v>0</v>
      </c>
      <c r="BL1764" s="25" t="s">
        <v>384</v>
      </c>
      <c r="BM1764" s="25" t="s">
        <v>2012</v>
      </c>
    </row>
    <row r="1765" spans="2:65" s="12" customFormat="1">
      <c r="B1765" s="194"/>
      <c r="D1765" s="195" t="s">
        <v>284</v>
      </c>
      <c r="E1765" s="196" t="s">
        <v>5</v>
      </c>
      <c r="F1765" s="197" t="s">
        <v>714</v>
      </c>
      <c r="H1765" s="196" t="s">
        <v>5</v>
      </c>
      <c r="I1765" s="198"/>
      <c r="L1765" s="194"/>
      <c r="M1765" s="199"/>
      <c r="N1765" s="200"/>
      <c r="O1765" s="200"/>
      <c r="P1765" s="200"/>
      <c r="Q1765" s="200"/>
      <c r="R1765" s="200"/>
      <c r="S1765" s="200"/>
      <c r="T1765" s="201"/>
      <c r="AT1765" s="196" t="s">
        <v>284</v>
      </c>
      <c r="AU1765" s="196" t="s">
        <v>81</v>
      </c>
      <c r="AV1765" s="12" t="s">
        <v>77</v>
      </c>
      <c r="AW1765" s="12" t="s">
        <v>36</v>
      </c>
      <c r="AX1765" s="12" t="s">
        <v>73</v>
      </c>
      <c r="AY1765" s="196" t="s">
        <v>276</v>
      </c>
    </row>
    <row r="1766" spans="2:65" s="13" customFormat="1">
      <c r="B1766" s="202"/>
      <c r="D1766" s="195" t="s">
        <v>284</v>
      </c>
      <c r="E1766" s="203" t="s">
        <v>5</v>
      </c>
      <c r="F1766" s="204" t="s">
        <v>2013</v>
      </c>
      <c r="H1766" s="205">
        <v>142.60400000000001</v>
      </c>
      <c r="I1766" s="206"/>
      <c r="L1766" s="202"/>
      <c r="M1766" s="207"/>
      <c r="N1766" s="208"/>
      <c r="O1766" s="208"/>
      <c r="P1766" s="208"/>
      <c r="Q1766" s="208"/>
      <c r="R1766" s="208"/>
      <c r="S1766" s="208"/>
      <c r="T1766" s="209"/>
      <c r="AT1766" s="203" t="s">
        <v>284</v>
      </c>
      <c r="AU1766" s="203" t="s">
        <v>81</v>
      </c>
      <c r="AV1766" s="13" t="s">
        <v>81</v>
      </c>
      <c r="AW1766" s="13" t="s">
        <v>36</v>
      </c>
      <c r="AX1766" s="13" t="s">
        <v>73</v>
      </c>
      <c r="AY1766" s="203" t="s">
        <v>276</v>
      </c>
    </row>
    <row r="1767" spans="2:65" s="14" customFormat="1">
      <c r="B1767" s="210"/>
      <c r="D1767" s="195" t="s">
        <v>284</v>
      </c>
      <c r="E1767" s="211" t="s">
        <v>5</v>
      </c>
      <c r="F1767" s="212" t="s">
        <v>290</v>
      </c>
      <c r="H1767" s="213">
        <v>142.60400000000001</v>
      </c>
      <c r="I1767" s="214"/>
      <c r="L1767" s="210"/>
      <c r="M1767" s="215"/>
      <c r="N1767" s="216"/>
      <c r="O1767" s="216"/>
      <c r="P1767" s="216"/>
      <c r="Q1767" s="216"/>
      <c r="R1767" s="216"/>
      <c r="S1767" s="216"/>
      <c r="T1767" s="217"/>
      <c r="AT1767" s="211" t="s">
        <v>284</v>
      </c>
      <c r="AU1767" s="211" t="s">
        <v>81</v>
      </c>
      <c r="AV1767" s="14" t="s">
        <v>87</v>
      </c>
      <c r="AW1767" s="14" t="s">
        <v>36</v>
      </c>
      <c r="AX1767" s="14" t="s">
        <v>73</v>
      </c>
      <c r="AY1767" s="211" t="s">
        <v>276</v>
      </c>
    </row>
    <row r="1768" spans="2:65" s="15" customFormat="1">
      <c r="B1768" s="218"/>
      <c r="D1768" s="195" t="s">
        <v>284</v>
      </c>
      <c r="E1768" s="219" t="s">
        <v>5</v>
      </c>
      <c r="F1768" s="220" t="s">
        <v>291</v>
      </c>
      <c r="H1768" s="221">
        <v>142.60400000000001</v>
      </c>
      <c r="I1768" s="222"/>
      <c r="L1768" s="218"/>
      <c r="M1768" s="223"/>
      <c r="N1768" s="224"/>
      <c r="O1768" s="224"/>
      <c r="P1768" s="224"/>
      <c r="Q1768" s="224"/>
      <c r="R1768" s="224"/>
      <c r="S1768" s="224"/>
      <c r="T1768" s="225"/>
      <c r="AT1768" s="219" t="s">
        <v>284</v>
      </c>
      <c r="AU1768" s="219" t="s">
        <v>81</v>
      </c>
      <c r="AV1768" s="15" t="s">
        <v>92</v>
      </c>
      <c r="AW1768" s="15" t="s">
        <v>36</v>
      </c>
      <c r="AX1768" s="15" t="s">
        <v>77</v>
      </c>
      <c r="AY1768" s="219" t="s">
        <v>276</v>
      </c>
    </row>
    <row r="1769" spans="2:65" s="1" customFormat="1" ht="25.5" customHeight="1">
      <c r="B1769" s="181"/>
      <c r="C1769" s="182" t="s">
        <v>2014</v>
      </c>
      <c r="D1769" s="182" t="s">
        <v>278</v>
      </c>
      <c r="E1769" s="183" t="s">
        <v>717</v>
      </c>
      <c r="F1769" s="184" t="s">
        <v>718</v>
      </c>
      <c r="G1769" s="185" t="s">
        <v>325</v>
      </c>
      <c r="H1769" s="186">
        <v>129.63999999999999</v>
      </c>
      <c r="I1769" s="187"/>
      <c r="J1769" s="188">
        <f>ROUND(I1769*H1769,2)</f>
        <v>0</v>
      </c>
      <c r="K1769" s="184" t="s">
        <v>282</v>
      </c>
      <c r="L1769" s="42"/>
      <c r="M1769" s="189" t="s">
        <v>5</v>
      </c>
      <c r="N1769" s="190" t="s">
        <v>46</v>
      </c>
      <c r="O1769" s="43"/>
      <c r="P1769" s="191">
        <f>O1769*H1769</f>
        <v>0</v>
      </c>
      <c r="Q1769" s="191">
        <v>9.3000000000000005E-4</v>
      </c>
      <c r="R1769" s="191">
        <f>Q1769*H1769</f>
        <v>0.1205652</v>
      </c>
      <c r="S1769" s="191">
        <v>0</v>
      </c>
      <c r="T1769" s="192">
        <f>S1769*H1769</f>
        <v>0</v>
      </c>
      <c r="AR1769" s="25" t="s">
        <v>384</v>
      </c>
      <c r="AT1769" s="25" t="s">
        <v>278</v>
      </c>
      <c r="AU1769" s="25" t="s">
        <v>81</v>
      </c>
      <c r="AY1769" s="25" t="s">
        <v>276</v>
      </c>
      <c r="BE1769" s="193">
        <f>IF(N1769="základní",J1769,0)</f>
        <v>0</v>
      </c>
      <c r="BF1769" s="193">
        <f>IF(N1769="snížená",J1769,0)</f>
        <v>0</v>
      </c>
      <c r="BG1769" s="193">
        <f>IF(N1769="zákl. přenesená",J1769,0)</f>
        <v>0</v>
      </c>
      <c r="BH1769" s="193">
        <f>IF(N1769="sníž. přenesená",J1769,0)</f>
        <v>0</v>
      </c>
      <c r="BI1769" s="193">
        <f>IF(N1769="nulová",J1769,0)</f>
        <v>0</v>
      </c>
      <c r="BJ1769" s="25" t="s">
        <v>92</v>
      </c>
      <c r="BK1769" s="193">
        <f>ROUND(I1769*H1769,2)</f>
        <v>0</v>
      </c>
      <c r="BL1769" s="25" t="s">
        <v>384</v>
      </c>
      <c r="BM1769" s="25" t="s">
        <v>2015</v>
      </c>
    </row>
    <row r="1770" spans="2:65" s="12" customFormat="1">
      <c r="B1770" s="194"/>
      <c r="D1770" s="195" t="s">
        <v>284</v>
      </c>
      <c r="E1770" s="196" t="s">
        <v>5</v>
      </c>
      <c r="F1770" s="197" t="s">
        <v>720</v>
      </c>
      <c r="H1770" s="196" t="s">
        <v>5</v>
      </c>
      <c r="I1770" s="198"/>
      <c r="L1770" s="194"/>
      <c r="M1770" s="199"/>
      <c r="N1770" s="200"/>
      <c r="O1770" s="200"/>
      <c r="P1770" s="200"/>
      <c r="Q1770" s="200"/>
      <c r="R1770" s="200"/>
      <c r="S1770" s="200"/>
      <c r="T1770" s="201"/>
      <c r="AT1770" s="196" t="s">
        <v>284</v>
      </c>
      <c r="AU1770" s="196" t="s">
        <v>81</v>
      </c>
      <c r="AV1770" s="12" t="s">
        <v>77</v>
      </c>
      <c r="AW1770" s="12" t="s">
        <v>36</v>
      </c>
      <c r="AX1770" s="12" t="s">
        <v>73</v>
      </c>
      <c r="AY1770" s="196" t="s">
        <v>276</v>
      </c>
    </row>
    <row r="1771" spans="2:65" s="12" customFormat="1">
      <c r="B1771" s="194"/>
      <c r="D1771" s="195" t="s">
        <v>284</v>
      </c>
      <c r="E1771" s="196" t="s">
        <v>5</v>
      </c>
      <c r="F1771" s="197" t="s">
        <v>721</v>
      </c>
      <c r="H1771" s="196" t="s">
        <v>5</v>
      </c>
      <c r="I1771" s="198"/>
      <c r="L1771" s="194"/>
      <c r="M1771" s="199"/>
      <c r="N1771" s="200"/>
      <c r="O1771" s="200"/>
      <c r="P1771" s="200"/>
      <c r="Q1771" s="200"/>
      <c r="R1771" s="200"/>
      <c r="S1771" s="200"/>
      <c r="T1771" s="201"/>
      <c r="AT1771" s="196" t="s">
        <v>284</v>
      </c>
      <c r="AU1771" s="196" t="s">
        <v>81</v>
      </c>
      <c r="AV1771" s="12" t="s">
        <v>77</v>
      </c>
      <c r="AW1771" s="12" t="s">
        <v>36</v>
      </c>
      <c r="AX1771" s="12" t="s">
        <v>73</v>
      </c>
      <c r="AY1771" s="196" t="s">
        <v>276</v>
      </c>
    </row>
    <row r="1772" spans="2:65" s="13" customFormat="1">
      <c r="B1772" s="202"/>
      <c r="D1772" s="195" t="s">
        <v>284</v>
      </c>
      <c r="E1772" s="203" t="s">
        <v>5</v>
      </c>
      <c r="F1772" s="204" t="s">
        <v>2016</v>
      </c>
      <c r="H1772" s="205">
        <v>129.63999999999999</v>
      </c>
      <c r="I1772" s="206"/>
      <c r="L1772" s="202"/>
      <c r="M1772" s="207"/>
      <c r="N1772" s="208"/>
      <c r="O1772" s="208"/>
      <c r="P1772" s="208"/>
      <c r="Q1772" s="208"/>
      <c r="R1772" s="208"/>
      <c r="S1772" s="208"/>
      <c r="T1772" s="209"/>
      <c r="AT1772" s="203" t="s">
        <v>284</v>
      </c>
      <c r="AU1772" s="203" t="s">
        <v>81</v>
      </c>
      <c r="AV1772" s="13" t="s">
        <v>81</v>
      </c>
      <c r="AW1772" s="13" t="s">
        <v>36</v>
      </c>
      <c r="AX1772" s="13" t="s">
        <v>73</v>
      </c>
      <c r="AY1772" s="203" t="s">
        <v>276</v>
      </c>
    </row>
    <row r="1773" spans="2:65" s="14" customFormat="1">
      <c r="B1773" s="210"/>
      <c r="D1773" s="195" t="s">
        <v>284</v>
      </c>
      <c r="E1773" s="211" t="s">
        <v>5</v>
      </c>
      <c r="F1773" s="212" t="s">
        <v>290</v>
      </c>
      <c r="H1773" s="213">
        <v>129.63999999999999</v>
      </c>
      <c r="I1773" s="214"/>
      <c r="L1773" s="210"/>
      <c r="M1773" s="215"/>
      <c r="N1773" s="216"/>
      <c r="O1773" s="216"/>
      <c r="P1773" s="216"/>
      <c r="Q1773" s="216"/>
      <c r="R1773" s="216"/>
      <c r="S1773" s="216"/>
      <c r="T1773" s="217"/>
      <c r="AT1773" s="211" t="s">
        <v>284</v>
      </c>
      <c r="AU1773" s="211" t="s">
        <v>81</v>
      </c>
      <c r="AV1773" s="14" t="s">
        <v>87</v>
      </c>
      <c r="AW1773" s="14" t="s">
        <v>36</v>
      </c>
      <c r="AX1773" s="14" t="s">
        <v>73</v>
      </c>
      <c r="AY1773" s="211" t="s">
        <v>276</v>
      </c>
    </row>
    <row r="1774" spans="2:65" s="15" customFormat="1">
      <c r="B1774" s="218"/>
      <c r="D1774" s="195" t="s">
        <v>284</v>
      </c>
      <c r="E1774" s="219" t="s">
        <v>5</v>
      </c>
      <c r="F1774" s="220" t="s">
        <v>291</v>
      </c>
      <c r="H1774" s="221">
        <v>129.63999999999999</v>
      </c>
      <c r="I1774" s="222"/>
      <c r="L1774" s="218"/>
      <c r="M1774" s="223"/>
      <c r="N1774" s="224"/>
      <c r="O1774" s="224"/>
      <c r="P1774" s="224"/>
      <c r="Q1774" s="224"/>
      <c r="R1774" s="224"/>
      <c r="S1774" s="224"/>
      <c r="T1774" s="225"/>
      <c r="AT1774" s="219" t="s">
        <v>284</v>
      </c>
      <c r="AU1774" s="219" t="s">
        <v>81</v>
      </c>
      <c r="AV1774" s="15" t="s">
        <v>92</v>
      </c>
      <c r="AW1774" s="15" t="s">
        <v>36</v>
      </c>
      <c r="AX1774" s="15" t="s">
        <v>77</v>
      </c>
      <c r="AY1774" s="219" t="s">
        <v>276</v>
      </c>
    </row>
    <row r="1775" spans="2:65" s="1" customFormat="1" ht="25.5" customHeight="1">
      <c r="B1775" s="181"/>
      <c r="C1775" s="182" t="s">
        <v>2017</v>
      </c>
      <c r="D1775" s="182" t="s">
        <v>278</v>
      </c>
      <c r="E1775" s="183" t="s">
        <v>724</v>
      </c>
      <c r="F1775" s="184" t="s">
        <v>725</v>
      </c>
      <c r="G1775" s="185" t="s">
        <v>325</v>
      </c>
      <c r="H1775" s="186">
        <v>129.63999999999999</v>
      </c>
      <c r="I1775" s="187"/>
      <c r="J1775" s="188">
        <f>ROUND(I1775*H1775,2)</f>
        <v>0</v>
      </c>
      <c r="K1775" s="184" t="s">
        <v>282</v>
      </c>
      <c r="L1775" s="42"/>
      <c r="M1775" s="189" t="s">
        <v>5</v>
      </c>
      <c r="N1775" s="190" t="s">
        <v>46</v>
      </c>
      <c r="O1775" s="43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AR1775" s="25" t="s">
        <v>384</v>
      </c>
      <c r="AT1775" s="25" t="s">
        <v>278</v>
      </c>
      <c r="AU1775" s="25" t="s">
        <v>81</v>
      </c>
      <c r="AY1775" s="25" t="s">
        <v>276</v>
      </c>
      <c r="BE1775" s="193">
        <f>IF(N1775="základní",J1775,0)</f>
        <v>0</v>
      </c>
      <c r="BF1775" s="193">
        <f>IF(N1775="snížená",J1775,0)</f>
        <v>0</v>
      </c>
      <c r="BG1775" s="193">
        <f>IF(N1775="zákl. přenesená",J1775,0)</f>
        <v>0</v>
      </c>
      <c r="BH1775" s="193">
        <f>IF(N1775="sníž. přenesená",J1775,0)</f>
        <v>0</v>
      </c>
      <c r="BI1775" s="193">
        <f>IF(N1775="nulová",J1775,0)</f>
        <v>0</v>
      </c>
      <c r="BJ1775" s="25" t="s">
        <v>92</v>
      </c>
      <c r="BK1775" s="193">
        <f>ROUND(I1775*H1775,2)</f>
        <v>0</v>
      </c>
      <c r="BL1775" s="25" t="s">
        <v>384</v>
      </c>
      <c r="BM1775" s="25" t="s">
        <v>2018</v>
      </c>
    </row>
    <row r="1776" spans="2:65" s="12" customFormat="1">
      <c r="B1776" s="194"/>
      <c r="D1776" s="195" t="s">
        <v>284</v>
      </c>
      <c r="E1776" s="196" t="s">
        <v>5</v>
      </c>
      <c r="F1776" s="197" t="s">
        <v>720</v>
      </c>
      <c r="H1776" s="196" t="s">
        <v>5</v>
      </c>
      <c r="I1776" s="198"/>
      <c r="L1776" s="194"/>
      <c r="M1776" s="199"/>
      <c r="N1776" s="200"/>
      <c r="O1776" s="200"/>
      <c r="P1776" s="200"/>
      <c r="Q1776" s="200"/>
      <c r="R1776" s="200"/>
      <c r="S1776" s="200"/>
      <c r="T1776" s="201"/>
      <c r="AT1776" s="196" t="s">
        <v>284</v>
      </c>
      <c r="AU1776" s="196" t="s">
        <v>81</v>
      </c>
      <c r="AV1776" s="12" t="s">
        <v>77</v>
      </c>
      <c r="AW1776" s="12" t="s">
        <v>36</v>
      </c>
      <c r="AX1776" s="12" t="s">
        <v>73</v>
      </c>
      <c r="AY1776" s="196" t="s">
        <v>276</v>
      </c>
    </row>
    <row r="1777" spans="2:65" s="12" customFormat="1">
      <c r="B1777" s="194"/>
      <c r="D1777" s="195" t="s">
        <v>284</v>
      </c>
      <c r="E1777" s="196" t="s">
        <v>5</v>
      </c>
      <c r="F1777" s="197" t="s">
        <v>721</v>
      </c>
      <c r="H1777" s="196" t="s">
        <v>5</v>
      </c>
      <c r="I1777" s="198"/>
      <c r="L1777" s="194"/>
      <c r="M1777" s="199"/>
      <c r="N1777" s="200"/>
      <c r="O1777" s="200"/>
      <c r="P1777" s="200"/>
      <c r="Q1777" s="200"/>
      <c r="R1777" s="200"/>
      <c r="S1777" s="200"/>
      <c r="T1777" s="201"/>
      <c r="AT1777" s="196" t="s">
        <v>284</v>
      </c>
      <c r="AU1777" s="196" t="s">
        <v>81</v>
      </c>
      <c r="AV1777" s="12" t="s">
        <v>77</v>
      </c>
      <c r="AW1777" s="12" t="s">
        <v>36</v>
      </c>
      <c r="AX1777" s="12" t="s">
        <v>73</v>
      </c>
      <c r="AY1777" s="196" t="s">
        <v>276</v>
      </c>
    </row>
    <row r="1778" spans="2:65" s="13" customFormat="1">
      <c r="B1778" s="202"/>
      <c r="D1778" s="195" t="s">
        <v>284</v>
      </c>
      <c r="E1778" s="203" t="s">
        <v>5</v>
      </c>
      <c r="F1778" s="204" t="s">
        <v>2016</v>
      </c>
      <c r="H1778" s="205">
        <v>129.63999999999999</v>
      </c>
      <c r="I1778" s="206"/>
      <c r="L1778" s="202"/>
      <c r="M1778" s="207"/>
      <c r="N1778" s="208"/>
      <c r="O1778" s="208"/>
      <c r="P1778" s="208"/>
      <c r="Q1778" s="208"/>
      <c r="R1778" s="208"/>
      <c r="S1778" s="208"/>
      <c r="T1778" s="209"/>
      <c r="AT1778" s="203" t="s">
        <v>284</v>
      </c>
      <c r="AU1778" s="203" t="s">
        <v>81</v>
      </c>
      <c r="AV1778" s="13" t="s">
        <v>81</v>
      </c>
      <c r="AW1778" s="13" t="s">
        <v>36</v>
      </c>
      <c r="AX1778" s="13" t="s">
        <v>73</v>
      </c>
      <c r="AY1778" s="203" t="s">
        <v>276</v>
      </c>
    </row>
    <row r="1779" spans="2:65" s="14" customFormat="1">
      <c r="B1779" s="210"/>
      <c r="D1779" s="195" t="s">
        <v>284</v>
      </c>
      <c r="E1779" s="211" t="s">
        <v>5</v>
      </c>
      <c r="F1779" s="212" t="s">
        <v>290</v>
      </c>
      <c r="H1779" s="213">
        <v>129.63999999999999</v>
      </c>
      <c r="I1779" s="214"/>
      <c r="L1779" s="210"/>
      <c r="M1779" s="215"/>
      <c r="N1779" s="216"/>
      <c r="O1779" s="216"/>
      <c r="P1779" s="216"/>
      <c r="Q1779" s="216"/>
      <c r="R1779" s="216"/>
      <c r="S1779" s="216"/>
      <c r="T1779" s="217"/>
      <c r="AT1779" s="211" t="s">
        <v>284</v>
      </c>
      <c r="AU1779" s="211" t="s">
        <v>81</v>
      </c>
      <c r="AV1779" s="14" t="s">
        <v>87</v>
      </c>
      <c r="AW1779" s="14" t="s">
        <v>36</v>
      </c>
      <c r="AX1779" s="14" t="s">
        <v>73</v>
      </c>
      <c r="AY1779" s="211" t="s">
        <v>276</v>
      </c>
    </row>
    <row r="1780" spans="2:65" s="15" customFormat="1">
      <c r="B1780" s="218"/>
      <c r="D1780" s="195" t="s">
        <v>284</v>
      </c>
      <c r="E1780" s="219" t="s">
        <v>5</v>
      </c>
      <c r="F1780" s="220" t="s">
        <v>291</v>
      </c>
      <c r="H1780" s="221">
        <v>129.63999999999999</v>
      </c>
      <c r="I1780" s="222"/>
      <c r="L1780" s="218"/>
      <c r="M1780" s="223"/>
      <c r="N1780" s="224"/>
      <c r="O1780" s="224"/>
      <c r="P1780" s="224"/>
      <c r="Q1780" s="224"/>
      <c r="R1780" s="224"/>
      <c r="S1780" s="224"/>
      <c r="T1780" s="225"/>
      <c r="AT1780" s="219" t="s">
        <v>284</v>
      </c>
      <c r="AU1780" s="219" t="s">
        <v>81</v>
      </c>
      <c r="AV1780" s="15" t="s">
        <v>92</v>
      </c>
      <c r="AW1780" s="15" t="s">
        <v>36</v>
      </c>
      <c r="AX1780" s="15" t="s">
        <v>77</v>
      </c>
      <c r="AY1780" s="219" t="s">
        <v>276</v>
      </c>
    </row>
    <row r="1781" spans="2:65" s="1" customFormat="1" ht="25.5" customHeight="1">
      <c r="B1781" s="181"/>
      <c r="C1781" s="182" t="s">
        <v>2019</v>
      </c>
      <c r="D1781" s="182" t="s">
        <v>278</v>
      </c>
      <c r="E1781" s="183" t="s">
        <v>2020</v>
      </c>
      <c r="F1781" s="184" t="s">
        <v>2021</v>
      </c>
      <c r="G1781" s="185" t="s">
        <v>325</v>
      </c>
      <c r="H1781" s="186">
        <v>4.2750000000000004</v>
      </c>
      <c r="I1781" s="187"/>
      <c r="J1781" s="188">
        <f>ROUND(I1781*H1781,2)</f>
        <v>0</v>
      </c>
      <c r="K1781" s="184" t="s">
        <v>282</v>
      </c>
      <c r="L1781" s="42"/>
      <c r="M1781" s="189" t="s">
        <v>5</v>
      </c>
      <c r="N1781" s="190" t="s">
        <v>46</v>
      </c>
      <c r="O1781" s="43"/>
      <c r="P1781" s="191">
        <f>O1781*H1781</f>
        <v>0</v>
      </c>
      <c r="Q1781" s="191">
        <v>5.8E-4</v>
      </c>
      <c r="R1781" s="191">
        <f>Q1781*H1781</f>
        <v>2.4795000000000004E-3</v>
      </c>
      <c r="S1781" s="191">
        <v>0</v>
      </c>
      <c r="T1781" s="192">
        <f>S1781*H1781</f>
        <v>0</v>
      </c>
      <c r="AR1781" s="25" t="s">
        <v>384</v>
      </c>
      <c r="AT1781" s="25" t="s">
        <v>278</v>
      </c>
      <c r="AU1781" s="25" t="s">
        <v>81</v>
      </c>
      <c r="AY1781" s="25" t="s">
        <v>276</v>
      </c>
      <c r="BE1781" s="193">
        <f>IF(N1781="základní",J1781,0)</f>
        <v>0</v>
      </c>
      <c r="BF1781" s="193">
        <f>IF(N1781="snížená",J1781,0)</f>
        <v>0</v>
      </c>
      <c r="BG1781" s="193">
        <f>IF(N1781="zákl. přenesená",J1781,0)</f>
        <v>0</v>
      </c>
      <c r="BH1781" s="193">
        <f>IF(N1781="sníž. přenesená",J1781,0)</f>
        <v>0</v>
      </c>
      <c r="BI1781" s="193">
        <f>IF(N1781="nulová",J1781,0)</f>
        <v>0</v>
      </c>
      <c r="BJ1781" s="25" t="s">
        <v>92</v>
      </c>
      <c r="BK1781" s="193">
        <f>ROUND(I1781*H1781,2)</f>
        <v>0</v>
      </c>
      <c r="BL1781" s="25" t="s">
        <v>384</v>
      </c>
      <c r="BM1781" s="25" t="s">
        <v>2022</v>
      </c>
    </row>
    <row r="1782" spans="2:65" s="12" customFormat="1">
      <c r="B1782" s="194"/>
      <c r="D1782" s="195" t="s">
        <v>284</v>
      </c>
      <c r="E1782" s="196" t="s">
        <v>5</v>
      </c>
      <c r="F1782" s="197" t="s">
        <v>2023</v>
      </c>
      <c r="H1782" s="196" t="s">
        <v>5</v>
      </c>
      <c r="I1782" s="198"/>
      <c r="L1782" s="194"/>
      <c r="M1782" s="199"/>
      <c r="N1782" s="200"/>
      <c r="O1782" s="200"/>
      <c r="P1782" s="200"/>
      <c r="Q1782" s="200"/>
      <c r="R1782" s="200"/>
      <c r="S1782" s="200"/>
      <c r="T1782" s="201"/>
      <c r="AT1782" s="196" t="s">
        <v>284</v>
      </c>
      <c r="AU1782" s="196" t="s">
        <v>81</v>
      </c>
      <c r="AV1782" s="12" t="s">
        <v>77</v>
      </c>
      <c r="AW1782" s="12" t="s">
        <v>36</v>
      </c>
      <c r="AX1782" s="12" t="s">
        <v>73</v>
      </c>
      <c r="AY1782" s="196" t="s">
        <v>276</v>
      </c>
    </row>
    <row r="1783" spans="2:65" s="12" customFormat="1">
      <c r="B1783" s="194"/>
      <c r="D1783" s="195" t="s">
        <v>284</v>
      </c>
      <c r="E1783" s="196" t="s">
        <v>5</v>
      </c>
      <c r="F1783" s="197" t="s">
        <v>1406</v>
      </c>
      <c r="H1783" s="196" t="s">
        <v>5</v>
      </c>
      <c r="I1783" s="198"/>
      <c r="L1783" s="194"/>
      <c r="M1783" s="199"/>
      <c r="N1783" s="200"/>
      <c r="O1783" s="200"/>
      <c r="P1783" s="200"/>
      <c r="Q1783" s="200"/>
      <c r="R1783" s="200"/>
      <c r="S1783" s="200"/>
      <c r="T1783" s="201"/>
      <c r="AT1783" s="196" t="s">
        <v>284</v>
      </c>
      <c r="AU1783" s="196" t="s">
        <v>81</v>
      </c>
      <c r="AV1783" s="12" t="s">
        <v>77</v>
      </c>
      <c r="AW1783" s="12" t="s">
        <v>36</v>
      </c>
      <c r="AX1783" s="12" t="s">
        <v>73</v>
      </c>
      <c r="AY1783" s="196" t="s">
        <v>276</v>
      </c>
    </row>
    <row r="1784" spans="2:65" s="12" customFormat="1">
      <c r="B1784" s="194"/>
      <c r="D1784" s="195" t="s">
        <v>284</v>
      </c>
      <c r="E1784" s="196" t="s">
        <v>5</v>
      </c>
      <c r="F1784" s="197" t="s">
        <v>2024</v>
      </c>
      <c r="H1784" s="196" t="s">
        <v>5</v>
      </c>
      <c r="I1784" s="198"/>
      <c r="L1784" s="194"/>
      <c r="M1784" s="199"/>
      <c r="N1784" s="200"/>
      <c r="O1784" s="200"/>
      <c r="P1784" s="200"/>
      <c r="Q1784" s="200"/>
      <c r="R1784" s="200"/>
      <c r="S1784" s="200"/>
      <c r="T1784" s="201"/>
      <c r="AT1784" s="196" t="s">
        <v>284</v>
      </c>
      <c r="AU1784" s="196" t="s">
        <v>81</v>
      </c>
      <c r="AV1784" s="12" t="s">
        <v>77</v>
      </c>
      <c r="AW1784" s="12" t="s">
        <v>36</v>
      </c>
      <c r="AX1784" s="12" t="s">
        <v>73</v>
      </c>
      <c r="AY1784" s="196" t="s">
        <v>276</v>
      </c>
    </row>
    <row r="1785" spans="2:65" s="13" customFormat="1">
      <c r="B1785" s="202"/>
      <c r="D1785" s="195" t="s">
        <v>284</v>
      </c>
      <c r="E1785" s="203" t="s">
        <v>5</v>
      </c>
      <c r="F1785" s="204" t="s">
        <v>2025</v>
      </c>
      <c r="H1785" s="205">
        <v>1.7549999999999999</v>
      </c>
      <c r="I1785" s="206"/>
      <c r="L1785" s="202"/>
      <c r="M1785" s="207"/>
      <c r="N1785" s="208"/>
      <c r="O1785" s="208"/>
      <c r="P1785" s="208"/>
      <c r="Q1785" s="208"/>
      <c r="R1785" s="208"/>
      <c r="S1785" s="208"/>
      <c r="T1785" s="209"/>
      <c r="AT1785" s="203" t="s">
        <v>284</v>
      </c>
      <c r="AU1785" s="203" t="s">
        <v>81</v>
      </c>
      <c r="AV1785" s="13" t="s">
        <v>81</v>
      </c>
      <c r="AW1785" s="13" t="s">
        <v>36</v>
      </c>
      <c r="AX1785" s="13" t="s">
        <v>73</v>
      </c>
      <c r="AY1785" s="203" t="s">
        <v>276</v>
      </c>
    </row>
    <row r="1786" spans="2:65" s="12" customFormat="1">
      <c r="B1786" s="194"/>
      <c r="D1786" s="195" t="s">
        <v>284</v>
      </c>
      <c r="E1786" s="196" t="s">
        <v>5</v>
      </c>
      <c r="F1786" s="197" t="s">
        <v>2026</v>
      </c>
      <c r="H1786" s="196" t="s">
        <v>5</v>
      </c>
      <c r="I1786" s="198"/>
      <c r="L1786" s="194"/>
      <c r="M1786" s="199"/>
      <c r="N1786" s="200"/>
      <c r="O1786" s="200"/>
      <c r="P1786" s="200"/>
      <c r="Q1786" s="200"/>
      <c r="R1786" s="200"/>
      <c r="S1786" s="200"/>
      <c r="T1786" s="201"/>
      <c r="AT1786" s="196" t="s">
        <v>284</v>
      </c>
      <c r="AU1786" s="196" t="s">
        <v>81</v>
      </c>
      <c r="AV1786" s="12" t="s">
        <v>77</v>
      </c>
      <c r="AW1786" s="12" t="s">
        <v>36</v>
      </c>
      <c r="AX1786" s="12" t="s">
        <v>73</v>
      </c>
      <c r="AY1786" s="196" t="s">
        <v>276</v>
      </c>
    </row>
    <row r="1787" spans="2:65" s="13" customFormat="1">
      <c r="B1787" s="202"/>
      <c r="D1787" s="195" t="s">
        <v>284</v>
      </c>
      <c r="E1787" s="203" t="s">
        <v>5</v>
      </c>
      <c r="F1787" s="204" t="s">
        <v>2027</v>
      </c>
      <c r="H1787" s="205">
        <v>1.71</v>
      </c>
      <c r="I1787" s="206"/>
      <c r="L1787" s="202"/>
      <c r="M1787" s="207"/>
      <c r="N1787" s="208"/>
      <c r="O1787" s="208"/>
      <c r="P1787" s="208"/>
      <c r="Q1787" s="208"/>
      <c r="R1787" s="208"/>
      <c r="S1787" s="208"/>
      <c r="T1787" s="209"/>
      <c r="AT1787" s="203" t="s">
        <v>284</v>
      </c>
      <c r="AU1787" s="203" t="s">
        <v>81</v>
      </c>
      <c r="AV1787" s="13" t="s">
        <v>81</v>
      </c>
      <c r="AW1787" s="13" t="s">
        <v>36</v>
      </c>
      <c r="AX1787" s="13" t="s">
        <v>73</v>
      </c>
      <c r="AY1787" s="203" t="s">
        <v>276</v>
      </c>
    </row>
    <row r="1788" spans="2:65" s="12" customFormat="1">
      <c r="B1788" s="194"/>
      <c r="D1788" s="195" t="s">
        <v>284</v>
      </c>
      <c r="E1788" s="196" t="s">
        <v>5</v>
      </c>
      <c r="F1788" s="197" t="s">
        <v>2028</v>
      </c>
      <c r="H1788" s="196" t="s">
        <v>5</v>
      </c>
      <c r="I1788" s="198"/>
      <c r="L1788" s="194"/>
      <c r="M1788" s="199"/>
      <c r="N1788" s="200"/>
      <c r="O1788" s="200"/>
      <c r="P1788" s="200"/>
      <c r="Q1788" s="200"/>
      <c r="R1788" s="200"/>
      <c r="S1788" s="200"/>
      <c r="T1788" s="201"/>
      <c r="AT1788" s="196" t="s">
        <v>284</v>
      </c>
      <c r="AU1788" s="196" t="s">
        <v>81</v>
      </c>
      <c r="AV1788" s="12" t="s">
        <v>77</v>
      </c>
      <c r="AW1788" s="12" t="s">
        <v>36</v>
      </c>
      <c r="AX1788" s="12" t="s">
        <v>73</v>
      </c>
      <c r="AY1788" s="196" t="s">
        <v>276</v>
      </c>
    </row>
    <row r="1789" spans="2:65" s="13" customFormat="1">
      <c r="B1789" s="202"/>
      <c r="D1789" s="195" t="s">
        <v>284</v>
      </c>
      <c r="E1789" s="203" t="s">
        <v>5</v>
      </c>
      <c r="F1789" s="204" t="s">
        <v>2029</v>
      </c>
      <c r="H1789" s="205">
        <v>0.81</v>
      </c>
      <c r="I1789" s="206"/>
      <c r="L1789" s="202"/>
      <c r="M1789" s="207"/>
      <c r="N1789" s="208"/>
      <c r="O1789" s="208"/>
      <c r="P1789" s="208"/>
      <c r="Q1789" s="208"/>
      <c r="R1789" s="208"/>
      <c r="S1789" s="208"/>
      <c r="T1789" s="209"/>
      <c r="AT1789" s="203" t="s">
        <v>284</v>
      </c>
      <c r="AU1789" s="203" t="s">
        <v>81</v>
      </c>
      <c r="AV1789" s="13" t="s">
        <v>81</v>
      </c>
      <c r="AW1789" s="13" t="s">
        <v>36</v>
      </c>
      <c r="AX1789" s="13" t="s">
        <v>73</v>
      </c>
      <c r="AY1789" s="203" t="s">
        <v>276</v>
      </c>
    </row>
    <row r="1790" spans="2:65" s="14" customFormat="1">
      <c r="B1790" s="210"/>
      <c r="D1790" s="195" t="s">
        <v>284</v>
      </c>
      <c r="E1790" s="211" t="s">
        <v>5</v>
      </c>
      <c r="F1790" s="212" t="s">
        <v>290</v>
      </c>
      <c r="H1790" s="213">
        <v>4.2750000000000004</v>
      </c>
      <c r="I1790" s="214"/>
      <c r="L1790" s="210"/>
      <c r="M1790" s="215"/>
      <c r="N1790" s="216"/>
      <c r="O1790" s="216"/>
      <c r="P1790" s="216"/>
      <c r="Q1790" s="216"/>
      <c r="R1790" s="216"/>
      <c r="S1790" s="216"/>
      <c r="T1790" s="217"/>
      <c r="AT1790" s="211" t="s">
        <v>284</v>
      </c>
      <c r="AU1790" s="211" t="s">
        <v>81</v>
      </c>
      <c r="AV1790" s="14" t="s">
        <v>87</v>
      </c>
      <c r="AW1790" s="14" t="s">
        <v>36</v>
      </c>
      <c r="AX1790" s="14" t="s">
        <v>73</v>
      </c>
      <c r="AY1790" s="211" t="s">
        <v>276</v>
      </c>
    </row>
    <row r="1791" spans="2:65" s="15" customFormat="1">
      <c r="B1791" s="218"/>
      <c r="D1791" s="195" t="s">
        <v>284</v>
      </c>
      <c r="E1791" s="219" t="s">
        <v>5</v>
      </c>
      <c r="F1791" s="220" t="s">
        <v>291</v>
      </c>
      <c r="H1791" s="221">
        <v>4.2750000000000004</v>
      </c>
      <c r="I1791" s="222"/>
      <c r="L1791" s="218"/>
      <c r="M1791" s="223"/>
      <c r="N1791" s="224"/>
      <c r="O1791" s="224"/>
      <c r="P1791" s="224"/>
      <c r="Q1791" s="224"/>
      <c r="R1791" s="224"/>
      <c r="S1791" s="224"/>
      <c r="T1791" s="225"/>
      <c r="AT1791" s="219" t="s">
        <v>284</v>
      </c>
      <c r="AU1791" s="219" t="s">
        <v>81</v>
      </c>
      <c r="AV1791" s="15" t="s">
        <v>92</v>
      </c>
      <c r="AW1791" s="15" t="s">
        <v>36</v>
      </c>
      <c r="AX1791" s="15" t="s">
        <v>77</v>
      </c>
      <c r="AY1791" s="219" t="s">
        <v>276</v>
      </c>
    </row>
    <row r="1792" spans="2:65" s="1" customFormat="1" ht="16.5" customHeight="1">
      <c r="B1792" s="181"/>
      <c r="C1792" s="226" t="s">
        <v>2030</v>
      </c>
      <c r="D1792" s="226" t="s">
        <v>447</v>
      </c>
      <c r="E1792" s="227" t="s">
        <v>2031</v>
      </c>
      <c r="F1792" s="228" t="s">
        <v>2032</v>
      </c>
      <c r="G1792" s="229" t="s">
        <v>325</v>
      </c>
      <c r="H1792" s="230">
        <v>4.7030000000000003</v>
      </c>
      <c r="I1792" s="231"/>
      <c r="J1792" s="232">
        <f>ROUND(I1792*H1792,2)</f>
        <v>0</v>
      </c>
      <c r="K1792" s="228" t="s">
        <v>282</v>
      </c>
      <c r="L1792" s="233"/>
      <c r="M1792" s="234" t="s">
        <v>5</v>
      </c>
      <c r="N1792" s="235" t="s">
        <v>46</v>
      </c>
      <c r="O1792" s="43"/>
      <c r="P1792" s="191">
        <f>O1792*H1792</f>
        <v>0</v>
      </c>
      <c r="Q1792" s="191">
        <v>0.01</v>
      </c>
      <c r="R1792" s="191">
        <f>Q1792*H1792</f>
        <v>4.7030000000000002E-2</v>
      </c>
      <c r="S1792" s="191">
        <v>0</v>
      </c>
      <c r="T1792" s="192">
        <f>S1792*H1792</f>
        <v>0</v>
      </c>
      <c r="AR1792" s="25" t="s">
        <v>484</v>
      </c>
      <c r="AT1792" s="25" t="s">
        <v>447</v>
      </c>
      <c r="AU1792" s="25" t="s">
        <v>81</v>
      </c>
      <c r="AY1792" s="25" t="s">
        <v>276</v>
      </c>
      <c r="BE1792" s="193">
        <f>IF(N1792="základní",J1792,0)</f>
        <v>0</v>
      </c>
      <c r="BF1792" s="193">
        <f>IF(N1792="snížená",J1792,0)</f>
        <v>0</v>
      </c>
      <c r="BG1792" s="193">
        <f>IF(N1792="zákl. přenesená",J1792,0)</f>
        <v>0</v>
      </c>
      <c r="BH1792" s="193">
        <f>IF(N1792="sníž. přenesená",J1792,0)</f>
        <v>0</v>
      </c>
      <c r="BI1792" s="193">
        <f>IF(N1792="nulová",J1792,0)</f>
        <v>0</v>
      </c>
      <c r="BJ1792" s="25" t="s">
        <v>92</v>
      </c>
      <c r="BK1792" s="193">
        <f>ROUND(I1792*H1792,2)</f>
        <v>0</v>
      </c>
      <c r="BL1792" s="25" t="s">
        <v>384</v>
      </c>
      <c r="BM1792" s="25" t="s">
        <v>2033</v>
      </c>
    </row>
    <row r="1793" spans="2:65" s="13" customFormat="1">
      <c r="B1793" s="202"/>
      <c r="D1793" s="195" t="s">
        <v>284</v>
      </c>
      <c r="F1793" s="204" t="s">
        <v>2034</v>
      </c>
      <c r="H1793" s="205">
        <v>4.7030000000000003</v>
      </c>
      <c r="I1793" s="206"/>
      <c r="L1793" s="202"/>
      <c r="M1793" s="207"/>
      <c r="N1793" s="208"/>
      <c r="O1793" s="208"/>
      <c r="P1793" s="208"/>
      <c r="Q1793" s="208"/>
      <c r="R1793" s="208"/>
      <c r="S1793" s="208"/>
      <c r="T1793" s="209"/>
      <c r="AT1793" s="203" t="s">
        <v>284</v>
      </c>
      <c r="AU1793" s="203" t="s">
        <v>81</v>
      </c>
      <c r="AV1793" s="13" t="s">
        <v>81</v>
      </c>
      <c r="AW1793" s="13" t="s">
        <v>6</v>
      </c>
      <c r="AX1793" s="13" t="s">
        <v>77</v>
      </c>
      <c r="AY1793" s="203" t="s">
        <v>276</v>
      </c>
    </row>
    <row r="1794" spans="2:65" s="1" customFormat="1" ht="16.5" customHeight="1">
      <c r="B1794" s="181"/>
      <c r="C1794" s="182" t="s">
        <v>2035</v>
      </c>
      <c r="D1794" s="182" t="s">
        <v>278</v>
      </c>
      <c r="E1794" s="183" t="s">
        <v>728</v>
      </c>
      <c r="F1794" s="184" t="s">
        <v>729</v>
      </c>
      <c r="G1794" s="185" t="s">
        <v>416</v>
      </c>
      <c r="H1794" s="186">
        <v>38.200000000000003</v>
      </c>
      <c r="I1794" s="187"/>
      <c r="J1794" s="188">
        <f>ROUND(I1794*H1794,2)</f>
        <v>0</v>
      </c>
      <c r="K1794" s="184" t="s">
        <v>282</v>
      </c>
      <c r="L1794" s="42"/>
      <c r="M1794" s="189" t="s">
        <v>5</v>
      </c>
      <c r="N1794" s="190" t="s">
        <v>46</v>
      </c>
      <c r="O1794" s="43"/>
      <c r="P1794" s="191">
        <f>O1794*H1794</f>
        <v>0</v>
      </c>
      <c r="Q1794" s="191">
        <v>3.1E-4</v>
      </c>
      <c r="R1794" s="191">
        <f>Q1794*H1794</f>
        <v>1.1842E-2</v>
      </c>
      <c r="S1794" s="191">
        <v>0</v>
      </c>
      <c r="T1794" s="192">
        <f>S1794*H1794</f>
        <v>0</v>
      </c>
      <c r="AR1794" s="25" t="s">
        <v>384</v>
      </c>
      <c r="AT1794" s="25" t="s">
        <v>278</v>
      </c>
      <c r="AU1794" s="25" t="s">
        <v>81</v>
      </c>
      <c r="AY1794" s="25" t="s">
        <v>276</v>
      </c>
      <c r="BE1794" s="193">
        <f>IF(N1794="základní",J1794,0)</f>
        <v>0</v>
      </c>
      <c r="BF1794" s="193">
        <f>IF(N1794="snížená",J1794,0)</f>
        <v>0</v>
      </c>
      <c r="BG1794" s="193">
        <f>IF(N1794="zákl. přenesená",J1794,0)</f>
        <v>0</v>
      </c>
      <c r="BH1794" s="193">
        <f>IF(N1794="sníž. přenesená",J1794,0)</f>
        <v>0</v>
      </c>
      <c r="BI1794" s="193">
        <f>IF(N1794="nulová",J1794,0)</f>
        <v>0</v>
      </c>
      <c r="BJ1794" s="25" t="s">
        <v>92</v>
      </c>
      <c r="BK1794" s="193">
        <f>ROUND(I1794*H1794,2)</f>
        <v>0</v>
      </c>
      <c r="BL1794" s="25" t="s">
        <v>384</v>
      </c>
      <c r="BM1794" s="25" t="s">
        <v>2036</v>
      </c>
    </row>
    <row r="1795" spans="2:65" s="12" customFormat="1">
      <c r="B1795" s="194"/>
      <c r="D1795" s="195" t="s">
        <v>284</v>
      </c>
      <c r="E1795" s="196" t="s">
        <v>5</v>
      </c>
      <c r="F1795" s="197" t="s">
        <v>731</v>
      </c>
      <c r="H1795" s="196" t="s">
        <v>5</v>
      </c>
      <c r="I1795" s="198"/>
      <c r="L1795" s="194"/>
      <c r="M1795" s="199"/>
      <c r="N1795" s="200"/>
      <c r="O1795" s="200"/>
      <c r="P1795" s="200"/>
      <c r="Q1795" s="200"/>
      <c r="R1795" s="200"/>
      <c r="S1795" s="200"/>
      <c r="T1795" s="201"/>
      <c r="AT1795" s="196" t="s">
        <v>284</v>
      </c>
      <c r="AU1795" s="196" t="s">
        <v>81</v>
      </c>
      <c r="AV1795" s="12" t="s">
        <v>77</v>
      </c>
      <c r="AW1795" s="12" t="s">
        <v>36</v>
      </c>
      <c r="AX1795" s="12" t="s">
        <v>73</v>
      </c>
      <c r="AY1795" s="196" t="s">
        <v>276</v>
      </c>
    </row>
    <row r="1796" spans="2:65" s="12" customFormat="1">
      <c r="B1796" s="194"/>
      <c r="D1796" s="195" t="s">
        <v>284</v>
      </c>
      <c r="E1796" s="196" t="s">
        <v>5</v>
      </c>
      <c r="F1796" s="197" t="s">
        <v>1992</v>
      </c>
      <c r="H1796" s="196" t="s">
        <v>5</v>
      </c>
      <c r="I1796" s="198"/>
      <c r="L1796" s="194"/>
      <c r="M1796" s="199"/>
      <c r="N1796" s="200"/>
      <c r="O1796" s="200"/>
      <c r="P1796" s="200"/>
      <c r="Q1796" s="200"/>
      <c r="R1796" s="200"/>
      <c r="S1796" s="200"/>
      <c r="T1796" s="201"/>
      <c r="AT1796" s="196" t="s">
        <v>284</v>
      </c>
      <c r="AU1796" s="196" t="s">
        <v>81</v>
      </c>
      <c r="AV1796" s="12" t="s">
        <v>77</v>
      </c>
      <c r="AW1796" s="12" t="s">
        <v>36</v>
      </c>
      <c r="AX1796" s="12" t="s">
        <v>73</v>
      </c>
      <c r="AY1796" s="196" t="s">
        <v>276</v>
      </c>
    </row>
    <row r="1797" spans="2:65" s="12" customFormat="1">
      <c r="B1797" s="194"/>
      <c r="D1797" s="195" t="s">
        <v>284</v>
      </c>
      <c r="E1797" s="196" t="s">
        <v>5</v>
      </c>
      <c r="F1797" s="197" t="s">
        <v>1993</v>
      </c>
      <c r="H1797" s="196" t="s">
        <v>5</v>
      </c>
      <c r="I1797" s="198"/>
      <c r="L1797" s="194"/>
      <c r="M1797" s="199"/>
      <c r="N1797" s="200"/>
      <c r="O1797" s="200"/>
      <c r="P1797" s="200"/>
      <c r="Q1797" s="200"/>
      <c r="R1797" s="200"/>
      <c r="S1797" s="200"/>
      <c r="T1797" s="201"/>
      <c r="AT1797" s="196" t="s">
        <v>284</v>
      </c>
      <c r="AU1797" s="196" t="s">
        <v>81</v>
      </c>
      <c r="AV1797" s="12" t="s">
        <v>77</v>
      </c>
      <c r="AW1797" s="12" t="s">
        <v>36</v>
      </c>
      <c r="AX1797" s="12" t="s">
        <v>73</v>
      </c>
      <c r="AY1797" s="196" t="s">
        <v>276</v>
      </c>
    </row>
    <row r="1798" spans="2:65" s="13" customFormat="1">
      <c r="B1798" s="202"/>
      <c r="D1798" s="195" t="s">
        <v>284</v>
      </c>
      <c r="E1798" s="203" t="s">
        <v>5</v>
      </c>
      <c r="F1798" s="204" t="s">
        <v>2037</v>
      </c>
      <c r="H1798" s="205">
        <v>4</v>
      </c>
      <c r="I1798" s="206"/>
      <c r="L1798" s="202"/>
      <c r="M1798" s="207"/>
      <c r="N1798" s="208"/>
      <c r="O1798" s="208"/>
      <c r="P1798" s="208"/>
      <c r="Q1798" s="208"/>
      <c r="R1798" s="208"/>
      <c r="S1798" s="208"/>
      <c r="T1798" s="209"/>
      <c r="AT1798" s="203" t="s">
        <v>284</v>
      </c>
      <c r="AU1798" s="203" t="s">
        <v>81</v>
      </c>
      <c r="AV1798" s="13" t="s">
        <v>81</v>
      </c>
      <c r="AW1798" s="13" t="s">
        <v>36</v>
      </c>
      <c r="AX1798" s="13" t="s">
        <v>73</v>
      </c>
      <c r="AY1798" s="203" t="s">
        <v>276</v>
      </c>
    </row>
    <row r="1799" spans="2:65" s="12" customFormat="1">
      <c r="B1799" s="194"/>
      <c r="D1799" s="195" t="s">
        <v>284</v>
      </c>
      <c r="E1799" s="196" t="s">
        <v>5</v>
      </c>
      <c r="F1799" s="197" t="s">
        <v>1995</v>
      </c>
      <c r="H1799" s="196" t="s">
        <v>5</v>
      </c>
      <c r="I1799" s="198"/>
      <c r="L1799" s="194"/>
      <c r="M1799" s="199"/>
      <c r="N1799" s="200"/>
      <c r="O1799" s="200"/>
      <c r="P1799" s="200"/>
      <c r="Q1799" s="200"/>
      <c r="R1799" s="200"/>
      <c r="S1799" s="200"/>
      <c r="T1799" s="201"/>
      <c r="AT1799" s="196" t="s">
        <v>284</v>
      </c>
      <c r="AU1799" s="196" t="s">
        <v>81</v>
      </c>
      <c r="AV1799" s="12" t="s">
        <v>77</v>
      </c>
      <c r="AW1799" s="12" t="s">
        <v>36</v>
      </c>
      <c r="AX1799" s="12" t="s">
        <v>73</v>
      </c>
      <c r="AY1799" s="196" t="s">
        <v>276</v>
      </c>
    </row>
    <row r="1800" spans="2:65" s="13" customFormat="1">
      <c r="B1800" s="202"/>
      <c r="D1800" s="195" t="s">
        <v>284</v>
      </c>
      <c r="E1800" s="203" t="s">
        <v>5</v>
      </c>
      <c r="F1800" s="204" t="s">
        <v>2037</v>
      </c>
      <c r="H1800" s="205">
        <v>4</v>
      </c>
      <c r="I1800" s="206"/>
      <c r="L1800" s="202"/>
      <c r="M1800" s="207"/>
      <c r="N1800" s="208"/>
      <c r="O1800" s="208"/>
      <c r="P1800" s="208"/>
      <c r="Q1800" s="208"/>
      <c r="R1800" s="208"/>
      <c r="S1800" s="208"/>
      <c r="T1800" s="209"/>
      <c r="AT1800" s="203" t="s">
        <v>284</v>
      </c>
      <c r="AU1800" s="203" t="s">
        <v>81</v>
      </c>
      <c r="AV1800" s="13" t="s">
        <v>81</v>
      </c>
      <c r="AW1800" s="13" t="s">
        <v>36</v>
      </c>
      <c r="AX1800" s="13" t="s">
        <v>73</v>
      </c>
      <c r="AY1800" s="203" t="s">
        <v>276</v>
      </c>
    </row>
    <row r="1801" spans="2:65" s="12" customFormat="1">
      <c r="B1801" s="194"/>
      <c r="D1801" s="195" t="s">
        <v>284</v>
      </c>
      <c r="E1801" s="196" t="s">
        <v>5</v>
      </c>
      <c r="F1801" s="197" t="s">
        <v>1997</v>
      </c>
      <c r="H1801" s="196" t="s">
        <v>5</v>
      </c>
      <c r="I1801" s="198"/>
      <c r="L1801" s="194"/>
      <c r="M1801" s="199"/>
      <c r="N1801" s="200"/>
      <c r="O1801" s="200"/>
      <c r="P1801" s="200"/>
      <c r="Q1801" s="200"/>
      <c r="R1801" s="200"/>
      <c r="S1801" s="200"/>
      <c r="T1801" s="201"/>
      <c r="AT1801" s="196" t="s">
        <v>284</v>
      </c>
      <c r="AU1801" s="196" t="s">
        <v>81</v>
      </c>
      <c r="AV1801" s="12" t="s">
        <v>77</v>
      </c>
      <c r="AW1801" s="12" t="s">
        <v>36</v>
      </c>
      <c r="AX1801" s="12" t="s">
        <v>73</v>
      </c>
      <c r="AY1801" s="196" t="s">
        <v>276</v>
      </c>
    </row>
    <row r="1802" spans="2:65" s="13" customFormat="1">
      <c r="B1802" s="202"/>
      <c r="D1802" s="195" t="s">
        <v>284</v>
      </c>
      <c r="E1802" s="203" t="s">
        <v>5</v>
      </c>
      <c r="F1802" s="204" t="s">
        <v>2038</v>
      </c>
      <c r="H1802" s="205">
        <v>8.4</v>
      </c>
      <c r="I1802" s="206"/>
      <c r="L1802" s="202"/>
      <c r="M1802" s="207"/>
      <c r="N1802" s="208"/>
      <c r="O1802" s="208"/>
      <c r="P1802" s="208"/>
      <c r="Q1802" s="208"/>
      <c r="R1802" s="208"/>
      <c r="S1802" s="208"/>
      <c r="T1802" s="209"/>
      <c r="AT1802" s="203" t="s">
        <v>284</v>
      </c>
      <c r="AU1802" s="203" t="s">
        <v>81</v>
      </c>
      <c r="AV1802" s="13" t="s">
        <v>81</v>
      </c>
      <c r="AW1802" s="13" t="s">
        <v>36</v>
      </c>
      <c r="AX1802" s="13" t="s">
        <v>73</v>
      </c>
      <c r="AY1802" s="203" t="s">
        <v>276</v>
      </c>
    </row>
    <row r="1803" spans="2:65" s="12" customFormat="1">
      <c r="B1803" s="194"/>
      <c r="D1803" s="195" t="s">
        <v>284</v>
      </c>
      <c r="E1803" s="196" t="s">
        <v>5</v>
      </c>
      <c r="F1803" s="197" t="s">
        <v>1999</v>
      </c>
      <c r="H1803" s="196" t="s">
        <v>5</v>
      </c>
      <c r="I1803" s="198"/>
      <c r="L1803" s="194"/>
      <c r="M1803" s="199"/>
      <c r="N1803" s="200"/>
      <c r="O1803" s="200"/>
      <c r="P1803" s="200"/>
      <c r="Q1803" s="200"/>
      <c r="R1803" s="200"/>
      <c r="S1803" s="200"/>
      <c r="T1803" s="201"/>
      <c r="AT1803" s="196" t="s">
        <v>284</v>
      </c>
      <c r="AU1803" s="196" t="s">
        <v>81</v>
      </c>
      <c r="AV1803" s="12" t="s">
        <v>77</v>
      </c>
      <c r="AW1803" s="12" t="s">
        <v>36</v>
      </c>
      <c r="AX1803" s="12" t="s">
        <v>73</v>
      </c>
      <c r="AY1803" s="196" t="s">
        <v>276</v>
      </c>
    </row>
    <row r="1804" spans="2:65" s="13" customFormat="1">
      <c r="B1804" s="202"/>
      <c r="D1804" s="195" t="s">
        <v>284</v>
      </c>
      <c r="E1804" s="203" t="s">
        <v>5</v>
      </c>
      <c r="F1804" s="204" t="s">
        <v>2037</v>
      </c>
      <c r="H1804" s="205">
        <v>4</v>
      </c>
      <c r="I1804" s="206"/>
      <c r="L1804" s="202"/>
      <c r="M1804" s="207"/>
      <c r="N1804" s="208"/>
      <c r="O1804" s="208"/>
      <c r="P1804" s="208"/>
      <c r="Q1804" s="208"/>
      <c r="R1804" s="208"/>
      <c r="S1804" s="208"/>
      <c r="T1804" s="209"/>
      <c r="AT1804" s="203" t="s">
        <v>284</v>
      </c>
      <c r="AU1804" s="203" t="s">
        <v>81</v>
      </c>
      <c r="AV1804" s="13" t="s">
        <v>81</v>
      </c>
      <c r="AW1804" s="13" t="s">
        <v>36</v>
      </c>
      <c r="AX1804" s="13" t="s">
        <v>73</v>
      </c>
      <c r="AY1804" s="203" t="s">
        <v>276</v>
      </c>
    </row>
    <row r="1805" spans="2:65" s="12" customFormat="1">
      <c r="B1805" s="194"/>
      <c r="D1805" s="195" t="s">
        <v>284</v>
      </c>
      <c r="E1805" s="196" t="s">
        <v>5</v>
      </c>
      <c r="F1805" s="197" t="s">
        <v>2001</v>
      </c>
      <c r="H1805" s="196" t="s">
        <v>5</v>
      </c>
      <c r="I1805" s="198"/>
      <c r="L1805" s="194"/>
      <c r="M1805" s="199"/>
      <c r="N1805" s="200"/>
      <c r="O1805" s="200"/>
      <c r="P1805" s="200"/>
      <c r="Q1805" s="200"/>
      <c r="R1805" s="200"/>
      <c r="S1805" s="200"/>
      <c r="T1805" s="201"/>
      <c r="AT1805" s="196" t="s">
        <v>284</v>
      </c>
      <c r="AU1805" s="196" t="s">
        <v>81</v>
      </c>
      <c r="AV1805" s="12" t="s">
        <v>77</v>
      </c>
      <c r="AW1805" s="12" t="s">
        <v>36</v>
      </c>
      <c r="AX1805" s="12" t="s">
        <v>73</v>
      </c>
      <c r="AY1805" s="196" t="s">
        <v>276</v>
      </c>
    </row>
    <row r="1806" spans="2:65" s="13" customFormat="1">
      <c r="B1806" s="202"/>
      <c r="D1806" s="195" t="s">
        <v>284</v>
      </c>
      <c r="E1806" s="203" t="s">
        <v>5</v>
      </c>
      <c r="F1806" s="204" t="s">
        <v>2037</v>
      </c>
      <c r="H1806" s="205">
        <v>4</v>
      </c>
      <c r="I1806" s="206"/>
      <c r="L1806" s="202"/>
      <c r="M1806" s="207"/>
      <c r="N1806" s="208"/>
      <c r="O1806" s="208"/>
      <c r="P1806" s="208"/>
      <c r="Q1806" s="208"/>
      <c r="R1806" s="208"/>
      <c r="S1806" s="208"/>
      <c r="T1806" s="209"/>
      <c r="AT1806" s="203" t="s">
        <v>284</v>
      </c>
      <c r="AU1806" s="203" t="s">
        <v>81</v>
      </c>
      <c r="AV1806" s="13" t="s">
        <v>81</v>
      </c>
      <c r="AW1806" s="13" t="s">
        <v>36</v>
      </c>
      <c r="AX1806" s="13" t="s">
        <v>73</v>
      </c>
      <c r="AY1806" s="203" t="s">
        <v>276</v>
      </c>
    </row>
    <row r="1807" spans="2:65" s="12" customFormat="1">
      <c r="B1807" s="194"/>
      <c r="D1807" s="195" t="s">
        <v>284</v>
      </c>
      <c r="E1807" s="196" t="s">
        <v>5</v>
      </c>
      <c r="F1807" s="197" t="s">
        <v>2003</v>
      </c>
      <c r="H1807" s="196" t="s">
        <v>5</v>
      </c>
      <c r="I1807" s="198"/>
      <c r="L1807" s="194"/>
      <c r="M1807" s="199"/>
      <c r="N1807" s="200"/>
      <c r="O1807" s="200"/>
      <c r="P1807" s="200"/>
      <c r="Q1807" s="200"/>
      <c r="R1807" s="200"/>
      <c r="S1807" s="200"/>
      <c r="T1807" s="201"/>
      <c r="AT1807" s="196" t="s">
        <v>284</v>
      </c>
      <c r="AU1807" s="196" t="s">
        <v>81</v>
      </c>
      <c r="AV1807" s="12" t="s">
        <v>77</v>
      </c>
      <c r="AW1807" s="12" t="s">
        <v>36</v>
      </c>
      <c r="AX1807" s="12" t="s">
        <v>73</v>
      </c>
      <c r="AY1807" s="196" t="s">
        <v>276</v>
      </c>
    </row>
    <row r="1808" spans="2:65" s="13" customFormat="1">
      <c r="B1808" s="202"/>
      <c r="D1808" s="195" t="s">
        <v>284</v>
      </c>
      <c r="E1808" s="203" t="s">
        <v>5</v>
      </c>
      <c r="F1808" s="204" t="s">
        <v>2037</v>
      </c>
      <c r="H1808" s="205">
        <v>4</v>
      </c>
      <c r="I1808" s="206"/>
      <c r="L1808" s="202"/>
      <c r="M1808" s="207"/>
      <c r="N1808" s="208"/>
      <c r="O1808" s="208"/>
      <c r="P1808" s="208"/>
      <c r="Q1808" s="208"/>
      <c r="R1808" s="208"/>
      <c r="S1808" s="208"/>
      <c r="T1808" s="209"/>
      <c r="AT1808" s="203" t="s">
        <v>284</v>
      </c>
      <c r="AU1808" s="203" t="s">
        <v>81</v>
      </c>
      <c r="AV1808" s="13" t="s">
        <v>81</v>
      </c>
      <c r="AW1808" s="13" t="s">
        <v>36</v>
      </c>
      <c r="AX1808" s="13" t="s">
        <v>73</v>
      </c>
      <c r="AY1808" s="203" t="s">
        <v>276</v>
      </c>
    </row>
    <row r="1809" spans="2:65" s="12" customFormat="1">
      <c r="B1809" s="194"/>
      <c r="D1809" s="195" t="s">
        <v>284</v>
      </c>
      <c r="E1809" s="196" t="s">
        <v>5</v>
      </c>
      <c r="F1809" s="197" t="s">
        <v>2005</v>
      </c>
      <c r="H1809" s="196" t="s">
        <v>5</v>
      </c>
      <c r="I1809" s="198"/>
      <c r="L1809" s="194"/>
      <c r="M1809" s="199"/>
      <c r="N1809" s="200"/>
      <c r="O1809" s="200"/>
      <c r="P1809" s="200"/>
      <c r="Q1809" s="200"/>
      <c r="R1809" s="200"/>
      <c r="S1809" s="200"/>
      <c r="T1809" s="201"/>
      <c r="AT1809" s="196" t="s">
        <v>284</v>
      </c>
      <c r="AU1809" s="196" t="s">
        <v>81</v>
      </c>
      <c r="AV1809" s="12" t="s">
        <v>77</v>
      </c>
      <c r="AW1809" s="12" t="s">
        <v>36</v>
      </c>
      <c r="AX1809" s="12" t="s">
        <v>73</v>
      </c>
      <c r="AY1809" s="196" t="s">
        <v>276</v>
      </c>
    </row>
    <row r="1810" spans="2:65" s="13" customFormat="1">
      <c r="B1810" s="202"/>
      <c r="D1810" s="195" t="s">
        <v>284</v>
      </c>
      <c r="E1810" s="203" t="s">
        <v>5</v>
      </c>
      <c r="F1810" s="204" t="s">
        <v>2037</v>
      </c>
      <c r="H1810" s="205">
        <v>4</v>
      </c>
      <c r="I1810" s="206"/>
      <c r="L1810" s="202"/>
      <c r="M1810" s="207"/>
      <c r="N1810" s="208"/>
      <c r="O1810" s="208"/>
      <c r="P1810" s="208"/>
      <c r="Q1810" s="208"/>
      <c r="R1810" s="208"/>
      <c r="S1810" s="208"/>
      <c r="T1810" s="209"/>
      <c r="AT1810" s="203" t="s">
        <v>284</v>
      </c>
      <c r="AU1810" s="203" t="s">
        <v>81</v>
      </c>
      <c r="AV1810" s="13" t="s">
        <v>81</v>
      </c>
      <c r="AW1810" s="13" t="s">
        <v>36</v>
      </c>
      <c r="AX1810" s="13" t="s">
        <v>73</v>
      </c>
      <c r="AY1810" s="203" t="s">
        <v>276</v>
      </c>
    </row>
    <row r="1811" spans="2:65" s="12" customFormat="1">
      <c r="B1811" s="194"/>
      <c r="D1811" s="195" t="s">
        <v>284</v>
      </c>
      <c r="E1811" s="196" t="s">
        <v>5</v>
      </c>
      <c r="F1811" s="197" t="s">
        <v>2007</v>
      </c>
      <c r="H1811" s="196" t="s">
        <v>5</v>
      </c>
      <c r="I1811" s="198"/>
      <c r="L1811" s="194"/>
      <c r="M1811" s="199"/>
      <c r="N1811" s="200"/>
      <c r="O1811" s="200"/>
      <c r="P1811" s="200"/>
      <c r="Q1811" s="200"/>
      <c r="R1811" s="200"/>
      <c r="S1811" s="200"/>
      <c r="T1811" s="201"/>
      <c r="AT1811" s="196" t="s">
        <v>284</v>
      </c>
      <c r="AU1811" s="196" t="s">
        <v>81</v>
      </c>
      <c r="AV1811" s="12" t="s">
        <v>77</v>
      </c>
      <c r="AW1811" s="12" t="s">
        <v>36</v>
      </c>
      <c r="AX1811" s="12" t="s">
        <v>73</v>
      </c>
      <c r="AY1811" s="196" t="s">
        <v>276</v>
      </c>
    </row>
    <row r="1812" spans="2:65" s="13" customFormat="1">
      <c r="B1812" s="202"/>
      <c r="D1812" s="195" t="s">
        <v>284</v>
      </c>
      <c r="E1812" s="203" t="s">
        <v>5</v>
      </c>
      <c r="F1812" s="204" t="s">
        <v>2037</v>
      </c>
      <c r="H1812" s="205">
        <v>4</v>
      </c>
      <c r="I1812" s="206"/>
      <c r="L1812" s="202"/>
      <c r="M1812" s="207"/>
      <c r="N1812" s="208"/>
      <c r="O1812" s="208"/>
      <c r="P1812" s="208"/>
      <c r="Q1812" s="208"/>
      <c r="R1812" s="208"/>
      <c r="S1812" s="208"/>
      <c r="T1812" s="209"/>
      <c r="AT1812" s="203" t="s">
        <v>284</v>
      </c>
      <c r="AU1812" s="203" t="s">
        <v>81</v>
      </c>
      <c r="AV1812" s="13" t="s">
        <v>81</v>
      </c>
      <c r="AW1812" s="13" t="s">
        <v>36</v>
      </c>
      <c r="AX1812" s="13" t="s">
        <v>73</v>
      </c>
      <c r="AY1812" s="203" t="s">
        <v>276</v>
      </c>
    </row>
    <row r="1813" spans="2:65" s="12" customFormat="1">
      <c r="B1813" s="194"/>
      <c r="D1813" s="195" t="s">
        <v>284</v>
      </c>
      <c r="E1813" s="196" t="s">
        <v>5</v>
      </c>
      <c r="F1813" s="197" t="s">
        <v>2009</v>
      </c>
      <c r="H1813" s="196" t="s">
        <v>5</v>
      </c>
      <c r="I1813" s="198"/>
      <c r="L1813" s="194"/>
      <c r="M1813" s="199"/>
      <c r="N1813" s="200"/>
      <c r="O1813" s="200"/>
      <c r="P1813" s="200"/>
      <c r="Q1813" s="200"/>
      <c r="R1813" s="200"/>
      <c r="S1813" s="200"/>
      <c r="T1813" s="201"/>
      <c r="AT1813" s="196" t="s">
        <v>284</v>
      </c>
      <c r="AU1813" s="196" t="s">
        <v>81</v>
      </c>
      <c r="AV1813" s="12" t="s">
        <v>77</v>
      </c>
      <c r="AW1813" s="12" t="s">
        <v>36</v>
      </c>
      <c r="AX1813" s="12" t="s">
        <v>73</v>
      </c>
      <c r="AY1813" s="196" t="s">
        <v>276</v>
      </c>
    </row>
    <row r="1814" spans="2:65" s="13" customFormat="1">
      <c r="B1814" s="202"/>
      <c r="D1814" s="195" t="s">
        <v>284</v>
      </c>
      <c r="E1814" s="203" t="s">
        <v>5</v>
      </c>
      <c r="F1814" s="204" t="s">
        <v>2039</v>
      </c>
      <c r="H1814" s="205">
        <v>1.8</v>
      </c>
      <c r="I1814" s="206"/>
      <c r="L1814" s="202"/>
      <c r="M1814" s="207"/>
      <c r="N1814" s="208"/>
      <c r="O1814" s="208"/>
      <c r="P1814" s="208"/>
      <c r="Q1814" s="208"/>
      <c r="R1814" s="208"/>
      <c r="S1814" s="208"/>
      <c r="T1814" s="209"/>
      <c r="AT1814" s="203" t="s">
        <v>284</v>
      </c>
      <c r="AU1814" s="203" t="s">
        <v>81</v>
      </c>
      <c r="AV1814" s="13" t="s">
        <v>81</v>
      </c>
      <c r="AW1814" s="13" t="s">
        <v>36</v>
      </c>
      <c r="AX1814" s="13" t="s">
        <v>73</v>
      </c>
      <c r="AY1814" s="203" t="s">
        <v>276</v>
      </c>
    </row>
    <row r="1815" spans="2:65" s="14" customFormat="1">
      <c r="B1815" s="210"/>
      <c r="D1815" s="195" t="s">
        <v>284</v>
      </c>
      <c r="E1815" s="211" t="s">
        <v>5</v>
      </c>
      <c r="F1815" s="212" t="s">
        <v>290</v>
      </c>
      <c r="H1815" s="213">
        <v>38.200000000000003</v>
      </c>
      <c r="I1815" s="214"/>
      <c r="L1815" s="210"/>
      <c r="M1815" s="215"/>
      <c r="N1815" s="216"/>
      <c r="O1815" s="216"/>
      <c r="P1815" s="216"/>
      <c r="Q1815" s="216"/>
      <c r="R1815" s="216"/>
      <c r="S1815" s="216"/>
      <c r="T1815" s="217"/>
      <c r="AT1815" s="211" t="s">
        <v>284</v>
      </c>
      <c r="AU1815" s="211" t="s">
        <v>81</v>
      </c>
      <c r="AV1815" s="14" t="s">
        <v>87</v>
      </c>
      <c r="AW1815" s="14" t="s">
        <v>36</v>
      </c>
      <c r="AX1815" s="14" t="s">
        <v>73</v>
      </c>
      <c r="AY1815" s="211" t="s">
        <v>276</v>
      </c>
    </row>
    <row r="1816" spans="2:65" s="15" customFormat="1">
      <c r="B1816" s="218"/>
      <c r="D1816" s="195" t="s">
        <v>284</v>
      </c>
      <c r="E1816" s="219" t="s">
        <v>5</v>
      </c>
      <c r="F1816" s="220" t="s">
        <v>291</v>
      </c>
      <c r="H1816" s="221">
        <v>38.200000000000003</v>
      </c>
      <c r="I1816" s="222"/>
      <c r="L1816" s="218"/>
      <c r="M1816" s="223"/>
      <c r="N1816" s="224"/>
      <c r="O1816" s="224"/>
      <c r="P1816" s="224"/>
      <c r="Q1816" s="224"/>
      <c r="R1816" s="224"/>
      <c r="S1816" s="224"/>
      <c r="T1816" s="225"/>
      <c r="AT1816" s="219" t="s">
        <v>284</v>
      </c>
      <c r="AU1816" s="219" t="s">
        <v>81</v>
      </c>
      <c r="AV1816" s="15" t="s">
        <v>92</v>
      </c>
      <c r="AW1816" s="15" t="s">
        <v>36</v>
      </c>
      <c r="AX1816" s="15" t="s">
        <v>77</v>
      </c>
      <c r="AY1816" s="219" t="s">
        <v>276</v>
      </c>
    </row>
    <row r="1817" spans="2:65" s="1" customFormat="1" ht="16.5" customHeight="1">
      <c r="B1817" s="181"/>
      <c r="C1817" s="182" t="s">
        <v>2040</v>
      </c>
      <c r="D1817" s="182" t="s">
        <v>278</v>
      </c>
      <c r="E1817" s="183" t="s">
        <v>735</v>
      </c>
      <c r="F1817" s="184" t="s">
        <v>736</v>
      </c>
      <c r="G1817" s="185" t="s">
        <v>325</v>
      </c>
      <c r="H1817" s="186">
        <v>129.63999999999999</v>
      </c>
      <c r="I1817" s="187"/>
      <c r="J1817" s="188">
        <f>ROUND(I1817*H1817,2)</f>
        <v>0</v>
      </c>
      <c r="K1817" s="184" t="s">
        <v>282</v>
      </c>
      <c r="L1817" s="42"/>
      <c r="M1817" s="189" t="s">
        <v>5</v>
      </c>
      <c r="N1817" s="190" t="s">
        <v>46</v>
      </c>
      <c r="O1817" s="43"/>
      <c r="P1817" s="191">
        <f>O1817*H1817</f>
        <v>0</v>
      </c>
      <c r="Q1817" s="191">
        <v>2.9999999999999997E-4</v>
      </c>
      <c r="R1817" s="191">
        <f>Q1817*H1817</f>
        <v>3.8891999999999989E-2</v>
      </c>
      <c r="S1817" s="191">
        <v>0</v>
      </c>
      <c r="T1817" s="192">
        <f>S1817*H1817</f>
        <v>0</v>
      </c>
      <c r="AR1817" s="25" t="s">
        <v>384</v>
      </c>
      <c r="AT1817" s="25" t="s">
        <v>278</v>
      </c>
      <c r="AU1817" s="25" t="s">
        <v>81</v>
      </c>
      <c r="AY1817" s="25" t="s">
        <v>276</v>
      </c>
      <c r="BE1817" s="193">
        <f>IF(N1817="základní",J1817,0)</f>
        <v>0</v>
      </c>
      <c r="BF1817" s="193">
        <f>IF(N1817="snížená",J1817,0)</f>
        <v>0</v>
      </c>
      <c r="BG1817" s="193">
        <f>IF(N1817="zákl. přenesená",J1817,0)</f>
        <v>0</v>
      </c>
      <c r="BH1817" s="193">
        <f>IF(N1817="sníž. přenesená",J1817,0)</f>
        <v>0</v>
      </c>
      <c r="BI1817" s="193">
        <f>IF(N1817="nulová",J1817,0)</f>
        <v>0</v>
      </c>
      <c r="BJ1817" s="25" t="s">
        <v>92</v>
      </c>
      <c r="BK1817" s="193">
        <f>ROUND(I1817*H1817,2)</f>
        <v>0</v>
      </c>
      <c r="BL1817" s="25" t="s">
        <v>384</v>
      </c>
      <c r="BM1817" s="25" t="s">
        <v>2041</v>
      </c>
    </row>
    <row r="1818" spans="2:65" s="12" customFormat="1">
      <c r="B1818" s="194"/>
      <c r="D1818" s="195" t="s">
        <v>284</v>
      </c>
      <c r="E1818" s="196" t="s">
        <v>5</v>
      </c>
      <c r="F1818" s="197" t="s">
        <v>738</v>
      </c>
      <c r="H1818" s="196" t="s">
        <v>5</v>
      </c>
      <c r="I1818" s="198"/>
      <c r="L1818" s="194"/>
      <c r="M1818" s="199"/>
      <c r="N1818" s="200"/>
      <c r="O1818" s="200"/>
      <c r="P1818" s="200"/>
      <c r="Q1818" s="200"/>
      <c r="R1818" s="200"/>
      <c r="S1818" s="200"/>
      <c r="T1818" s="201"/>
      <c r="AT1818" s="196" t="s">
        <v>284</v>
      </c>
      <c r="AU1818" s="196" t="s">
        <v>81</v>
      </c>
      <c r="AV1818" s="12" t="s">
        <v>77</v>
      </c>
      <c r="AW1818" s="12" t="s">
        <v>36</v>
      </c>
      <c r="AX1818" s="12" t="s">
        <v>73</v>
      </c>
      <c r="AY1818" s="196" t="s">
        <v>276</v>
      </c>
    </row>
    <row r="1819" spans="2:65" s="12" customFormat="1">
      <c r="B1819" s="194"/>
      <c r="D1819" s="195" t="s">
        <v>284</v>
      </c>
      <c r="E1819" s="196" t="s">
        <v>5</v>
      </c>
      <c r="F1819" s="197" t="s">
        <v>721</v>
      </c>
      <c r="H1819" s="196" t="s">
        <v>5</v>
      </c>
      <c r="I1819" s="198"/>
      <c r="L1819" s="194"/>
      <c r="M1819" s="199"/>
      <c r="N1819" s="200"/>
      <c r="O1819" s="200"/>
      <c r="P1819" s="200"/>
      <c r="Q1819" s="200"/>
      <c r="R1819" s="200"/>
      <c r="S1819" s="200"/>
      <c r="T1819" s="201"/>
      <c r="AT1819" s="196" t="s">
        <v>284</v>
      </c>
      <c r="AU1819" s="196" t="s">
        <v>81</v>
      </c>
      <c r="AV1819" s="12" t="s">
        <v>77</v>
      </c>
      <c r="AW1819" s="12" t="s">
        <v>36</v>
      </c>
      <c r="AX1819" s="12" t="s">
        <v>73</v>
      </c>
      <c r="AY1819" s="196" t="s">
        <v>276</v>
      </c>
    </row>
    <row r="1820" spans="2:65" s="13" customFormat="1">
      <c r="B1820" s="202"/>
      <c r="D1820" s="195" t="s">
        <v>284</v>
      </c>
      <c r="E1820" s="203" t="s">
        <v>5</v>
      </c>
      <c r="F1820" s="204" t="s">
        <v>2016</v>
      </c>
      <c r="H1820" s="205">
        <v>129.63999999999999</v>
      </c>
      <c r="I1820" s="206"/>
      <c r="L1820" s="202"/>
      <c r="M1820" s="207"/>
      <c r="N1820" s="208"/>
      <c r="O1820" s="208"/>
      <c r="P1820" s="208"/>
      <c r="Q1820" s="208"/>
      <c r="R1820" s="208"/>
      <c r="S1820" s="208"/>
      <c r="T1820" s="209"/>
      <c r="AT1820" s="203" t="s">
        <v>284</v>
      </c>
      <c r="AU1820" s="203" t="s">
        <v>81</v>
      </c>
      <c r="AV1820" s="13" t="s">
        <v>81</v>
      </c>
      <c r="AW1820" s="13" t="s">
        <v>36</v>
      </c>
      <c r="AX1820" s="13" t="s">
        <v>73</v>
      </c>
      <c r="AY1820" s="203" t="s">
        <v>276</v>
      </c>
    </row>
    <row r="1821" spans="2:65" s="14" customFormat="1">
      <c r="B1821" s="210"/>
      <c r="D1821" s="195" t="s">
        <v>284</v>
      </c>
      <c r="E1821" s="211" t="s">
        <v>5</v>
      </c>
      <c r="F1821" s="212" t="s">
        <v>290</v>
      </c>
      <c r="H1821" s="213">
        <v>129.63999999999999</v>
      </c>
      <c r="I1821" s="214"/>
      <c r="L1821" s="210"/>
      <c r="M1821" s="215"/>
      <c r="N1821" s="216"/>
      <c r="O1821" s="216"/>
      <c r="P1821" s="216"/>
      <c r="Q1821" s="216"/>
      <c r="R1821" s="216"/>
      <c r="S1821" s="216"/>
      <c r="T1821" s="217"/>
      <c r="AT1821" s="211" t="s">
        <v>284</v>
      </c>
      <c r="AU1821" s="211" t="s">
        <v>81</v>
      </c>
      <c r="AV1821" s="14" t="s">
        <v>87</v>
      </c>
      <c r="AW1821" s="14" t="s">
        <v>36</v>
      </c>
      <c r="AX1821" s="14" t="s">
        <v>73</v>
      </c>
      <c r="AY1821" s="211" t="s">
        <v>276</v>
      </c>
    </row>
    <row r="1822" spans="2:65" s="15" customFormat="1">
      <c r="B1822" s="218"/>
      <c r="D1822" s="195" t="s">
        <v>284</v>
      </c>
      <c r="E1822" s="219" t="s">
        <v>5</v>
      </c>
      <c r="F1822" s="220" t="s">
        <v>291</v>
      </c>
      <c r="H1822" s="221">
        <v>129.63999999999999</v>
      </c>
      <c r="I1822" s="222"/>
      <c r="L1822" s="218"/>
      <c r="M1822" s="223"/>
      <c r="N1822" s="224"/>
      <c r="O1822" s="224"/>
      <c r="P1822" s="224"/>
      <c r="Q1822" s="224"/>
      <c r="R1822" s="224"/>
      <c r="S1822" s="224"/>
      <c r="T1822" s="225"/>
      <c r="AT1822" s="219" t="s">
        <v>284</v>
      </c>
      <c r="AU1822" s="219" t="s">
        <v>81</v>
      </c>
      <c r="AV1822" s="15" t="s">
        <v>92</v>
      </c>
      <c r="AW1822" s="15" t="s">
        <v>36</v>
      </c>
      <c r="AX1822" s="15" t="s">
        <v>77</v>
      </c>
      <c r="AY1822" s="219" t="s">
        <v>276</v>
      </c>
    </row>
    <row r="1823" spans="2:65" s="1" customFormat="1" ht="16.5" customHeight="1">
      <c r="B1823" s="181"/>
      <c r="C1823" s="182" t="s">
        <v>2042</v>
      </c>
      <c r="D1823" s="182" t="s">
        <v>278</v>
      </c>
      <c r="E1823" s="183" t="s">
        <v>740</v>
      </c>
      <c r="F1823" s="184" t="s">
        <v>741</v>
      </c>
      <c r="G1823" s="185" t="s">
        <v>416</v>
      </c>
      <c r="H1823" s="186">
        <v>71.95</v>
      </c>
      <c r="I1823" s="187"/>
      <c r="J1823" s="188">
        <f>ROUND(I1823*H1823,2)</f>
        <v>0</v>
      </c>
      <c r="K1823" s="184" t="s">
        <v>282</v>
      </c>
      <c r="L1823" s="42"/>
      <c r="M1823" s="189" t="s">
        <v>5</v>
      </c>
      <c r="N1823" s="190" t="s">
        <v>46</v>
      </c>
      <c r="O1823" s="43"/>
      <c r="P1823" s="191">
        <f>O1823*H1823</f>
        <v>0</v>
      </c>
      <c r="Q1823" s="191">
        <v>3.0000000000000001E-5</v>
      </c>
      <c r="R1823" s="191">
        <f>Q1823*H1823</f>
        <v>2.1585000000000003E-3</v>
      </c>
      <c r="S1823" s="191">
        <v>0</v>
      </c>
      <c r="T1823" s="192">
        <f>S1823*H1823</f>
        <v>0</v>
      </c>
      <c r="AR1823" s="25" t="s">
        <v>384</v>
      </c>
      <c r="AT1823" s="25" t="s">
        <v>278</v>
      </c>
      <c r="AU1823" s="25" t="s">
        <v>81</v>
      </c>
      <c r="AY1823" s="25" t="s">
        <v>276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25" t="s">
        <v>92</v>
      </c>
      <c r="BK1823" s="193">
        <f>ROUND(I1823*H1823,2)</f>
        <v>0</v>
      </c>
      <c r="BL1823" s="25" t="s">
        <v>384</v>
      </c>
      <c r="BM1823" s="25" t="s">
        <v>2043</v>
      </c>
    </row>
    <row r="1824" spans="2:65" s="12" customFormat="1">
      <c r="B1824" s="194"/>
      <c r="D1824" s="195" t="s">
        <v>284</v>
      </c>
      <c r="E1824" s="196" t="s">
        <v>5</v>
      </c>
      <c r="F1824" s="197" t="s">
        <v>705</v>
      </c>
      <c r="H1824" s="196" t="s">
        <v>5</v>
      </c>
      <c r="I1824" s="198"/>
      <c r="L1824" s="194"/>
      <c r="M1824" s="199"/>
      <c r="N1824" s="200"/>
      <c r="O1824" s="200"/>
      <c r="P1824" s="200"/>
      <c r="Q1824" s="200"/>
      <c r="R1824" s="200"/>
      <c r="S1824" s="200"/>
      <c r="T1824" s="201"/>
      <c r="AT1824" s="196" t="s">
        <v>284</v>
      </c>
      <c r="AU1824" s="196" t="s">
        <v>81</v>
      </c>
      <c r="AV1824" s="12" t="s">
        <v>77</v>
      </c>
      <c r="AW1824" s="12" t="s">
        <v>36</v>
      </c>
      <c r="AX1824" s="12" t="s">
        <v>73</v>
      </c>
      <c r="AY1824" s="196" t="s">
        <v>276</v>
      </c>
    </row>
    <row r="1825" spans="2:51" s="12" customFormat="1">
      <c r="B1825" s="194"/>
      <c r="D1825" s="195" t="s">
        <v>284</v>
      </c>
      <c r="E1825" s="196" t="s">
        <v>5</v>
      </c>
      <c r="F1825" s="197" t="s">
        <v>1992</v>
      </c>
      <c r="H1825" s="196" t="s">
        <v>5</v>
      </c>
      <c r="I1825" s="198"/>
      <c r="L1825" s="194"/>
      <c r="M1825" s="199"/>
      <c r="N1825" s="200"/>
      <c r="O1825" s="200"/>
      <c r="P1825" s="200"/>
      <c r="Q1825" s="200"/>
      <c r="R1825" s="200"/>
      <c r="S1825" s="200"/>
      <c r="T1825" s="201"/>
      <c r="AT1825" s="196" t="s">
        <v>284</v>
      </c>
      <c r="AU1825" s="196" t="s">
        <v>81</v>
      </c>
      <c r="AV1825" s="12" t="s">
        <v>77</v>
      </c>
      <c r="AW1825" s="12" t="s">
        <v>36</v>
      </c>
      <c r="AX1825" s="12" t="s">
        <v>73</v>
      </c>
      <c r="AY1825" s="196" t="s">
        <v>276</v>
      </c>
    </row>
    <row r="1826" spans="2:51" s="12" customFormat="1">
      <c r="B1826" s="194"/>
      <c r="D1826" s="195" t="s">
        <v>284</v>
      </c>
      <c r="E1826" s="196" t="s">
        <v>5</v>
      </c>
      <c r="F1826" s="197" t="s">
        <v>1993</v>
      </c>
      <c r="H1826" s="196" t="s">
        <v>5</v>
      </c>
      <c r="I1826" s="198"/>
      <c r="L1826" s="194"/>
      <c r="M1826" s="199"/>
      <c r="N1826" s="200"/>
      <c r="O1826" s="200"/>
      <c r="P1826" s="200"/>
      <c r="Q1826" s="200"/>
      <c r="R1826" s="200"/>
      <c r="S1826" s="200"/>
      <c r="T1826" s="201"/>
      <c r="AT1826" s="196" t="s">
        <v>284</v>
      </c>
      <c r="AU1826" s="196" t="s">
        <v>81</v>
      </c>
      <c r="AV1826" s="12" t="s">
        <v>77</v>
      </c>
      <c r="AW1826" s="12" t="s">
        <v>36</v>
      </c>
      <c r="AX1826" s="12" t="s">
        <v>73</v>
      </c>
      <c r="AY1826" s="196" t="s">
        <v>276</v>
      </c>
    </row>
    <row r="1827" spans="2:51" s="13" customFormat="1">
      <c r="B1827" s="202"/>
      <c r="D1827" s="195" t="s">
        <v>284</v>
      </c>
      <c r="E1827" s="203" t="s">
        <v>5</v>
      </c>
      <c r="F1827" s="204" t="s">
        <v>2044</v>
      </c>
      <c r="H1827" s="205">
        <v>8.1</v>
      </c>
      <c r="I1827" s="206"/>
      <c r="L1827" s="202"/>
      <c r="M1827" s="207"/>
      <c r="N1827" s="208"/>
      <c r="O1827" s="208"/>
      <c r="P1827" s="208"/>
      <c r="Q1827" s="208"/>
      <c r="R1827" s="208"/>
      <c r="S1827" s="208"/>
      <c r="T1827" s="209"/>
      <c r="AT1827" s="203" t="s">
        <v>284</v>
      </c>
      <c r="AU1827" s="203" t="s">
        <v>81</v>
      </c>
      <c r="AV1827" s="13" t="s">
        <v>81</v>
      </c>
      <c r="AW1827" s="13" t="s">
        <v>36</v>
      </c>
      <c r="AX1827" s="13" t="s">
        <v>73</v>
      </c>
      <c r="AY1827" s="203" t="s">
        <v>276</v>
      </c>
    </row>
    <row r="1828" spans="2:51" s="12" customFormat="1">
      <c r="B1828" s="194"/>
      <c r="D1828" s="195" t="s">
        <v>284</v>
      </c>
      <c r="E1828" s="196" t="s">
        <v>5</v>
      </c>
      <c r="F1828" s="197" t="s">
        <v>1995</v>
      </c>
      <c r="H1828" s="196" t="s">
        <v>5</v>
      </c>
      <c r="I1828" s="198"/>
      <c r="L1828" s="194"/>
      <c r="M1828" s="199"/>
      <c r="N1828" s="200"/>
      <c r="O1828" s="200"/>
      <c r="P1828" s="200"/>
      <c r="Q1828" s="200"/>
      <c r="R1828" s="200"/>
      <c r="S1828" s="200"/>
      <c r="T1828" s="201"/>
      <c r="AT1828" s="196" t="s">
        <v>284</v>
      </c>
      <c r="AU1828" s="196" t="s">
        <v>81</v>
      </c>
      <c r="AV1828" s="12" t="s">
        <v>77</v>
      </c>
      <c r="AW1828" s="12" t="s">
        <v>36</v>
      </c>
      <c r="AX1828" s="12" t="s">
        <v>73</v>
      </c>
      <c r="AY1828" s="196" t="s">
        <v>276</v>
      </c>
    </row>
    <row r="1829" spans="2:51" s="13" customFormat="1">
      <c r="B1829" s="202"/>
      <c r="D1829" s="195" t="s">
        <v>284</v>
      </c>
      <c r="E1829" s="203" t="s">
        <v>5</v>
      </c>
      <c r="F1829" s="204" t="s">
        <v>2045</v>
      </c>
      <c r="H1829" s="205">
        <v>10.9</v>
      </c>
      <c r="I1829" s="206"/>
      <c r="L1829" s="202"/>
      <c r="M1829" s="207"/>
      <c r="N1829" s="208"/>
      <c r="O1829" s="208"/>
      <c r="P1829" s="208"/>
      <c r="Q1829" s="208"/>
      <c r="R1829" s="208"/>
      <c r="S1829" s="208"/>
      <c r="T1829" s="209"/>
      <c r="AT1829" s="203" t="s">
        <v>284</v>
      </c>
      <c r="AU1829" s="203" t="s">
        <v>81</v>
      </c>
      <c r="AV1829" s="13" t="s">
        <v>81</v>
      </c>
      <c r="AW1829" s="13" t="s">
        <v>36</v>
      </c>
      <c r="AX1829" s="13" t="s">
        <v>73</v>
      </c>
      <c r="AY1829" s="203" t="s">
        <v>276</v>
      </c>
    </row>
    <row r="1830" spans="2:51" s="12" customFormat="1">
      <c r="B1830" s="194"/>
      <c r="D1830" s="195" t="s">
        <v>284</v>
      </c>
      <c r="E1830" s="196" t="s">
        <v>5</v>
      </c>
      <c r="F1830" s="197" t="s">
        <v>1997</v>
      </c>
      <c r="H1830" s="196" t="s">
        <v>5</v>
      </c>
      <c r="I1830" s="198"/>
      <c r="L1830" s="194"/>
      <c r="M1830" s="199"/>
      <c r="N1830" s="200"/>
      <c r="O1830" s="200"/>
      <c r="P1830" s="200"/>
      <c r="Q1830" s="200"/>
      <c r="R1830" s="200"/>
      <c r="S1830" s="200"/>
      <c r="T1830" s="201"/>
      <c r="AT1830" s="196" t="s">
        <v>284</v>
      </c>
      <c r="AU1830" s="196" t="s">
        <v>81</v>
      </c>
      <c r="AV1830" s="12" t="s">
        <v>77</v>
      </c>
      <c r="AW1830" s="12" t="s">
        <v>36</v>
      </c>
      <c r="AX1830" s="12" t="s">
        <v>73</v>
      </c>
      <c r="AY1830" s="196" t="s">
        <v>276</v>
      </c>
    </row>
    <row r="1831" spans="2:51" s="13" customFormat="1">
      <c r="B1831" s="202"/>
      <c r="D1831" s="195" t="s">
        <v>284</v>
      </c>
      <c r="E1831" s="203" t="s">
        <v>5</v>
      </c>
      <c r="F1831" s="204" t="s">
        <v>2046</v>
      </c>
      <c r="H1831" s="205">
        <v>4.2</v>
      </c>
      <c r="I1831" s="206"/>
      <c r="L1831" s="202"/>
      <c r="M1831" s="207"/>
      <c r="N1831" s="208"/>
      <c r="O1831" s="208"/>
      <c r="P1831" s="208"/>
      <c r="Q1831" s="208"/>
      <c r="R1831" s="208"/>
      <c r="S1831" s="208"/>
      <c r="T1831" s="209"/>
      <c r="AT1831" s="203" t="s">
        <v>284</v>
      </c>
      <c r="AU1831" s="203" t="s">
        <v>81</v>
      </c>
      <c r="AV1831" s="13" t="s">
        <v>81</v>
      </c>
      <c r="AW1831" s="13" t="s">
        <v>36</v>
      </c>
      <c r="AX1831" s="13" t="s">
        <v>73</v>
      </c>
      <c r="AY1831" s="203" t="s">
        <v>276</v>
      </c>
    </row>
    <row r="1832" spans="2:51" s="12" customFormat="1">
      <c r="B1832" s="194"/>
      <c r="D1832" s="195" t="s">
        <v>284</v>
      </c>
      <c r="E1832" s="196" t="s">
        <v>5</v>
      </c>
      <c r="F1832" s="197" t="s">
        <v>1999</v>
      </c>
      <c r="H1832" s="196" t="s">
        <v>5</v>
      </c>
      <c r="I1832" s="198"/>
      <c r="L1832" s="194"/>
      <c r="M1832" s="199"/>
      <c r="N1832" s="200"/>
      <c r="O1832" s="200"/>
      <c r="P1832" s="200"/>
      <c r="Q1832" s="200"/>
      <c r="R1832" s="200"/>
      <c r="S1832" s="200"/>
      <c r="T1832" s="201"/>
      <c r="AT1832" s="196" t="s">
        <v>284</v>
      </c>
      <c r="AU1832" s="196" t="s">
        <v>81</v>
      </c>
      <c r="AV1832" s="12" t="s">
        <v>77</v>
      </c>
      <c r="AW1832" s="12" t="s">
        <v>36</v>
      </c>
      <c r="AX1832" s="12" t="s">
        <v>73</v>
      </c>
      <c r="AY1832" s="196" t="s">
        <v>276</v>
      </c>
    </row>
    <row r="1833" spans="2:51" s="13" customFormat="1">
      <c r="B1833" s="202"/>
      <c r="D1833" s="195" t="s">
        <v>284</v>
      </c>
      <c r="E1833" s="203" t="s">
        <v>5</v>
      </c>
      <c r="F1833" s="204" t="s">
        <v>2047</v>
      </c>
      <c r="H1833" s="205">
        <v>8.0500000000000007</v>
      </c>
      <c r="I1833" s="206"/>
      <c r="L1833" s="202"/>
      <c r="M1833" s="207"/>
      <c r="N1833" s="208"/>
      <c r="O1833" s="208"/>
      <c r="P1833" s="208"/>
      <c r="Q1833" s="208"/>
      <c r="R1833" s="208"/>
      <c r="S1833" s="208"/>
      <c r="T1833" s="209"/>
      <c r="AT1833" s="203" t="s">
        <v>284</v>
      </c>
      <c r="AU1833" s="203" t="s">
        <v>81</v>
      </c>
      <c r="AV1833" s="13" t="s">
        <v>81</v>
      </c>
      <c r="AW1833" s="13" t="s">
        <v>36</v>
      </c>
      <c r="AX1833" s="13" t="s">
        <v>73</v>
      </c>
      <c r="AY1833" s="203" t="s">
        <v>276</v>
      </c>
    </row>
    <row r="1834" spans="2:51" s="12" customFormat="1">
      <c r="B1834" s="194"/>
      <c r="D1834" s="195" t="s">
        <v>284</v>
      </c>
      <c r="E1834" s="196" t="s">
        <v>5</v>
      </c>
      <c r="F1834" s="197" t="s">
        <v>2001</v>
      </c>
      <c r="H1834" s="196" t="s">
        <v>5</v>
      </c>
      <c r="I1834" s="198"/>
      <c r="L1834" s="194"/>
      <c r="M1834" s="199"/>
      <c r="N1834" s="200"/>
      <c r="O1834" s="200"/>
      <c r="P1834" s="200"/>
      <c r="Q1834" s="200"/>
      <c r="R1834" s="200"/>
      <c r="S1834" s="200"/>
      <c r="T1834" s="201"/>
      <c r="AT1834" s="196" t="s">
        <v>284</v>
      </c>
      <c r="AU1834" s="196" t="s">
        <v>81</v>
      </c>
      <c r="AV1834" s="12" t="s">
        <v>77</v>
      </c>
      <c r="AW1834" s="12" t="s">
        <v>36</v>
      </c>
      <c r="AX1834" s="12" t="s">
        <v>73</v>
      </c>
      <c r="AY1834" s="196" t="s">
        <v>276</v>
      </c>
    </row>
    <row r="1835" spans="2:51" s="13" customFormat="1">
      <c r="B1835" s="202"/>
      <c r="D1835" s="195" t="s">
        <v>284</v>
      </c>
      <c r="E1835" s="203" t="s">
        <v>5</v>
      </c>
      <c r="F1835" s="204" t="s">
        <v>2048</v>
      </c>
      <c r="H1835" s="205">
        <v>13.95</v>
      </c>
      <c r="I1835" s="206"/>
      <c r="L1835" s="202"/>
      <c r="M1835" s="207"/>
      <c r="N1835" s="208"/>
      <c r="O1835" s="208"/>
      <c r="P1835" s="208"/>
      <c r="Q1835" s="208"/>
      <c r="R1835" s="208"/>
      <c r="S1835" s="208"/>
      <c r="T1835" s="209"/>
      <c r="AT1835" s="203" t="s">
        <v>284</v>
      </c>
      <c r="AU1835" s="203" t="s">
        <v>81</v>
      </c>
      <c r="AV1835" s="13" t="s">
        <v>81</v>
      </c>
      <c r="AW1835" s="13" t="s">
        <v>36</v>
      </c>
      <c r="AX1835" s="13" t="s">
        <v>73</v>
      </c>
      <c r="AY1835" s="203" t="s">
        <v>276</v>
      </c>
    </row>
    <row r="1836" spans="2:51" s="12" customFormat="1">
      <c r="B1836" s="194"/>
      <c r="D1836" s="195" t="s">
        <v>284</v>
      </c>
      <c r="E1836" s="196" t="s">
        <v>5</v>
      </c>
      <c r="F1836" s="197" t="s">
        <v>2003</v>
      </c>
      <c r="H1836" s="196" t="s">
        <v>5</v>
      </c>
      <c r="I1836" s="198"/>
      <c r="L1836" s="194"/>
      <c r="M1836" s="199"/>
      <c r="N1836" s="200"/>
      <c r="O1836" s="200"/>
      <c r="P1836" s="200"/>
      <c r="Q1836" s="200"/>
      <c r="R1836" s="200"/>
      <c r="S1836" s="200"/>
      <c r="T1836" s="201"/>
      <c r="AT1836" s="196" t="s">
        <v>284</v>
      </c>
      <c r="AU1836" s="196" t="s">
        <v>81</v>
      </c>
      <c r="AV1836" s="12" t="s">
        <v>77</v>
      </c>
      <c r="AW1836" s="12" t="s">
        <v>36</v>
      </c>
      <c r="AX1836" s="12" t="s">
        <v>73</v>
      </c>
      <c r="AY1836" s="196" t="s">
        <v>276</v>
      </c>
    </row>
    <row r="1837" spans="2:51" s="13" customFormat="1">
      <c r="B1837" s="202"/>
      <c r="D1837" s="195" t="s">
        <v>284</v>
      </c>
      <c r="E1837" s="203" t="s">
        <v>5</v>
      </c>
      <c r="F1837" s="204" t="s">
        <v>2049</v>
      </c>
      <c r="H1837" s="205">
        <v>4.6500000000000004</v>
      </c>
      <c r="I1837" s="206"/>
      <c r="L1837" s="202"/>
      <c r="M1837" s="207"/>
      <c r="N1837" s="208"/>
      <c r="O1837" s="208"/>
      <c r="P1837" s="208"/>
      <c r="Q1837" s="208"/>
      <c r="R1837" s="208"/>
      <c r="S1837" s="208"/>
      <c r="T1837" s="209"/>
      <c r="AT1837" s="203" t="s">
        <v>284</v>
      </c>
      <c r="AU1837" s="203" t="s">
        <v>81</v>
      </c>
      <c r="AV1837" s="13" t="s">
        <v>81</v>
      </c>
      <c r="AW1837" s="13" t="s">
        <v>36</v>
      </c>
      <c r="AX1837" s="13" t="s">
        <v>73</v>
      </c>
      <c r="AY1837" s="203" t="s">
        <v>276</v>
      </c>
    </row>
    <row r="1838" spans="2:51" s="12" customFormat="1">
      <c r="B1838" s="194"/>
      <c r="D1838" s="195" t="s">
        <v>284</v>
      </c>
      <c r="E1838" s="196" t="s">
        <v>5</v>
      </c>
      <c r="F1838" s="197" t="s">
        <v>2005</v>
      </c>
      <c r="H1838" s="196" t="s">
        <v>5</v>
      </c>
      <c r="I1838" s="198"/>
      <c r="L1838" s="194"/>
      <c r="M1838" s="199"/>
      <c r="N1838" s="200"/>
      <c r="O1838" s="200"/>
      <c r="P1838" s="200"/>
      <c r="Q1838" s="200"/>
      <c r="R1838" s="200"/>
      <c r="S1838" s="200"/>
      <c r="T1838" s="201"/>
      <c r="AT1838" s="196" t="s">
        <v>284</v>
      </c>
      <c r="AU1838" s="196" t="s">
        <v>81</v>
      </c>
      <c r="AV1838" s="12" t="s">
        <v>77</v>
      </c>
      <c r="AW1838" s="12" t="s">
        <v>36</v>
      </c>
      <c r="AX1838" s="12" t="s">
        <v>73</v>
      </c>
      <c r="AY1838" s="196" t="s">
        <v>276</v>
      </c>
    </row>
    <row r="1839" spans="2:51" s="13" customFormat="1">
      <c r="B1839" s="202"/>
      <c r="D1839" s="195" t="s">
        <v>284</v>
      </c>
      <c r="E1839" s="203" t="s">
        <v>5</v>
      </c>
      <c r="F1839" s="204" t="s">
        <v>2050</v>
      </c>
      <c r="H1839" s="205">
        <v>6.1</v>
      </c>
      <c r="I1839" s="206"/>
      <c r="L1839" s="202"/>
      <c r="M1839" s="207"/>
      <c r="N1839" s="208"/>
      <c r="O1839" s="208"/>
      <c r="P1839" s="208"/>
      <c r="Q1839" s="208"/>
      <c r="R1839" s="208"/>
      <c r="S1839" s="208"/>
      <c r="T1839" s="209"/>
      <c r="AT1839" s="203" t="s">
        <v>284</v>
      </c>
      <c r="AU1839" s="203" t="s">
        <v>81</v>
      </c>
      <c r="AV1839" s="13" t="s">
        <v>81</v>
      </c>
      <c r="AW1839" s="13" t="s">
        <v>36</v>
      </c>
      <c r="AX1839" s="13" t="s">
        <v>73</v>
      </c>
      <c r="AY1839" s="203" t="s">
        <v>276</v>
      </c>
    </row>
    <row r="1840" spans="2:51" s="12" customFormat="1">
      <c r="B1840" s="194"/>
      <c r="D1840" s="195" t="s">
        <v>284</v>
      </c>
      <c r="E1840" s="196" t="s">
        <v>5</v>
      </c>
      <c r="F1840" s="197" t="s">
        <v>2007</v>
      </c>
      <c r="H1840" s="196" t="s">
        <v>5</v>
      </c>
      <c r="I1840" s="198"/>
      <c r="L1840" s="194"/>
      <c r="M1840" s="199"/>
      <c r="N1840" s="200"/>
      <c r="O1840" s="200"/>
      <c r="P1840" s="200"/>
      <c r="Q1840" s="200"/>
      <c r="R1840" s="200"/>
      <c r="S1840" s="200"/>
      <c r="T1840" s="201"/>
      <c r="AT1840" s="196" t="s">
        <v>284</v>
      </c>
      <c r="AU1840" s="196" t="s">
        <v>81</v>
      </c>
      <c r="AV1840" s="12" t="s">
        <v>77</v>
      </c>
      <c r="AW1840" s="12" t="s">
        <v>36</v>
      </c>
      <c r="AX1840" s="12" t="s">
        <v>73</v>
      </c>
      <c r="AY1840" s="196" t="s">
        <v>276</v>
      </c>
    </row>
    <row r="1841" spans="2:65" s="13" customFormat="1">
      <c r="B1841" s="202"/>
      <c r="D1841" s="195" t="s">
        <v>284</v>
      </c>
      <c r="E1841" s="203" t="s">
        <v>5</v>
      </c>
      <c r="F1841" s="204" t="s">
        <v>2051</v>
      </c>
      <c r="H1841" s="205">
        <v>6.8</v>
      </c>
      <c r="I1841" s="206"/>
      <c r="L1841" s="202"/>
      <c r="M1841" s="207"/>
      <c r="N1841" s="208"/>
      <c r="O1841" s="208"/>
      <c r="P1841" s="208"/>
      <c r="Q1841" s="208"/>
      <c r="R1841" s="208"/>
      <c r="S1841" s="208"/>
      <c r="T1841" s="209"/>
      <c r="AT1841" s="203" t="s">
        <v>284</v>
      </c>
      <c r="AU1841" s="203" t="s">
        <v>81</v>
      </c>
      <c r="AV1841" s="13" t="s">
        <v>81</v>
      </c>
      <c r="AW1841" s="13" t="s">
        <v>36</v>
      </c>
      <c r="AX1841" s="13" t="s">
        <v>73</v>
      </c>
      <c r="AY1841" s="203" t="s">
        <v>276</v>
      </c>
    </row>
    <row r="1842" spans="2:65" s="12" customFormat="1">
      <c r="B1842" s="194"/>
      <c r="D1842" s="195" t="s">
        <v>284</v>
      </c>
      <c r="E1842" s="196" t="s">
        <v>5</v>
      </c>
      <c r="F1842" s="197" t="s">
        <v>2009</v>
      </c>
      <c r="H1842" s="196" t="s">
        <v>5</v>
      </c>
      <c r="I1842" s="198"/>
      <c r="L1842" s="194"/>
      <c r="M1842" s="199"/>
      <c r="N1842" s="200"/>
      <c r="O1842" s="200"/>
      <c r="P1842" s="200"/>
      <c r="Q1842" s="200"/>
      <c r="R1842" s="200"/>
      <c r="S1842" s="200"/>
      <c r="T1842" s="201"/>
      <c r="AT1842" s="196" t="s">
        <v>284</v>
      </c>
      <c r="AU1842" s="196" t="s">
        <v>81</v>
      </c>
      <c r="AV1842" s="12" t="s">
        <v>77</v>
      </c>
      <c r="AW1842" s="12" t="s">
        <v>36</v>
      </c>
      <c r="AX1842" s="12" t="s">
        <v>73</v>
      </c>
      <c r="AY1842" s="196" t="s">
        <v>276</v>
      </c>
    </row>
    <row r="1843" spans="2:65" s="13" customFormat="1">
      <c r="B1843" s="202"/>
      <c r="D1843" s="195" t="s">
        <v>284</v>
      </c>
      <c r="E1843" s="203" t="s">
        <v>5</v>
      </c>
      <c r="F1843" s="204" t="s">
        <v>2052</v>
      </c>
      <c r="H1843" s="205">
        <v>9.1999999999999993</v>
      </c>
      <c r="I1843" s="206"/>
      <c r="L1843" s="202"/>
      <c r="M1843" s="207"/>
      <c r="N1843" s="208"/>
      <c r="O1843" s="208"/>
      <c r="P1843" s="208"/>
      <c r="Q1843" s="208"/>
      <c r="R1843" s="208"/>
      <c r="S1843" s="208"/>
      <c r="T1843" s="209"/>
      <c r="AT1843" s="203" t="s">
        <v>284</v>
      </c>
      <c r="AU1843" s="203" t="s">
        <v>81</v>
      </c>
      <c r="AV1843" s="13" t="s">
        <v>81</v>
      </c>
      <c r="AW1843" s="13" t="s">
        <v>36</v>
      </c>
      <c r="AX1843" s="13" t="s">
        <v>73</v>
      </c>
      <c r="AY1843" s="203" t="s">
        <v>276</v>
      </c>
    </row>
    <row r="1844" spans="2:65" s="14" customFormat="1">
      <c r="B1844" s="210"/>
      <c r="D1844" s="195" t="s">
        <v>284</v>
      </c>
      <c r="E1844" s="211" t="s">
        <v>5</v>
      </c>
      <c r="F1844" s="212" t="s">
        <v>290</v>
      </c>
      <c r="H1844" s="213">
        <v>71.95</v>
      </c>
      <c r="I1844" s="214"/>
      <c r="L1844" s="210"/>
      <c r="M1844" s="215"/>
      <c r="N1844" s="216"/>
      <c r="O1844" s="216"/>
      <c r="P1844" s="216"/>
      <c r="Q1844" s="216"/>
      <c r="R1844" s="216"/>
      <c r="S1844" s="216"/>
      <c r="T1844" s="217"/>
      <c r="AT1844" s="211" t="s">
        <v>284</v>
      </c>
      <c r="AU1844" s="211" t="s">
        <v>81</v>
      </c>
      <c r="AV1844" s="14" t="s">
        <v>87</v>
      </c>
      <c r="AW1844" s="14" t="s">
        <v>36</v>
      </c>
      <c r="AX1844" s="14" t="s">
        <v>73</v>
      </c>
      <c r="AY1844" s="211" t="s">
        <v>276</v>
      </c>
    </row>
    <row r="1845" spans="2:65" s="15" customFormat="1">
      <c r="B1845" s="218"/>
      <c r="D1845" s="195" t="s">
        <v>284</v>
      </c>
      <c r="E1845" s="219" t="s">
        <v>5</v>
      </c>
      <c r="F1845" s="220" t="s">
        <v>291</v>
      </c>
      <c r="H1845" s="221">
        <v>71.95</v>
      </c>
      <c r="I1845" s="222"/>
      <c r="L1845" s="218"/>
      <c r="M1845" s="223"/>
      <c r="N1845" s="224"/>
      <c r="O1845" s="224"/>
      <c r="P1845" s="224"/>
      <c r="Q1845" s="224"/>
      <c r="R1845" s="224"/>
      <c r="S1845" s="224"/>
      <c r="T1845" s="225"/>
      <c r="AT1845" s="219" t="s">
        <v>284</v>
      </c>
      <c r="AU1845" s="219" t="s">
        <v>81</v>
      </c>
      <c r="AV1845" s="15" t="s">
        <v>92</v>
      </c>
      <c r="AW1845" s="15" t="s">
        <v>36</v>
      </c>
      <c r="AX1845" s="15" t="s">
        <v>77</v>
      </c>
      <c r="AY1845" s="219" t="s">
        <v>276</v>
      </c>
    </row>
    <row r="1846" spans="2:65" s="1" customFormat="1" ht="16.5" customHeight="1">
      <c r="B1846" s="181"/>
      <c r="C1846" s="182" t="s">
        <v>2053</v>
      </c>
      <c r="D1846" s="182" t="s">
        <v>278</v>
      </c>
      <c r="E1846" s="183" t="s">
        <v>748</v>
      </c>
      <c r="F1846" s="184" t="s">
        <v>749</v>
      </c>
      <c r="G1846" s="185" t="s">
        <v>318</v>
      </c>
      <c r="H1846" s="186">
        <v>2.5030000000000001</v>
      </c>
      <c r="I1846" s="187"/>
      <c r="J1846" s="188">
        <f>ROUND(I1846*H1846,2)</f>
        <v>0</v>
      </c>
      <c r="K1846" s="184" t="s">
        <v>282</v>
      </c>
      <c r="L1846" s="42"/>
      <c r="M1846" s="189" t="s">
        <v>5</v>
      </c>
      <c r="N1846" s="190" t="s">
        <v>46</v>
      </c>
      <c r="O1846" s="43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AR1846" s="25" t="s">
        <v>384</v>
      </c>
      <c r="AT1846" s="25" t="s">
        <v>278</v>
      </c>
      <c r="AU1846" s="25" t="s">
        <v>81</v>
      </c>
      <c r="AY1846" s="25" t="s">
        <v>276</v>
      </c>
      <c r="BE1846" s="193">
        <f>IF(N1846="základní",J1846,0)</f>
        <v>0</v>
      </c>
      <c r="BF1846" s="193">
        <f>IF(N1846="snížená",J1846,0)</f>
        <v>0</v>
      </c>
      <c r="BG1846" s="193">
        <f>IF(N1846="zákl. přenesená",J1846,0)</f>
        <v>0</v>
      </c>
      <c r="BH1846" s="193">
        <f>IF(N1846="sníž. přenesená",J1846,0)</f>
        <v>0</v>
      </c>
      <c r="BI1846" s="193">
        <f>IF(N1846="nulová",J1846,0)</f>
        <v>0</v>
      </c>
      <c r="BJ1846" s="25" t="s">
        <v>92</v>
      </c>
      <c r="BK1846" s="193">
        <f>ROUND(I1846*H1846,2)</f>
        <v>0</v>
      </c>
      <c r="BL1846" s="25" t="s">
        <v>384</v>
      </c>
      <c r="BM1846" s="25" t="s">
        <v>2054</v>
      </c>
    </row>
    <row r="1847" spans="2:65" s="11" customFormat="1" ht="29.85" customHeight="1">
      <c r="B1847" s="168"/>
      <c r="D1847" s="169" t="s">
        <v>72</v>
      </c>
      <c r="E1847" s="179" t="s">
        <v>751</v>
      </c>
      <c r="F1847" s="179" t="s">
        <v>752</v>
      </c>
      <c r="I1847" s="171"/>
      <c r="J1847" s="180">
        <f>BK1847</f>
        <v>0</v>
      </c>
      <c r="L1847" s="168"/>
      <c r="M1847" s="173"/>
      <c r="N1847" s="174"/>
      <c r="O1847" s="174"/>
      <c r="P1847" s="175">
        <f>SUM(P1848:P1859)</f>
        <v>0</v>
      </c>
      <c r="Q1847" s="174"/>
      <c r="R1847" s="175">
        <f>SUM(R1848:R1859)</f>
        <v>0.27607433000000003</v>
      </c>
      <c r="S1847" s="174"/>
      <c r="T1847" s="176">
        <f>SUM(T1848:T1859)</f>
        <v>0</v>
      </c>
      <c r="AR1847" s="169" t="s">
        <v>81</v>
      </c>
      <c r="AT1847" s="177" t="s">
        <v>72</v>
      </c>
      <c r="AU1847" s="177" t="s">
        <v>77</v>
      </c>
      <c r="AY1847" s="169" t="s">
        <v>276</v>
      </c>
      <c r="BK1847" s="178">
        <f>SUM(BK1848:BK1859)</f>
        <v>0</v>
      </c>
    </row>
    <row r="1848" spans="2:65" s="1" customFormat="1" ht="25.5" customHeight="1">
      <c r="B1848" s="181"/>
      <c r="C1848" s="182" t="s">
        <v>2055</v>
      </c>
      <c r="D1848" s="182" t="s">
        <v>278</v>
      </c>
      <c r="E1848" s="183" t="s">
        <v>754</v>
      </c>
      <c r="F1848" s="184" t="s">
        <v>755</v>
      </c>
      <c r="G1848" s="185" t="s">
        <v>325</v>
      </c>
      <c r="H1848" s="186">
        <v>563.41700000000003</v>
      </c>
      <c r="I1848" s="187"/>
      <c r="J1848" s="188">
        <f>ROUND(I1848*H1848,2)</f>
        <v>0</v>
      </c>
      <c r="K1848" s="184" t="s">
        <v>282</v>
      </c>
      <c r="L1848" s="42"/>
      <c r="M1848" s="189" t="s">
        <v>5</v>
      </c>
      <c r="N1848" s="190" t="s">
        <v>46</v>
      </c>
      <c r="O1848" s="43"/>
      <c r="P1848" s="191">
        <f>O1848*H1848</f>
        <v>0</v>
      </c>
      <c r="Q1848" s="191">
        <v>2.0000000000000001E-4</v>
      </c>
      <c r="R1848" s="191">
        <f>Q1848*H1848</f>
        <v>0.11268340000000002</v>
      </c>
      <c r="S1848" s="191">
        <v>0</v>
      </c>
      <c r="T1848" s="192">
        <f>S1848*H1848</f>
        <v>0</v>
      </c>
      <c r="AR1848" s="25" t="s">
        <v>384</v>
      </c>
      <c r="AT1848" s="25" t="s">
        <v>278</v>
      </c>
      <c r="AU1848" s="25" t="s">
        <v>81</v>
      </c>
      <c r="AY1848" s="25" t="s">
        <v>276</v>
      </c>
      <c r="BE1848" s="193">
        <f>IF(N1848="základní",J1848,0)</f>
        <v>0</v>
      </c>
      <c r="BF1848" s="193">
        <f>IF(N1848="snížená",J1848,0)</f>
        <v>0</v>
      </c>
      <c r="BG1848" s="193">
        <f>IF(N1848="zákl. přenesená",J1848,0)</f>
        <v>0</v>
      </c>
      <c r="BH1848" s="193">
        <f>IF(N1848="sníž. přenesená",J1848,0)</f>
        <v>0</v>
      </c>
      <c r="BI1848" s="193">
        <f>IF(N1848="nulová",J1848,0)</f>
        <v>0</v>
      </c>
      <c r="BJ1848" s="25" t="s">
        <v>92</v>
      </c>
      <c r="BK1848" s="193">
        <f>ROUND(I1848*H1848,2)</f>
        <v>0</v>
      </c>
      <c r="BL1848" s="25" t="s">
        <v>384</v>
      </c>
      <c r="BM1848" s="25" t="s">
        <v>2056</v>
      </c>
    </row>
    <row r="1849" spans="2:65" s="12" customFormat="1">
      <c r="B1849" s="194"/>
      <c r="D1849" s="195" t="s">
        <v>284</v>
      </c>
      <c r="E1849" s="196" t="s">
        <v>5</v>
      </c>
      <c r="F1849" s="197" t="s">
        <v>757</v>
      </c>
      <c r="H1849" s="196" t="s">
        <v>5</v>
      </c>
      <c r="I1849" s="198"/>
      <c r="L1849" s="194"/>
      <c r="M1849" s="199"/>
      <c r="N1849" s="200"/>
      <c r="O1849" s="200"/>
      <c r="P1849" s="200"/>
      <c r="Q1849" s="200"/>
      <c r="R1849" s="200"/>
      <c r="S1849" s="200"/>
      <c r="T1849" s="201"/>
      <c r="AT1849" s="196" t="s">
        <v>284</v>
      </c>
      <c r="AU1849" s="196" t="s">
        <v>81</v>
      </c>
      <c r="AV1849" s="12" t="s">
        <v>77</v>
      </c>
      <c r="AW1849" s="12" t="s">
        <v>36</v>
      </c>
      <c r="AX1849" s="12" t="s">
        <v>73</v>
      </c>
      <c r="AY1849" s="196" t="s">
        <v>276</v>
      </c>
    </row>
    <row r="1850" spans="2:65" s="12" customFormat="1">
      <c r="B1850" s="194"/>
      <c r="D1850" s="195" t="s">
        <v>284</v>
      </c>
      <c r="E1850" s="196" t="s">
        <v>5</v>
      </c>
      <c r="F1850" s="197" t="s">
        <v>758</v>
      </c>
      <c r="H1850" s="196" t="s">
        <v>5</v>
      </c>
      <c r="I1850" s="198"/>
      <c r="L1850" s="194"/>
      <c r="M1850" s="199"/>
      <c r="N1850" s="200"/>
      <c r="O1850" s="200"/>
      <c r="P1850" s="200"/>
      <c r="Q1850" s="200"/>
      <c r="R1850" s="200"/>
      <c r="S1850" s="200"/>
      <c r="T1850" s="201"/>
      <c r="AT1850" s="196" t="s">
        <v>284</v>
      </c>
      <c r="AU1850" s="196" t="s">
        <v>81</v>
      </c>
      <c r="AV1850" s="12" t="s">
        <v>77</v>
      </c>
      <c r="AW1850" s="12" t="s">
        <v>36</v>
      </c>
      <c r="AX1850" s="12" t="s">
        <v>73</v>
      </c>
      <c r="AY1850" s="196" t="s">
        <v>276</v>
      </c>
    </row>
    <row r="1851" spans="2:65" s="13" customFormat="1">
      <c r="B1851" s="202"/>
      <c r="D1851" s="195" t="s">
        <v>284</v>
      </c>
      <c r="E1851" s="203" t="s">
        <v>5</v>
      </c>
      <c r="F1851" s="204" t="s">
        <v>2057</v>
      </c>
      <c r="H1851" s="205">
        <v>563.41700000000003</v>
      </c>
      <c r="I1851" s="206"/>
      <c r="L1851" s="202"/>
      <c r="M1851" s="207"/>
      <c r="N1851" s="208"/>
      <c r="O1851" s="208"/>
      <c r="P1851" s="208"/>
      <c r="Q1851" s="208"/>
      <c r="R1851" s="208"/>
      <c r="S1851" s="208"/>
      <c r="T1851" s="209"/>
      <c r="AT1851" s="203" t="s">
        <v>284</v>
      </c>
      <c r="AU1851" s="203" t="s">
        <v>81</v>
      </c>
      <c r="AV1851" s="13" t="s">
        <v>81</v>
      </c>
      <c r="AW1851" s="13" t="s">
        <v>36</v>
      </c>
      <c r="AX1851" s="13" t="s">
        <v>73</v>
      </c>
      <c r="AY1851" s="203" t="s">
        <v>276</v>
      </c>
    </row>
    <row r="1852" spans="2:65" s="14" customFormat="1">
      <c r="B1852" s="210"/>
      <c r="D1852" s="195" t="s">
        <v>284</v>
      </c>
      <c r="E1852" s="211" t="s">
        <v>5</v>
      </c>
      <c r="F1852" s="212" t="s">
        <v>290</v>
      </c>
      <c r="H1852" s="213">
        <v>563.41700000000003</v>
      </c>
      <c r="I1852" s="214"/>
      <c r="L1852" s="210"/>
      <c r="M1852" s="215"/>
      <c r="N1852" s="216"/>
      <c r="O1852" s="216"/>
      <c r="P1852" s="216"/>
      <c r="Q1852" s="216"/>
      <c r="R1852" s="216"/>
      <c r="S1852" s="216"/>
      <c r="T1852" s="217"/>
      <c r="AT1852" s="211" t="s">
        <v>284</v>
      </c>
      <c r="AU1852" s="211" t="s">
        <v>81</v>
      </c>
      <c r="AV1852" s="14" t="s">
        <v>87</v>
      </c>
      <c r="AW1852" s="14" t="s">
        <v>36</v>
      </c>
      <c r="AX1852" s="14" t="s">
        <v>73</v>
      </c>
      <c r="AY1852" s="211" t="s">
        <v>276</v>
      </c>
    </row>
    <row r="1853" spans="2:65" s="15" customFormat="1">
      <c r="B1853" s="218"/>
      <c r="D1853" s="195" t="s">
        <v>284</v>
      </c>
      <c r="E1853" s="219" t="s">
        <v>5</v>
      </c>
      <c r="F1853" s="220" t="s">
        <v>291</v>
      </c>
      <c r="H1853" s="221">
        <v>563.41700000000003</v>
      </c>
      <c r="I1853" s="222"/>
      <c r="L1853" s="218"/>
      <c r="M1853" s="223"/>
      <c r="N1853" s="224"/>
      <c r="O1853" s="224"/>
      <c r="P1853" s="224"/>
      <c r="Q1853" s="224"/>
      <c r="R1853" s="224"/>
      <c r="S1853" s="224"/>
      <c r="T1853" s="225"/>
      <c r="AT1853" s="219" t="s">
        <v>284</v>
      </c>
      <c r="AU1853" s="219" t="s">
        <v>81</v>
      </c>
      <c r="AV1853" s="15" t="s">
        <v>92</v>
      </c>
      <c r="AW1853" s="15" t="s">
        <v>36</v>
      </c>
      <c r="AX1853" s="15" t="s">
        <v>77</v>
      </c>
      <c r="AY1853" s="219" t="s">
        <v>276</v>
      </c>
    </row>
    <row r="1854" spans="2:65" s="1" customFormat="1" ht="25.5" customHeight="1">
      <c r="B1854" s="181"/>
      <c r="C1854" s="182" t="s">
        <v>2058</v>
      </c>
      <c r="D1854" s="182" t="s">
        <v>278</v>
      </c>
      <c r="E1854" s="183" t="s">
        <v>761</v>
      </c>
      <c r="F1854" s="184" t="s">
        <v>762</v>
      </c>
      <c r="G1854" s="185" t="s">
        <v>325</v>
      </c>
      <c r="H1854" s="186">
        <v>563.41700000000003</v>
      </c>
      <c r="I1854" s="187"/>
      <c r="J1854" s="188">
        <f>ROUND(I1854*H1854,2)</f>
        <v>0</v>
      </c>
      <c r="K1854" s="184" t="s">
        <v>282</v>
      </c>
      <c r="L1854" s="42"/>
      <c r="M1854" s="189" t="s">
        <v>5</v>
      </c>
      <c r="N1854" s="190" t="s">
        <v>46</v>
      </c>
      <c r="O1854" s="43"/>
      <c r="P1854" s="191">
        <f>O1854*H1854</f>
        <v>0</v>
      </c>
      <c r="Q1854" s="191">
        <v>2.9E-4</v>
      </c>
      <c r="R1854" s="191">
        <f>Q1854*H1854</f>
        <v>0.16339093000000002</v>
      </c>
      <c r="S1854" s="191">
        <v>0</v>
      </c>
      <c r="T1854" s="192">
        <f>S1854*H1854</f>
        <v>0</v>
      </c>
      <c r="AR1854" s="25" t="s">
        <v>384</v>
      </c>
      <c r="AT1854" s="25" t="s">
        <v>278</v>
      </c>
      <c r="AU1854" s="25" t="s">
        <v>81</v>
      </c>
      <c r="AY1854" s="25" t="s">
        <v>276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5" t="s">
        <v>92</v>
      </c>
      <c r="BK1854" s="193">
        <f>ROUND(I1854*H1854,2)</f>
        <v>0</v>
      </c>
      <c r="BL1854" s="25" t="s">
        <v>384</v>
      </c>
      <c r="BM1854" s="25" t="s">
        <v>2059</v>
      </c>
    </row>
    <row r="1855" spans="2:65" s="12" customFormat="1">
      <c r="B1855" s="194"/>
      <c r="D1855" s="195" t="s">
        <v>284</v>
      </c>
      <c r="E1855" s="196" t="s">
        <v>5</v>
      </c>
      <c r="F1855" s="197" t="s">
        <v>757</v>
      </c>
      <c r="H1855" s="196" t="s">
        <v>5</v>
      </c>
      <c r="I1855" s="198"/>
      <c r="L1855" s="194"/>
      <c r="M1855" s="199"/>
      <c r="N1855" s="200"/>
      <c r="O1855" s="200"/>
      <c r="P1855" s="200"/>
      <c r="Q1855" s="200"/>
      <c r="R1855" s="200"/>
      <c r="S1855" s="200"/>
      <c r="T1855" s="201"/>
      <c r="AT1855" s="196" t="s">
        <v>284</v>
      </c>
      <c r="AU1855" s="196" t="s">
        <v>81</v>
      </c>
      <c r="AV1855" s="12" t="s">
        <v>77</v>
      </c>
      <c r="AW1855" s="12" t="s">
        <v>36</v>
      </c>
      <c r="AX1855" s="12" t="s">
        <v>73</v>
      </c>
      <c r="AY1855" s="196" t="s">
        <v>276</v>
      </c>
    </row>
    <row r="1856" spans="2:65" s="12" customFormat="1">
      <c r="B1856" s="194"/>
      <c r="D1856" s="195" t="s">
        <v>284</v>
      </c>
      <c r="E1856" s="196" t="s">
        <v>5</v>
      </c>
      <c r="F1856" s="197" t="s">
        <v>758</v>
      </c>
      <c r="H1856" s="196" t="s">
        <v>5</v>
      </c>
      <c r="I1856" s="198"/>
      <c r="L1856" s="194"/>
      <c r="M1856" s="199"/>
      <c r="N1856" s="200"/>
      <c r="O1856" s="200"/>
      <c r="P1856" s="200"/>
      <c r="Q1856" s="200"/>
      <c r="R1856" s="200"/>
      <c r="S1856" s="200"/>
      <c r="T1856" s="201"/>
      <c r="AT1856" s="196" t="s">
        <v>284</v>
      </c>
      <c r="AU1856" s="196" t="s">
        <v>81</v>
      </c>
      <c r="AV1856" s="12" t="s">
        <v>77</v>
      </c>
      <c r="AW1856" s="12" t="s">
        <v>36</v>
      </c>
      <c r="AX1856" s="12" t="s">
        <v>73</v>
      </c>
      <c r="AY1856" s="196" t="s">
        <v>276</v>
      </c>
    </row>
    <row r="1857" spans="2:51" s="13" customFormat="1">
      <c r="B1857" s="202"/>
      <c r="D1857" s="195" t="s">
        <v>284</v>
      </c>
      <c r="E1857" s="203" t="s">
        <v>5</v>
      </c>
      <c r="F1857" s="204" t="s">
        <v>2057</v>
      </c>
      <c r="H1857" s="205">
        <v>563.41700000000003</v>
      </c>
      <c r="I1857" s="206"/>
      <c r="L1857" s="202"/>
      <c r="M1857" s="207"/>
      <c r="N1857" s="208"/>
      <c r="O1857" s="208"/>
      <c r="P1857" s="208"/>
      <c r="Q1857" s="208"/>
      <c r="R1857" s="208"/>
      <c r="S1857" s="208"/>
      <c r="T1857" s="209"/>
      <c r="AT1857" s="203" t="s">
        <v>284</v>
      </c>
      <c r="AU1857" s="203" t="s">
        <v>81</v>
      </c>
      <c r="AV1857" s="13" t="s">
        <v>81</v>
      </c>
      <c r="AW1857" s="13" t="s">
        <v>36</v>
      </c>
      <c r="AX1857" s="13" t="s">
        <v>73</v>
      </c>
      <c r="AY1857" s="203" t="s">
        <v>276</v>
      </c>
    </row>
    <row r="1858" spans="2:51" s="14" customFormat="1">
      <c r="B1858" s="210"/>
      <c r="D1858" s="195" t="s">
        <v>284</v>
      </c>
      <c r="E1858" s="211" t="s">
        <v>5</v>
      </c>
      <c r="F1858" s="212" t="s">
        <v>290</v>
      </c>
      <c r="H1858" s="213">
        <v>563.41700000000003</v>
      </c>
      <c r="I1858" s="214"/>
      <c r="L1858" s="210"/>
      <c r="M1858" s="215"/>
      <c r="N1858" s="216"/>
      <c r="O1858" s="216"/>
      <c r="P1858" s="216"/>
      <c r="Q1858" s="216"/>
      <c r="R1858" s="216"/>
      <c r="S1858" s="216"/>
      <c r="T1858" s="217"/>
      <c r="AT1858" s="211" t="s">
        <v>284</v>
      </c>
      <c r="AU1858" s="211" t="s">
        <v>81</v>
      </c>
      <c r="AV1858" s="14" t="s">
        <v>87</v>
      </c>
      <c r="AW1858" s="14" t="s">
        <v>36</v>
      </c>
      <c r="AX1858" s="14" t="s">
        <v>73</v>
      </c>
      <c r="AY1858" s="211" t="s">
        <v>276</v>
      </c>
    </row>
    <row r="1859" spans="2:51" s="15" customFormat="1">
      <c r="B1859" s="218"/>
      <c r="D1859" s="195" t="s">
        <v>284</v>
      </c>
      <c r="E1859" s="219" t="s">
        <v>5</v>
      </c>
      <c r="F1859" s="220" t="s">
        <v>291</v>
      </c>
      <c r="H1859" s="221">
        <v>563.41700000000003</v>
      </c>
      <c r="I1859" s="222"/>
      <c r="L1859" s="218"/>
      <c r="M1859" s="236"/>
      <c r="N1859" s="237"/>
      <c r="O1859" s="237"/>
      <c r="P1859" s="237"/>
      <c r="Q1859" s="237"/>
      <c r="R1859" s="237"/>
      <c r="S1859" s="237"/>
      <c r="T1859" s="238"/>
      <c r="AT1859" s="219" t="s">
        <v>284</v>
      </c>
      <c r="AU1859" s="219" t="s">
        <v>81</v>
      </c>
      <c r="AV1859" s="15" t="s">
        <v>92</v>
      </c>
      <c r="AW1859" s="15" t="s">
        <v>36</v>
      </c>
      <c r="AX1859" s="15" t="s">
        <v>77</v>
      </c>
      <c r="AY1859" s="219" t="s">
        <v>276</v>
      </c>
    </row>
    <row r="1860" spans="2:51" s="1" customFormat="1" ht="6.9" customHeight="1">
      <c r="B1860" s="57"/>
      <c r="C1860" s="58"/>
      <c r="D1860" s="58"/>
      <c r="E1860" s="58"/>
      <c r="F1860" s="58"/>
      <c r="G1860" s="58"/>
      <c r="H1860" s="58"/>
      <c r="I1860" s="135"/>
      <c r="J1860" s="58"/>
      <c r="K1860" s="58"/>
      <c r="L1860" s="42"/>
    </row>
  </sheetData>
  <sheetProtection password="E2A1" sheet="1" objects="1" scenarios="1"/>
  <autoFilter ref="C113:K1859"/>
  <mergeCells count="16">
    <mergeCell ref="L2:V2"/>
    <mergeCell ref="E100:H100"/>
    <mergeCell ref="E104:H104"/>
    <mergeCell ref="E102:H102"/>
    <mergeCell ref="E106:H10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102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2060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ROUND(J93,2)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ROUND(SUM(BE93:BE240), 2)</f>
        <v>0</v>
      </c>
      <c r="G34" s="43"/>
      <c r="H34" s="43"/>
      <c r="I34" s="127">
        <v>0.21</v>
      </c>
      <c r="J34" s="126">
        <f>ROUND(ROUND((SUM(BE93:BE240)),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ROUND(SUM(BF93:BF240), 2)</f>
        <v>0</v>
      </c>
      <c r="G35" s="43"/>
      <c r="H35" s="43"/>
      <c r="I35" s="127">
        <v>0.15</v>
      </c>
      <c r="J35" s="126">
        <f>ROUND(ROUND((SUM(BF93:BF240)),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ROUND(SUM(BG93:BG240),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ROUND(SUM(BH93:BH240),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ROUND(SUM(BI93:BI240),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 xml:space="preserve">1.1.2.1 - SO 19.1 (RB1) 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J93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2061</v>
      </c>
      <c r="E65" s="146"/>
      <c r="F65" s="146"/>
      <c r="G65" s="146"/>
      <c r="H65" s="146"/>
      <c r="I65" s="147"/>
      <c r="J65" s="148">
        <f>J94</f>
        <v>0</v>
      </c>
      <c r="K65" s="149"/>
    </row>
    <row r="66" spans="2:12" s="9" customFormat="1" ht="19.95" customHeight="1">
      <c r="B66" s="150"/>
      <c r="C66" s="151"/>
      <c r="D66" s="152" t="s">
        <v>2062</v>
      </c>
      <c r="E66" s="153"/>
      <c r="F66" s="153"/>
      <c r="G66" s="153"/>
      <c r="H66" s="153"/>
      <c r="I66" s="154"/>
      <c r="J66" s="155">
        <f>J95</f>
        <v>0</v>
      </c>
      <c r="K66" s="156"/>
    </row>
    <row r="67" spans="2:12" s="9" customFormat="1" ht="19.95" customHeight="1">
      <c r="B67" s="150"/>
      <c r="C67" s="151"/>
      <c r="D67" s="152" t="s">
        <v>2063</v>
      </c>
      <c r="E67" s="153"/>
      <c r="F67" s="153"/>
      <c r="G67" s="153"/>
      <c r="H67" s="153"/>
      <c r="I67" s="154"/>
      <c r="J67" s="155">
        <f>J131</f>
        <v>0</v>
      </c>
      <c r="K67" s="156"/>
    </row>
    <row r="68" spans="2:12" s="9" customFormat="1" ht="19.95" customHeight="1">
      <c r="B68" s="150"/>
      <c r="C68" s="151"/>
      <c r="D68" s="152" t="s">
        <v>2064</v>
      </c>
      <c r="E68" s="153"/>
      <c r="F68" s="153"/>
      <c r="G68" s="153"/>
      <c r="H68" s="153"/>
      <c r="I68" s="154"/>
      <c r="J68" s="155">
        <f>J183</f>
        <v>0</v>
      </c>
      <c r="K68" s="156"/>
    </row>
    <row r="69" spans="2:12" s="9" customFormat="1" ht="19.95" customHeight="1">
      <c r="B69" s="150"/>
      <c r="C69" s="151"/>
      <c r="D69" s="152" t="s">
        <v>2065</v>
      </c>
      <c r="E69" s="153"/>
      <c r="F69" s="153"/>
      <c r="G69" s="153"/>
      <c r="H69" s="153"/>
      <c r="I69" s="154"/>
      <c r="J69" s="155">
        <f>J196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" customHeight="1">
      <c r="B76" s="42"/>
      <c r="C76" s="62" t="s">
        <v>260</v>
      </c>
      <c r="L76" s="42"/>
    </row>
    <row r="77" spans="2:12" s="1" customFormat="1" ht="6.9" customHeight="1">
      <c r="B77" s="42"/>
      <c r="L77" s="42"/>
    </row>
    <row r="78" spans="2:12" s="1" customFormat="1" ht="14.4" customHeight="1">
      <c r="B78" s="42"/>
      <c r="C78" s="64" t="s">
        <v>20</v>
      </c>
      <c r="L78" s="42"/>
    </row>
    <row r="79" spans="2:12" s="1" customFormat="1" ht="16.5" customHeight="1">
      <c r="B79" s="42"/>
      <c r="E79" s="624" t="str">
        <f>E7</f>
        <v>STAVBA 1 + STAVBA 2</v>
      </c>
      <c r="F79" s="625"/>
      <c r="G79" s="625"/>
      <c r="H79" s="625"/>
      <c r="L79" s="42"/>
    </row>
    <row r="80" spans="2:12" ht="13.2">
      <c r="B80" s="29"/>
      <c r="C80" s="64" t="s">
        <v>234</v>
      </c>
      <c r="L80" s="29"/>
    </row>
    <row r="81" spans="2:65" ht="28.5" customHeight="1">
      <c r="B81" s="29"/>
      <c r="E81" s="624" t="s">
        <v>235</v>
      </c>
      <c r="F81" s="618"/>
      <c r="G81" s="618"/>
      <c r="H81" s="618"/>
      <c r="L81" s="29"/>
    </row>
    <row r="82" spans="2:65" ht="13.2">
      <c r="B82" s="29"/>
      <c r="C82" s="64" t="s">
        <v>236</v>
      </c>
      <c r="L82" s="29"/>
    </row>
    <row r="83" spans="2:65" s="1" customFormat="1" ht="28.5" customHeight="1">
      <c r="B83" s="42"/>
      <c r="E83" s="626" t="s">
        <v>237</v>
      </c>
      <c r="F83" s="627"/>
      <c r="G83" s="627"/>
      <c r="H83" s="627"/>
      <c r="L83" s="42"/>
    </row>
    <row r="84" spans="2:65" s="1" customFormat="1" ht="14.4" customHeight="1">
      <c r="B84" s="42"/>
      <c r="C84" s="64" t="s">
        <v>238</v>
      </c>
      <c r="L84" s="42"/>
    </row>
    <row r="85" spans="2:65" s="1" customFormat="1" ht="17.25" customHeight="1">
      <c r="B85" s="42"/>
      <c r="E85" s="591" t="str">
        <f>E13</f>
        <v xml:space="preserve">1.1.2.1 - SO 19.1 (RB1) </v>
      </c>
      <c r="F85" s="627"/>
      <c r="G85" s="627"/>
      <c r="H85" s="627"/>
      <c r="L85" s="42"/>
    </row>
    <row r="86" spans="2:65" s="1" customFormat="1" ht="6.9" customHeight="1">
      <c r="B86" s="42"/>
      <c r="L86" s="42"/>
    </row>
    <row r="87" spans="2:65" s="1" customFormat="1" ht="18" customHeight="1">
      <c r="B87" s="42"/>
      <c r="C87" s="64" t="s">
        <v>24</v>
      </c>
      <c r="F87" s="157" t="str">
        <f>F16</f>
        <v>Olomouc, ul. Šlechtitelů, areál PřF UP, parc. č. 1</v>
      </c>
      <c r="I87" s="158" t="s">
        <v>26</v>
      </c>
      <c r="J87" s="68" t="str">
        <f>IF(J16="","",J16)</f>
        <v>30. 1. 2018</v>
      </c>
      <c r="L87" s="42"/>
    </row>
    <row r="88" spans="2:65" s="1" customFormat="1" ht="6.9" customHeight="1">
      <c r="B88" s="42"/>
      <c r="L88" s="42"/>
    </row>
    <row r="89" spans="2:65" s="1" customFormat="1" ht="13.2">
      <c r="B89" s="42"/>
      <c r="C89" s="64" t="s">
        <v>28</v>
      </c>
      <c r="F89" s="157" t="str">
        <f>E19</f>
        <v>Univerzita Palackého v Olomouci, Křížkovského</v>
      </c>
      <c r="I89" s="158" t="s">
        <v>34</v>
      </c>
      <c r="J89" s="157" t="str">
        <f>E25</f>
        <v>ASET studio s.r.o.</v>
      </c>
      <c r="L89" s="42"/>
    </row>
    <row r="90" spans="2:65" s="1" customFormat="1" ht="14.4" customHeight="1">
      <c r="B90" s="42"/>
      <c r="C90" s="64" t="s">
        <v>32</v>
      </c>
      <c r="F90" s="157" t="str">
        <f>IF(E22="","",E22)</f>
        <v/>
      </c>
      <c r="L90" s="42"/>
    </row>
    <row r="91" spans="2:65" s="1" customFormat="1" ht="10.35" customHeight="1">
      <c r="B91" s="42"/>
      <c r="L91" s="42"/>
    </row>
    <row r="92" spans="2:65" s="10" customFormat="1" ht="29.25" customHeight="1">
      <c r="B92" s="159"/>
      <c r="C92" s="160" t="s">
        <v>261</v>
      </c>
      <c r="D92" s="161" t="s">
        <v>58</v>
      </c>
      <c r="E92" s="161" t="s">
        <v>54</v>
      </c>
      <c r="F92" s="161" t="s">
        <v>262</v>
      </c>
      <c r="G92" s="161" t="s">
        <v>263</v>
      </c>
      <c r="H92" s="161" t="s">
        <v>264</v>
      </c>
      <c r="I92" s="162" t="s">
        <v>265</v>
      </c>
      <c r="J92" s="161" t="s">
        <v>242</v>
      </c>
      <c r="K92" s="163" t="s">
        <v>266</v>
      </c>
      <c r="L92" s="159"/>
      <c r="M92" s="74" t="s">
        <v>267</v>
      </c>
      <c r="N92" s="75" t="s">
        <v>43</v>
      </c>
      <c r="O92" s="75" t="s">
        <v>268</v>
      </c>
      <c r="P92" s="75" t="s">
        <v>269</v>
      </c>
      <c r="Q92" s="75" t="s">
        <v>270</v>
      </c>
      <c r="R92" s="75" t="s">
        <v>271</v>
      </c>
      <c r="S92" s="75" t="s">
        <v>272</v>
      </c>
      <c r="T92" s="76" t="s">
        <v>273</v>
      </c>
    </row>
    <row r="93" spans="2:65" s="1" customFormat="1" ht="29.25" customHeight="1">
      <c r="B93" s="42"/>
      <c r="C93" s="78" t="s">
        <v>243</v>
      </c>
      <c r="J93" s="164">
        <f>BK93</f>
        <v>0</v>
      </c>
      <c r="L93" s="42"/>
      <c r="M93" s="77"/>
      <c r="N93" s="69"/>
      <c r="O93" s="69"/>
      <c r="P93" s="165">
        <f>P94</f>
        <v>0</v>
      </c>
      <c r="Q93" s="69"/>
      <c r="R93" s="165">
        <f>R94</f>
        <v>0.11648000000000001</v>
      </c>
      <c r="S93" s="69"/>
      <c r="T93" s="166">
        <f>T94</f>
        <v>0</v>
      </c>
      <c r="AT93" s="25" t="s">
        <v>72</v>
      </c>
      <c r="AU93" s="25" t="s">
        <v>244</v>
      </c>
      <c r="BK93" s="167">
        <f>BK94</f>
        <v>0</v>
      </c>
    </row>
    <row r="94" spans="2:65" s="11" customFormat="1" ht="37.35" customHeight="1">
      <c r="B94" s="168"/>
      <c r="D94" s="169" t="s">
        <v>72</v>
      </c>
      <c r="E94" s="170" t="s">
        <v>578</v>
      </c>
      <c r="F94" s="170" t="s">
        <v>2066</v>
      </c>
      <c r="I94" s="171"/>
      <c r="J94" s="172">
        <f>BK94</f>
        <v>0</v>
      </c>
      <c r="L94" s="168"/>
      <c r="M94" s="173"/>
      <c r="N94" s="174"/>
      <c r="O94" s="174"/>
      <c r="P94" s="175">
        <f>P95+P131+P183+P196</f>
        <v>0</v>
      </c>
      <c r="Q94" s="174"/>
      <c r="R94" s="175">
        <f>R95+R131+R183+R196</f>
        <v>0.11648000000000001</v>
      </c>
      <c r="S94" s="174"/>
      <c r="T94" s="176">
        <f>T95+T131+T183+T196</f>
        <v>0</v>
      </c>
      <c r="AR94" s="169" t="s">
        <v>81</v>
      </c>
      <c r="AT94" s="177" t="s">
        <v>72</v>
      </c>
      <c r="AU94" s="177" t="s">
        <v>73</v>
      </c>
      <c r="AY94" s="169" t="s">
        <v>276</v>
      </c>
      <c r="BK94" s="178">
        <f>BK95+BK131+BK183+BK196</f>
        <v>0</v>
      </c>
    </row>
    <row r="95" spans="2:65" s="11" customFormat="1" ht="19.95" customHeight="1">
      <c r="B95" s="168"/>
      <c r="D95" s="169" t="s">
        <v>72</v>
      </c>
      <c r="E95" s="179" t="s">
        <v>1459</v>
      </c>
      <c r="F95" s="179" t="s">
        <v>2067</v>
      </c>
      <c r="I95" s="171"/>
      <c r="J95" s="180">
        <f>BK95</f>
        <v>0</v>
      </c>
      <c r="L95" s="168"/>
      <c r="M95" s="173"/>
      <c r="N95" s="174"/>
      <c r="O95" s="174"/>
      <c r="P95" s="175">
        <f>SUM(P96:P130)</f>
        <v>0</v>
      </c>
      <c r="Q95" s="174"/>
      <c r="R95" s="175">
        <f>SUM(R96:R130)</f>
        <v>3.032E-2</v>
      </c>
      <c r="S95" s="174"/>
      <c r="T95" s="176">
        <f>SUM(T96:T130)</f>
        <v>0</v>
      </c>
      <c r="AR95" s="169" t="s">
        <v>81</v>
      </c>
      <c r="AT95" s="177" t="s">
        <v>72</v>
      </c>
      <c r="AU95" s="177" t="s">
        <v>77</v>
      </c>
      <c r="AY95" s="169" t="s">
        <v>276</v>
      </c>
      <c r="BK95" s="178">
        <f>SUM(BK96:BK130)</f>
        <v>0</v>
      </c>
    </row>
    <row r="96" spans="2:65" s="1" customFormat="1" ht="16.5" customHeight="1">
      <c r="B96" s="181"/>
      <c r="C96" s="182" t="s">
        <v>77</v>
      </c>
      <c r="D96" s="182" t="s">
        <v>278</v>
      </c>
      <c r="E96" s="183" t="s">
        <v>2068</v>
      </c>
      <c r="F96" s="184" t="s">
        <v>2069</v>
      </c>
      <c r="G96" s="185" t="s">
        <v>416</v>
      </c>
      <c r="H96" s="186">
        <v>6</v>
      </c>
      <c r="I96" s="187"/>
      <c r="J96" s="188">
        <f>ROUND(I96*H96,2)</f>
        <v>0</v>
      </c>
      <c r="K96" s="184" t="s">
        <v>282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2.9E-4</v>
      </c>
      <c r="R96" s="191">
        <f>Q96*H96</f>
        <v>1.74E-3</v>
      </c>
      <c r="S96" s="191">
        <v>0</v>
      </c>
      <c r="T96" s="192">
        <f>S96*H96</f>
        <v>0</v>
      </c>
      <c r="AR96" s="25" t="s">
        <v>384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384</v>
      </c>
      <c r="BM96" s="25" t="s">
        <v>2070</v>
      </c>
    </row>
    <row r="97" spans="2:65" s="12" customFormat="1">
      <c r="B97" s="194"/>
      <c r="D97" s="195" t="s">
        <v>284</v>
      </c>
      <c r="E97" s="196" t="s">
        <v>5</v>
      </c>
      <c r="F97" s="197" t="s">
        <v>2071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81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310</v>
      </c>
      <c r="H98" s="205">
        <v>6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81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81</v>
      </c>
      <c r="AV99" s="13" t="s">
        <v>81</v>
      </c>
      <c r="AW99" s="13" t="s">
        <v>6</v>
      </c>
      <c r="AX99" s="13" t="s">
        <v>73</v>
      </c>
      <c r="AY99" s="203" t="s">
        <v>276</v>
      </c>
    </row>
    <row r="100" spans="2:65" s="15" customFormat="1">
      <c r="B100" s="218"/>
      <c r="D100" s="195" t="s">
        <v>284</v>
      </c>
      <c r="E100" s="219" t="s">
        <v>5</v>
      </c>
      <c r="F100" s="220" t="s">
        <v>291</v>
      </c>
      <c r="H100" s="221">
        <v>6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19" t="s">
        <v>284</v>
      </c>
      <c r="AU100" s="219" t="s">
        <v>81</v>
      </c>
      <c r="AV100" s="15" t="s">
        <v>92</v>
      </c>
      <c r="AW100" s="15" t="s">
        <v>36</v>
      </c>
      <c r="AX100" s="15" t="s">
        <v>77</v>
      </c>
      <c r="AY100" s="219" t="s">
        <v>276</v>
      </c>
    </row>
    <row r="101" spans="2:65" s="1" customFormat="1" ht="16.5" customHeight="1">
      <c r="B101" s="181"/>
      <c r="C101" s="182" t="s">
        <v>81</v>
      </c>
      <c r="D101" s="182" t="s">
        <v>278</v>
      </c>
      <c r="E101" s="183" t="s">
        <v>2072</v>
      </c>
      <c r="F101" s="184" t="s">
        <v>2073</v>
      </c>
      <c r="G101" s="185" t="s">
        <v>416</v>
      </c>
      <c r="H101" s="186">
        <v>14</v>
      </c>
      <c r="I101" s="187"/>
      <c r="J101" s="188">
        <f>ROUND(I101*H101,2)</f>
        <v>0</v>
      </c>
      <c r="K101" s="184" t="s">
        <v>282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3.5E-4</v>
      </c>
      <c r="R101" s="191">
        <f>Q101*H101</f>
        <v>4.8999999999999998E-3</v>
      </c>
      <c r="S101" s="191">
        <v>0</v>
      </c>
      <c r="T101" s="192">
        <f>S101*H101</f>
        <v>0</v>
      </c>
      <c r="AR101" s="25" t="s">
        <v>384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384</v>
      </c>
      <c r="BM101" s="25" t="s">
        <v>2074</v>
      </c>
    </row>
    <row r="102" spans="2:65" s="12" customFormat="1">
      <c r="B102" s="194"/>
      <c r="D102" s="195" t="s">
        <v>284</v>
      </c>
      <c r="E102" s="196" t="s">
        <v>5</v>
      </c>
      <c r="F102" s="197" t="s">
        <v>2071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372</v>
      </c>
      <c r="H103" s="205">
        <v>14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6</v>
      </c>
      <c r="AX104" s="13" t="s">
        <v>73</v>
      </c>
      <c r="AY104" s="203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14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16.5" customHeight="1">
      <c r="B106" s="181"/>
      <c r="C106" s="182" t="s">
        <v>87</v>
      </c>
      <c r="D106" s="182" t="s">
        <v>278</v>
      </c>
      <c r="E106" s="183" t="s">
        <v>2075</v>
      </c>
      <c r="F106" s="184" t="s">
        <v>2076</v>
      </c>
      <c r="G106" s="185" t="s">
        <v>416</v>
      </c>
      <c r="H106" s="186">
        <v>2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1.14E-3</v>
      </c>
      <c r="R106" s="191">
        <f>Q106*H106</f>
        <v>2.2799999999999999E-3</v>
      </c>
      <c r="S106" s="191">
        <v>0</v>
      </c>
      <c r="T106" s="192">
        <f>S106*H106</f>
        <v>0</v>
      </c>
      <c r="AR106" s="25" t="s">
        <v>384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384</v>
      </c>
      <c r="BM106" s="25" t="s">
        <v>2077</v>
      </c>
    </row>
    <row r="107" spans="2:65" s="12" customFormat="1">
      <c r="B107" s="194"/>
      <c r="D107" s="195" t="s">
        <v>284</v>
      </c>
      <c r="E107" s="196" t="s">
        <v>5</v>
      </c>
      <c r="F107" s="197" t="s">
        <v>2071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81</v>
      </c>
      <c r="H108" s="205">
        <v>2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81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" customFormat="1" ht="16.5" customHeight="1">
      <c r="B110" s="181"/>
      <c r="C110" s="182" t="s">
        <v>92</v>
      </c>
      <c r="D110" s="182" t="s">
        <v>278</v>
      </c>
      <c r="E110" s="183" t="s">
        <v>2078</v>
      </c>
      <c r="F110" s="184" t="s">
        <v>2079</v>
      </c>
      <c r="G110" s="185" t="s">
        <v>368</v>
      </c>
      <c r="H110" s="186">
        <v>1</v>
      </c>
      <c r="I110" s="187"/>
      <c r="J110" s="188">
        <f>ROUND(I110*H110,2)</f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384</v>
      </c>
      <c r="AT110" s="25" t="s">
        <v>278</v>
      </c>
      <c r="AU110" s="25" t="s">
        <v>81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384</v>
      </c>
      <c r="BM110" s="25" t="s">
        <v>2080</v>
      </c>
    </row>
    <row r="111" spans="2:65" s="12" customFormat="1">
      <c r="B111" s="194"/>
      <c r="D111" s="195" t="s">
        <v>284</v>
      </c>
      <c r="E111" s="196" t="s">
        <v>5</v>
      </c>
      <c r="F111" s="197" t="s">
        <v>2071</v>
      </c>
      <c r="H111" s="196" t="s">
        <v>5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6" t="s">
        <v>284</v>
      </c>
      <c r="AU111" s="196" t="s">
        <v>81</v>
      </c>
      <c r="AV111" s="12" t="s">
        <v>77</v>
      </c>
      <c r="AW111" s="12" t="s">
        <v>36</v>
      </c>
      <c r="AX111" s="12" t="s">
        <v>73</v>
      </c>
      <c r="AY111" s="196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2081</v>
      </c>
      <c r="H112" s="205">
        <v>1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81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81</v>
      </c>
      <c r="AV113" s="13" t="s">
        <v>81</v>
      </c>
      <c r="AW113" s="13" t="s">
        <v>6</v>
      </c>
      <c r="AX113" s="13" t="s">
        <v>73</v>
      </c>
      <c r="AY113" s="203" t="s">
        <v>276</v>
      </c>
    </row>
    <row r="114" spans="2:65" s="15" customFormat="1">
      <c r="B114" s="218"/>
      <c r="D114" s="195" t="s">
        <v>284</v>
      </c>
      <c r="E114" s="219" t="s">
        <v>5</v>
      </c>
      <c r="F114" s="220" t="s">
        <v>291</v>
      </c>
      <c r="H114" s="221">
        <v>1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19" t="s">
        <v>284</v>
      </c>
      <c r="AU114" s="219" t="s">
        <v>81</v>
      </c>
      <c r="AV114" s="15" t="s">
        <v>92</v>
      </c>
      <c r="AW114" s="15" t="s">
        <v>36</v>
      </c>
      <c r="AX114" s="15" t="s">
        <v>77</v>
      </c>
      <c r="AY114" s="219" t="s">
        <v>276</v>
      </c>
    </row>
    <row r="115" spans="2:65" s="1" customFormat="1" ht="16.5" customHeight="1">
      <c r="B115" s="181"/>
      <c r="C115" s="182" t="s">
        <v>305</v>
      </c>
      <c r="D115" s="182" t="s">
        <v>278</v>
      </c>
      <c r="E115" s="183" t="s">
        <v>2082</v>
      </c>
      <c r="F115" s="184" t="s">
        <v>2083</v>
      </c>
      <c r="G115" s="185" t="s">
        <v>368</v>
      </c>
      <c r="H115" s="186">
        <v>3</v>
      </c>
      <c r="I115" s="187"/>
      <c r="J115" s="188">
        <f>ROUND(I115*H115,2)</f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384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384</v>
      </c>
      <c r="BM115" s="25" t="s">
        <v>2084</v>
      </c>
    </row>
    <row r="116" spans="2:65" s="12" customFormat="1">
      <c r="B116" s="194"/>
      <c r="D116" s="195" t="s">
        <v>284</v>
      </c>
      <c r="E116" s="196" t="s">
        <v>5</v>
      </c>
      <c r="F116" s="197" t="s">
        <v>2071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2085</v>
      </c>
      <c r="H117" s="205">
        <v>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2086</v>
      </c>
      <c r="H118" s="205">
        <v>1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2087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81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6</v>
      </c>
      <c r="AX121" s="13" t="s">
        <v>73</v>
      </c>
      <c r="AY121" s="203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3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310</v>
      </c>
      <c r="D123" s="182" t="s">
        <v>278</v>
      </c>
      <c r="E123" s="183" t="s">
        <v>2088</v>
      </c>
      <c r="F123" s="184" t="s">
        <v>2089</v>
      </c>
      <c r="G123" s="185" t="s">
        <v>416</v>
      </c>
      <c r="H123" s="186">
        <v>42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384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384</v>
      </c>
      <c r="BM123" s="25" t="s">
        <v>2090</v>
      </c>
    </row>
    <row r="124" spans="2:65" s="1" customFormat="1" ht="16.5" customHeight="1">
      <c r="B124" s="181"/>
      <c r="C124" s="182" t="s">
        <v>315</v>
      </c>
      <c r="D124" s="182" t="s">
        <v>278</v>
      </c>
      <c r="E124" s="183" t="s">
        <v>2091</v>
      </c>
      <c r="F124" s="184" t="s">
        <v>2092</v>
      </c>
      <c r="G124" s="185" t="s">
        <v>416</v>
      </c>
      <c r="H124" s="186">
        <v>20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1.07E-3</v>
      </c>
      <c r="R124" s="191">
        <f>Q124*H124</f>
        <v>2.1399999999999999E-2</v>
      </c>
      <c r="S124" s="191">
        <v>0</v>
      </c>
      <c r="T124" s="192">
        <f>S124*H124</f>
        <v>0</v>
      </c>
      <c r="AR124" s="25" t="s">
        <v>384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384</v>
      </c>
      <c r="BM124" s="25" t="s">
        <v>2093</v>
      </c>
    </row>
    <row r="125" spans="2:65" s="12" customFormat="1">
      <c r="B125" s="194"/>
      <c r="D125" s="195" t="s">
        <v>284</v>
      </c>
      <c r="E125" s="196" t="s">
        <v>5</v>
      </c>
      <c r="F125" s="197" t="s">
        <v>2071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2094</v>
      </c>
      <c r="H126" s="205">
        <v>12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2095</v>
      </c>
      <c r="H127" s="205">
        <v>8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20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2096</v>
      </c>
      <c r="F129" s="184" t="s">
        <v>2097</v>
      </c>
      <c r="G129" s="185" t="s">
        <v>318</v>
      </c>
      <c r="H129" s="186">
        <v>0.03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384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384</v>
      </c>
      <c r="BM129" s="25" t="s">
        <v>2098</v>
      </c>
    </row>
    <row r="130" spans="2:65" s="1" customFormat="1" ht="16.5" customHeight="1">
      <c r="B130" s="181"/>
      <c r="C130" s="182" t="s">
        <v>332</v>
      </c>
      <c r="D130" s="182" t="s">
        <v>278</v>
      </c>
      <c r="E130" s="183" t="s">
        <v>2099</v>
      </c>
      <c r="F130" s="184" t="s">
        <v>2100</v>
      </c>
      <c r="G130" s="185" t="s">
        <v>318</v>
      </c>
      <c r="H130" s="186">
        <v>0.03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384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384</v>
      </c>
      <c r="BM130" s="25" t="s">
        <v>2101</v>
      </c>
    </row>
    <row r="131" spans="2:65" s="11" customFormat="1" ht="29.85" customHeight="1">
      <c r="B131" s="168"/>
      <c r="D131" s="169" t="s">
        <v>72</v>
      </c>
      <c r="E131" s="179" t="s">
        <v>2102</v>
      </c>
      <c r="F131" s="179" t="s">
        <v>2067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SUM(P132:P182)</f>
        <v>0</v>
      </c>
      <c r="Q131" s="174"/>
      <c r="R131" s="175">
        <f>SUM(R132:R182)</f>
        <v>4.3570000000000005E-2</v>
      </c>
      <c r="S131" s="174"/>
      <c r="T131" s="176">
        <f>SUM(T132:T182)</f>
        <v>0</v>
      </c>
      <c r="AR131" s="169" t="s">
        <v>81</v>
      </c>
      <c r="AT131" s="177" t="s">
        <v>72</v>
      </c>
      <c r="AU131" s="177" t="s">
        <v>77</v>
      </c>
      <c r="AY131" s="169" t="s">
        <v>276</v>
      </c>
      <c r="BK131" s="178">
        <f>SUM(BK132:BK182)</f>
        <v>0</v>
      </c>
    </row>
    <row r="132" spans="2:65" s="1" customFormat="1" ht="25.5" customHeight="1">
      <c r="B132" s="181"/>
      <c r="C132" s="182" t="s">
        <v>340</v>
      </c>
      <c r="D132" s="182" t="s">
        <v>278</v>
      </c>
      <c r="E132" s="183" t="s">
        <v>2103</v>
      </c>
      <c r="F132" s="184" t="s">
        <v>2104</v>
      </c>
      <c r="G132" s="185" t="s">
        <v>416</v>
      </c>
      <c r="H132" s="186">
        <v>18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1.2E-4</v>
      </c>
      <c r="R132" s="191">
        <f>Q132*H132</f>
        <v>2.16E-3</v>
      </c>
      <c r="S132" s="191">
        <v>0</v>
      </c>
      <c r="T132" s="192">
        <f>S132*H132</f>
        <v>0</v>
      </c>
      <c r="AR132" s="25" t="s">
        <v>384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384</v>
      </c>
      <c r="BM132" s="25" t="s">
        <v>2105</v>
      </c>
    </row>
    <row r="133" spans="2:65" s="12" customFormat="1">
      <c r="B133" s="194"/>
      <c r="D133" s="195" t="s">
        <v>284</v>
      </c>
      <c r="E133" s="196" t="s">
        <v>5</v>
      </c>
      <c r="F133" s="197" t="s">
        <v>2071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413</v>
      </c>
      <c r="H134" s="205">
        <v>18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6</v>
      </c>
      <c r="AX136" s="13" t="s">
        <v>73</v>
      </c>
      <c r="AY136" s="203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25.5" customHeight="1">
      <c r="B138" s="181"/>
      <c r="C138" s="182" t="s">
        <v>347</v>
      </c>
      <c r="D138" s="182" t="s">
        <v>278</v>
      </c>
      <c r="E138" s="183" t="s">
        <v>2106</v>
      </c>
      <c r="F138" s="184" t="s">
        <v>2107</v>
      </c>
      <c r="G138" s="185" t="s">
        <v>416</v>
      </c>
      <c r="H138" s="186">
        <v>16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1.6000000000000001E-4</v>
      </c>
      <c r="R138" s="191">
        <f>Q138*H138</f>
        <v>2.5600000000000002E-3</v>
      </c>
      <c r="S138" s="191">
        <v>0</v>
      </c>
      <c r="T138" s="192">
        <f>S138*H138</f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384</v>
      </c>
      <c r="BM138" s="25" t="s">
        <v>2108</v>
      </c>
    </row>
    <row r="139" spans="2:65" s="12" customFormat="1">
      <c r="B139" s="194"/>
      <c r="D139" s="195" t="s">
        <v>284</v>
      </c>
      <c r="E139" s="196" t="s">
        <v>5</v>
      </c>
      <c r="F139" s="197" t="s">
        <v>2071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384</v>
      </c>
      <c r="H140" s="205">
        <v>16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5" customFormat="1">
      <c r="B141" s="218"/>
      <c r="D141" s="195" t="s">
        <v>284</v>
      </c>
      <c r="E141" s="219" t="s">
        <v>5</v>
      </c>
      <c r="F141" s="220" t="s">
        <v>291</v>
      </c>
      <c r="H141" s="221">
        <v>16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19" t="s">
        <v>284</v>
      </c>
      <c r="AU141" s="219" t="s">
        <v>81</v>
      </c>
      <c r="AV141" s="15" t="s">
        <v>92</v>
      </c>
      <c r="AW141" s="15" t="s">
        <v>36</v>
      </c>
      <c r="AX141" s="15" t="s">
        <v>77</v>
      </c>
      <c r="AY141" s="219" t="s">
        <v>276</v>
      </c>
    </row>
    <row r="142" spans="2:65" s="1" customFormat="1" ht="16.5" customHeight="1">
      <c r="B142" s="181"/>
      <c r="C142" s="182" t="s">
        <v>356</v>
      </c>
      <c r="D142" s="182" t="s">
        <v>278</v>
      </c>
      <c r="E142" s="183" t="s">
        <v>2109</v>
      </c>
      <c r="F142" s="184" t="s">
        <v>2110</v>
      </c>
      <c r="G142" s="185" t="s">
        <v>368</v>
      </c>
      <c r="H142" s="186">
        <v>12</v>
      </c>
      <c r="I142" s="187"/>
      <c r="J142" s="188">
        <f>ROUND(I142*H142,2)</f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384</v>
      </c>
      <c r="BM142" s="25" t="s">
        <v>2111</v>
      </c>
    </row>
    <row r="143" spans="2:65" s="12" customFormat="1">
      <c r="B143" s="194"/>
      <c r="D143" s="195" t="s">
        <v>284</v>
      </c>
      <c r="E143" s="196" t="s">
        <v>5</v>
      </c>
      <c r="F143" s="197" t="s">
        <v>2071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81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2112</v>
      </c>
      <c r="H144" s="205">
        <v>2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81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2113</v>
      </c>
      <c r="H145" s="205">
        <v>2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81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2114</v>
      </c>
      <c r="H146" s="205">
        <v>2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2115</v>
      </c>
      <c r="H147" s="205">
        <v>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2116</v>
      </c>
      <c r="H148" s="205">
        <v>2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3" customFormat="1">
      <c r="B149" s="202"/>
      <c r="D149" s="195" t="s">
        <v>284</v>
      </c>
      <c r="E149" s="203" t="s">
        <v>5</v>
      </c>
      <c r="F149" s="204" t="s">
        <v>2117</v>
      </c>
      <c r="H149" s="205">
        <v>2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81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</v>
      </c>
      <c r="H150" s="205">
        <v>0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12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" customFormat="1" ht="16.5" customHeight="1">
      <c r="B152" s="181"/>
      <c r="C152" s="182" t="s">
        <v>365</v>
      </c>
      <c r="D152" s="182" t="s">
        <v>278</v>
      </c>
      <c r="E152" s="183" t="s">
        <v>2118</v>
      </c>
      <c r="F152" s="184" t="s">
        <v>2119</v>
      </c>
      <c r="G152" s="185" t="s">
        <v>368</v>
      </c>
      <c r="H152" s="186">
        <v>12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1.7000000000000001E-4</v>
      </c>
      <c r="R152" s="191">
        <f>Q152*H152</f>
        <v>2.0400000000000001E-3</v>
      </c>
      <c r="S152" s="191">
        <v>0</v>
      </c>
      <c r="T152" s="192">
        <f>S152*H152</f>
        <v>0</v>
      </c>
      <c r="AR152" s="25" t="s">
        <v>384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384</v>
      </c>
      <c r="BM152" s="25" t="s">
        <v>2120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2112</v>
      </c>
      <c r="H154" s="205">
        <v>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2113</v>
      </c>
      <c r="H155" s="205">
        <v>2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3" customFormat="1">
      <c r="B156" s="202"/>
      <c r="D156" s="195" t="s">
        <v>284</v>
      </c>
      <c r="E156" s="203" t="s">
        <v>5</v>
      </c>
      <c r="F156" s="204" t="s">
        <v>2114</v>
      </c>
      <c r="H156" s="205">
        <v>2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284</v>
      </c>
      <c r="AU156" s="203" t="s">
        <v>81</v>
      </c>
      <c r="AV156" s="13" t="s">
        <v>81</v>
      </c>
      <c r="AW156" s="13" t="s">
        <v>36</v>
      </c>
      <c r="AX156" s="13" t="s">
        <v>73</v>
      </c>
      <c r="AY156" s="203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2115</v>
      </c>
      <c r="H157" s="205">
        <v>2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2116</v>
      </c>
      <c r="H158" s="205">
        <v>2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2117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</v>
      </c>
      <c r="H160" s="205">
        <v>0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</v>
      </c>
      <c r="H161" s="205">
        <v>0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6</v>
      </c>
      <c r="AX161" s="13" t="s">
        <v>73</v>
      </c>
      <c r="AY161" s="203" t="s">
        <v>276</v>
      </c>
    </row>
    <row r="162" spans="2:65" s="15" customFormat="1">
      <c r="B162" s="218"/>
      <c r="D162" s="195" t="s">
        <v>284</v>
      </c>
      <c r="E162" s="219" t="s">
        <v>5</v>
      </c>
      <c r="F162" s="220" t="s">
        <v>291</v>
      </c>
      <c r="H162" s="221">
        <v>12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19" t="s">
        <v>284</v>
      </c>
      <c r="AU162" s="219" t="s">
        <v>81</v>
      </c>
      <c r="AV162" s="15" t="s">
        <v>92</v>
      </c>
      <c r="AW162" s="15" t="s">
        <v>36</v>
      </c>
      <c r="AX162" s="15" t="s">
        <v>77</v>
      </c>
      <c r="AY162" s="219" t="s">
        <v>276</v>
      </c>
    </row>
    <row r="163" spans="2:65" s="1" customFormat="1" ht="16.5" customHeight="1">
      <c r="B163" s="181"/>
      <c r="C163" s="182" t="s">
        <v>372</v>
      </c>
      <c r="D163" s="182" t="s">
        <v>278</v>
      </c>
      <c r="E163" s="183" t="s">
        <v>2121</v>
      </c>
      <c r="F163" s="184" t="s">
        <v>2122</v>
      </c>
      <c r="G163" s="185" t="s">
        <v>368</v>
      </c>
      <c r="H163" s="186">
        <v>1</v>
      </c>
      <c r="I163" s="187"/>
      <c r="J163" s="188">
        <f>ROUND(I163*H163,2)</f>
        <v>0</v>
      </c>
      <c r="K163" s="184" t="s">
        <v>282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3.4000000000000002E-4</v>
      </c>
      <c r="R163" s="191">
        <f>Q163*H163</f>
        <v>3.4000000000000002E-4</v>
      </c>
      <c r="S163" s="191">
        <v>0</v>
      </c>
      <c r="T163" s="192">
        <f>S163*H163</f>
        <v>0</v>
      </c>
      <c r="AR163" s="25" t="s">
        <v>384</v>
      </c>
      <c r="AT163" s="25" t="s">
        <v>278</v>
      </c>
      <c r="AU163" s="25" t="s">
        <v>81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384</v>
      </c>
      <c r="BM163" s="25" t="s">
        <v>2123</v>
      </c>
    </row>
    <row r="164" spans="2:65" s="12" customFormat="1">
      <c r="B164" s="194"/>
      <c r="D164" s="195" t="s">
        <v>284</v>
      </c>
      <c r="E164" s="196" t="s">
        <v>5</v>
      </c>
      <c r="F164" s="197" t="s">
        <v>2071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2124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16.5" customHeight="1">
      <c r="B167" s="181"/>
      <c r="C167" s="182" t="s">
        <v>12</v>
      </c>
      <c r="D167" s="182" t="s">
        <v>278</v>
      </c>
      <c r="E167" s="183" t="s">
        <v>2125</v>
      </c>
      <c r="F167" s="184" t="s">
        <v>2126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2.7E-4</v>
      </c>
      <c r="R167" s="191">
        <f>Q167*H167</f>
        <v>2.7E-4</v>
      </c>
      <c r="S167" s="191">
        <v>0</v>
      </c>
      <c r="T167" s="192">
        <f>S167*H167</f>
        <v>0</v>
      </c>
      <c r="AR167" s="25" t="s">
        <v>384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384</v>
      </c>
      <c r="BM167" s="25" t="s">
        <v>2127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2128</v>
      </c>
      <c r="H169" s="205">
        <v>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1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384</v>
      </c>
      <c r="D171" s="182" t="s">
        <v>278</v>
      </c>
      <c r="E171" s="183" t="s">
        <v>2129</v>
      </c>
      <c r="F171" s="184" t="s">
        <v>2130</v>
      </c>
      <c r="G171" s="185" t="s">
        <v>416</v>
      </c>
      <c r="H171" s="186">
        <v>34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1.9000000000000001E-4</v>
      </c>
      <c r="R171" s="191">
        <f>Q171*H171</f>
        <v>6.4600000000000005E-3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2131</v>
      </c>
    </row>
    <row r="172" spans="2:65" s="1" customFormat="1" ht="16.5" customHeight="1">
      <c r="B172" s="181"/>
      <c r="C172" s="182" t="s">
        <v>390</v>
      </c>
      <c r="D172" s="182" t="s">
        <v>278</v>
      </c>
      <c r="E172" s="183" t="s">
        <v>2132</v>
      </c>
      <c r="F172" s="184" t="s">
        <v>2133</v>
      </c>
      <c r="G172" s="185" t="s">
        <v>416</v>
      </c>
      <c r="H172" s="186">
        <v>34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1.0000000000000001E-5</v>
      </c>
      <c r="R172" s="191">
        <f>Q172*H172</f>
        <v>3.4000000000000002E-4</v>
      </c>
      <c r="S172" s="191">
        <v>0</v>
      </c>
      <c r="T172" s="192">
        <f>S172*H172</f>
        <v>0</v>
      </c>
      <c r="AR172" s="25" t="s">
        <v>384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384</v>
      </c>
      <c r="BM172" s="25" t="s">
        <v>2134</v>
      </c>
    </row>
    <row r="173" spans="2:65" s="1" customFormat="1" ht="16.5" customHeight="1">
      <c r="B173" s="181"/>
      <c r="C173" s="182" t="s">
        <v>413</v>
      </c>
      <c r="D173" s="182" t="s">
        <v>278</v>
      </c>
      <c r="E173" s="183" t="s">
        <v>2135</v>
      </c>
      <c r="F173" s="184" t="s">
        <v>2136</v>
      </c>
      <c r="G173" s="185" t="s">
        <v>318</v>
      </c>
      <c r="H173" s="186">
        <v>4.3999999999999997E-2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384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384</v>
      </c>
      <c r="BM173" s="25" t="s">
        <v>2137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2138</v>
      </c>
      <c r="F174" s="184" t="s">
        <v>2139</v>
      </c>
      <c r="G174" s="185" t="s">
        <v>318</v>
      </c>
      <c r="H174" s="186">
        <v>4.3999999999999997E-2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384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384</v>
      </c>
      <c r="BM174" s="25" t="s">
        <v>2140</v>
      </c>
    </row>
    <row r="175" spans="2:65" s="1" customFormat="1" ht="16.5" customHeight="1">
      <c r="B175" s="181"/>
      <c r="C175" s="182" t="s">
        <v>428</v>
      </c>
      <c r="D175" s="182" t="s">
        <v>278</v>
      </c>
      <c r="E175" s="183" t="s">
        <v>2141</v>
      </c>
      <c r="F175" s="184" t="s">
        <v>2142</v>
      </c>
      <c r="G175" s="185" t="s">
        <v>416</v>
      </c>
      <c r="H175" s="186">
        <v>18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7.7999999999999999E-4</v>
      </c>
      <c r="R175" s="191">
        <f>Q175*H175</f>
        <v>1.404E-2</v>
      </c>
      <c r="S175" s="191">
        <v>0</v>
      </c>
      <c r="T175" s="192">
        <f>S175*H175</f>
        <v>0</v>
      </c>
      <c r="AR175" s="25" t="s">
        <v>384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384</v>
      </c>
      <c r="BM175" s="25" t="s">
        <v>2143</v>
      </c>
    </row>
    <row r="176" spans="2:65" s="12" customFormat="1">
      <c r="B176" s="194"/>
      <c r="D176" s="195" t="s">
        <v>284</v>
      </c>
      <c r="E176" s="196" t="s">
        <v>5</v>
      </c>
      <c r="F176" s="197" t="s">
        <v>2071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413</v>
      </c>
      <c r="H177" s="205">
        <v>18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18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182" t="s">
        <v>10</v>
      </c>
      <c r="D179" s="182" t="s">
        <v>278</v>
      </c>
      <c r="E179" s="183" t="s">
        <v>2144</v>
      </c>
      <c r="F179" s="184" t="s">
        <v>2145</v>
      </c>
      <c r="G179" s="185" t="s">
        <v>416</v>
      </c>
      <c r="H179" s="186">
        <v>16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9.6000000000000002E-4</v>
      </c>
      <c r="R179" s="191">
        <f>Q179*H179</f>
        <v>1.536E-2</v>
      </c>
      <c r="S179" s="191">
        <v>0</v>
      </c>
      <c r="T179" s="192">
        <f>S179*H179</f>
        <v>0</v>
      </c>
      <c r="AR179" s="25" t="s">
        <v>384</v>
      </c>
      <c r="AT179" s="25" t="s">
        <v>278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384</v>
      </c>
      <c r="BM179" s="25" t="s">
        <v>2146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2071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2147</v>
      </c>
      <c r="H181" s="205">
        <v>16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16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1" customFormat="1" ht="29.85" customHeight="1">
      <c r="B183" s="168"/>
      <c r="D183" s="169" t="s">
        <v>72</v>
      </c>
      <c r="E183" s="179" t="s">
        <v>2148</v>
      </c>
      <c r="F183" s="179" t="s">
        <v>2067</v>
      </c>
      <c r="I183" s="171"/>
      <c r="J183" s="180">
        <f>BK183</f>
        <v>0</v>
      </c>
      <c r="L183" s="168"/>
      <c r="M183" s="173"/>
      <c r="N183" s="174"/>
      <c r="O183" s="174"/>
      <c r="P183" s="175">
        <f>SUM(P184:P195)</f>
        <v>0</v>
      </c>
      <c r="Q183" s="174"/>
      <c r="R183" s="175">
        <f>SUM(R184:R195)</f>
        <v>1.406E-2</v>
      </c>
      <c r="S183" s="174"/>
      <c r="T183" s="176">
        <f>SUM(T184:T195)</f>
        <v>0</v>
      </c>
      <c r="AR183" s="169" t="s">
        <v>81</v>
      </c>
      <c r="AT183" s="177" t="s">
        <v>72</v>
      </c>
      <c r="AU183" s="177" t="s">
        <v>77</v>
      </c>
      <c r="AY183" s="169" t="s">
        <v>276</v>
      </c>
      <c r="BK183" s="178">
        <f>SUM(BK184:BK195)</f>
        <v>0</v>
      </c>
    </row>
    <row r="184" spans="2:65" s="1" customFormat="1" ht="25.5" customHeight="1">
      <c r="B184" s="181"/>
      <c r="C184" s="226" t="s">
        <v>435</v>
      </c>
      <c r="D184" s="226" t="s">
        <v>447</v>
      </c>
      <c r="E184" s="227" t="s">
        <v>2149</v>
      </c>
      <c r="F184" s="228" t="s">
        <v>2150</v>
      </c>
      <c r="G184" s="229" t="s">
        <v>368</v>
      </c>
      <c r="H184" s="230">
        <v>1</v>
      </c>
      <c r="I184" s="231"/>
      <c r="J184" s="232">
        <f>ROUND(I184*H184,2)</f>
        <v>0</v>
      </c>
      <c r="K184" s="228" t="s">
        <v>459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1.4E-2</v>
      </c>
      <c r="R184" s="191">
        <f>Q184*H184</f>
        <v>1.4E-2</v>
      </c>
      <c r="S184" s="191">
        <v>0</v>
      </c>
      <c r="T184" s="192">
        <f>S184*H184</f>
        <v>0</v>
      </c>
      <c r="AR184" s="25" t="s">
        <v>484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384</v>
      </c>
      <c r="BM184" s="25" t="s">
        <v>2151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2152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1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25.5" customHeight="1">
      <c r="B188" s="181"/>
      <c r="C188" s="226" t="s">
        <v>439</v>
      </c>
      <c r="D188" s="226" t="s">
        <v>447</v>
      </c>
      <c r="E188" s="227" t="s">
        <v>2153</v>
      </c>
      <c r="F188" s="228" t="s">
        <v>2154</v>
      </c>
      <c r="G188" s="229" t="s">
        <v>2155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484</v>
      </c>
      <c r="AT188" s="25" t="s">
        <v>447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2156</v>
      </c>
    </row>
    <row r="189" spans="2:65" s="1" customFormat="1" ht="25.5" customHeight="1">
      <c r="B189" s="181"/>
      <c r="C189" s="182" t="s">
        <v>446</v>
      </c>
      <c r="D189" s="182" t="s">
        <v>278</v>
      </c>
      <c r="E189" s="183" t="s">
        <v>2157</v>
      </c>
      <c r="F189" s="184" t="s">
        <v>2158</v>
      </c>
      <c r="G189" s="185" t="s">
        <v>368</v>
      </c>
      <c r="H189" s="186">
        <v>2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3.0000000000000001E-5</v>
      </c>
      <c r="R189" s="191">
        <f>Q189*H189</f>
        <v>6.0000000000000002E-5</v>
      </c>
      <c r="S189" s="191">
        <v>0</v>
      </c>
      <c r="T189" s="192">
        <f>S189*H189</f>
        <v>0</v>
      </c>
      <c r="AR189" s="25" t="s">
        <v>384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384</v>
      </c>
      <c r="BM189" s="25" t="s">
        <v>2159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2160</v>
      </c>
      <c r="H191" s="205">
        <v>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2161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2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" customFormat="1" ht="16.5" customHeight="1">
      <c r="B194" s="181"/>
      <c r="C194" s="182" t="s">
        <v>452</v>
      </c>
      <c r="D194" s="182" t="s">
        <v>278</v>
      </c>
      <c r="E194" s="183" t="s">
        <v>2162</v>
      </c>
      <c r="F194" s="184" t="s">
        <v>2163</v>
      </c>
      <c r="G194" s="185" t="s">
        <v>318</v>
      </c>
      <c r="H194" s="186">
        <v>1.4E-2</v>
      </c>
      <c r="I194" s="187"/>
      <c r="J194" s="188">
        <f>ROUND(I194*H194,2)</f>
        <v>0</v>
      </c>
      <c r="K194" s="184" t="s">
        <v>282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384</v>
      </c>
      <c r="AT194" s="25" t="s">
        <v>278</v>
      </c>
      <c r="AU194" s="25" t="s">
        <v>81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384</v>
      </c>
      <c r="BM194" s="25" t="s">
        <v>2164</v>
      </c>
    </row>
    <row r="195" spans="2:65" s="1" customFormat="1" ht="16.5" customHeight="1">
      <c r="B195" s="181"/>
      <c r="C195" s="182" t="s">
        <v>456</v>
      </c>
      <c r="D195" s="182" t="s">
        <v>278</v>
      </c>
      <c r="E195" s="183" t="s">
        <v>2165</v>
      </c>
      <c r="F195" s="184" t="s">
        <v>2166</v>
      </c>
      <c r="G195" s="185" t="s">
        <v>318</v>
      </c>
      <c r="H195" s="186">
        <v>1.4E-2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384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384</v>
      </c>
      <c r="BM195" s="25" t="s">
        <v>2167</v>
      </c>
    </row>
    <row r="196" spans="2:65" s="11" customFormat="1" ht="29.85" customHeight="1">
      <c r="B196" s="168"/>
      <c r="D196" s="169" t="s">
        <v>72</v>
      </c>
      <c r="E196" s="179" t="s">
        <v>1468</v>
      </c>
      <c r="F196" s="179" t="s">
        <v>2067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SUM(P197:P240)</f>
        <v>0</v>
      </c>
      <c r="Q196" s="174"/>
      <c r="R196" s="175">
        <f>SUM(R197:R240)</f>
        <v>2.8530000000000003E-2</v>
      </c>
      <c r="S196" s="174"/>
      <c r="T196" s="176">
        <f>SUM(T197:T240)</f>
        <v>0</v>
      </c>
      <c r="AR196" s="169" t="s">
        <v>81</v>
      </c>
      <c r="AT196" s="177" t="s">
        <v>72</v>
      </c>
      <c r="AU196" s="177" t="s">
        <v>77</v>
      </c>
      <c r="AY196" s="169" t="s">
        <v>276</v>
      </c>
      <c r="BK196" s="178">
        <f>SUM(BK197:BK240)</f>
        <v>0</v>
      </c>
    </row>
    <row r="197" spans="2:65" s="1" customFormat="1" ht="16.5" customHeight="1">
      <c r="B197" s="181"/>
      <c r="C197" s="182" t="s">
        <v>463</v>
      </c>
      <c r="D197" s="182" t="s">
        <v>278</v>
      </c>
      <c r="E197" s="183" t="s">
        <v>2168</v>
      </c>
      <c r="F197" s="184" t="s">
        <v>2169</v>
      </c>
      <c r="G197" s="185" t="s">
        <v>2170</v>
      </c>
      <c r="H197" s="186">
        <v>1</v>
      </c>
      <c r="I197" s="187"/>
      <c r="J197" s="188">
        <f>ROUND(I197*H197,2)</f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3.1E-4</v>
      </c>
      <c r="R197" s="191">
        <f>Q197*H197</f>
        <v>3.1E-4</v>
      </c>
      <c r="S197" s="191">
        <v>0</v>
      </c>
      <c r="T197" s="192">
        <f>S197*H197</f>
        <v>0</v>
      </c>
      <c r="AR197" s="25" t="s">
        <v>384</v>
      </c>
      <c r="AT197" s="25" t="s">
        <v>278</v>
      </c>
      <c r="AU197" s="25" t="s">
        <v>81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384</v>
      </c>
      <c r="BM197" s="25" t="s">
        <v>2171</v>
      </c>
    </row>
    <row r="198" spans="2:65" s="12" customFormat="1">
      <c r="B198" s="194"/>
      <c r="D198" s="195" t="s">
        <v>284</v>
      </c>
      <c r="E198" s="196" t="s">
        <v>5</v>
      </c>
      <c r="F198" s="197" t="s">
        <v>2071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2081</v>
      </c>
      <c r="H199" s="205">
        <v>1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16.5" customHeight="1">
      <c r="B201" s="181"/>
      <c r="C201" s="226" t="s">
        <v>467</v>
      </c>
      <c r="D201" s="226" t="s">
        <v>447</v>
      </c>
      <c r="E201" s="227" t="s">
        <v>2172</v>
      </c>
      <c r="F201" s="228" t="s">
        <v>2173</v>
      </c>
      <c r="G201" s="229" t="s">
        <v>2155</v>
      </c>
      <c r="H201" s="230">
        <v>1</v>
      </c>
      <c r="I201" s="231"/>
      <c r="J201" s="232">
        <f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484</v>
      </c>
      <c r="AT201" s="25" t="s">
        <v>447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384</v>
      </c>
      <c r="BM201" s="25" t="s">
        <v>2174</v>
      </c>
    </row>
    <row r="202" spans="2:65" s="12" customFormat="1">
      <c r="B202" s="194"/>
      <c r="D202" s="195" t="s">
        <v>284</v>
      </c>
      <c r="E202" s="196" t="s">
        <v>5</v>
      </c>
      <c r="F202" s="197" t="s">
        <v>2071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3" customFormat="1">
      <c r="B203" s="202"/>
      <c r="D203" s="195" t="s">
        <v>284</v>
      </c>
      <c r="E203" s="203" t="s">
        <v>5</v>
      </c>
      <c r="F203" s="204" t="s">
        <v>2081</v>
      </c>
      <c r="H203" s="205">
        <v>1</v>
      </c>
      <c r="I203" s="206"/>
      <c r="L203" s="202"/>
      <c r="M203" s="207"/>
      <c r="N203" s="208"/>
      <c r="O203" s="208"/>
      <c r="P203" s="208"/>
      <c r="Q203" s="208"/>
      <c r="R203" s="208"/>
      <c r="S203" s="208"/>
      <c r="T203" s="209"/>
      <c r="AT203" s="203" t="s">
        <v>284</v>
      </c>
      <c r="AU203" s="203" t="s">
        <v>81</v>
      </c>
      <c r="AV203" s="13" t="s">
        <v>81</v>
      </c>
      <c r="AW203" s="13" t="s">
        <v>36</v>
      </c>
      <c r="AX203" s="13" t="s">
        <v>73</v>
      </c>
      <c r="AY203" s="203" t="s">
        <v>276</v>
      </c>
    </row>
    <row r="204" spans="2:65" s="15" customFormat="1">
      <c r="B204" s="218"/>
      <c r="D204" s="195" t="s">
        <v>284</v>
      </c>
      <c r="E204" s="219" t="s">
        <v>5</v>
      </c>
      <c r="F204" s="220" t="s">
        <v>291</v>
      </c>
      <c r="H204" s="221">
        <v>1</v>
      </c>
      <c r="I204" s="222"/>
      <c r="L204" s="218"/>
      <c r="M204" s="223"/>
      <c r="N204" s="224"/>
      <c r="O204" s="224"/>
      <c r="P204" s="224"/>
      <c r="Q204" s="224"/>
      <c r="R204" s="224"/>
      <c r="S204" s="224"/>
      <c r="T204" s="225"/>
      <c r="AT204" s="219" t="s">
        <v>284</v>
      </c>
      <c r="AU204" s="219" t="s">
        <v>81</v>
      </c>
      <c r="AV204" s="15" t="s">
        <v>92</v>
      </c>
      <c r="AW204" s="15" t="s">
        <v>36</v>
      </c>
      <c r="AX204" s="15" t="s">
        <v>77</v>
      </c>
      <c r="AY204" s="219" t="s">
        <v>276</v>
      </c>
    </row>
    <row r="205" spans="2:65" s="1" customFormat="1" ht="16.5" customHeight="1">
      <c r="B205" s="181"/>
      <c r="C205" s="226" t="s">
        <v>471</v>
      </c>
      <c r="D205" s="226" t="s">
        <v>447</v>
      </c>
      <c r="E205" s="227" t="s">
        <v>2175</v>
      </c>
      <c r="F205" s="228" t="s">
        <v>2176</v>
      </c>
      <c r="G205" s="229" t="s">
        <v>368</v>
      </c>
      <c r="H205" s="230">
        <v>1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0.01</v>
      </c>
      <c r="R205" s="191">
        <f>Q205*H205</f>
        <v>0.01</v>
      </c>
      <c r="S205" s="191">
        <v>0</v>
      </c>
      <c r="T205" s="192">
        <f>S205*H205</f>
        <v>0</v>
      </c>
      <c r="AR205" s="25" t="s">
        <v>484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384</v>
      </c>
      <c r="BM205" s="25" t="s">
        <v>2177</v>
      </c>
    </row>
    <row r="206" spans="2:65" s="12" customFormat="1">
      <c r="B206" s="194"/>
      <c r="D206" s="195" t="s">
        <v>284</v>
      </c>
      <c r="E206" s="196" t="s">
        <v>5</v>
      </c>
      <c r="F206" s="197" t="s">
        <v>2071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81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2178</v>
      </c>
      <c r="H207" s="205">
        <v>1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36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1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226" t="s">
        <v>475</v>
      </c>
      <c r="D209" s="226" t="s">
        <v>447</v>
      </c>
      <c r="E209" s="227" t="s">
        <v>2179</v>
      </c>
      <c r="F209" s="228" t="s">
        <v>2180</v>
      </c>
      <c r="G209" s="229" t="s">
        <v>368</v>
      </c>
      <c r="H209" s="230">
        <v>1</v>
      </c>
      <c r="I209" s="231"/>
      <c r="J209" s="232">
        <f>ROUND(I209*H209,2)</f>
        <v>0</v>
      </c>
      <c r="K209" s="228" t="s">
        <v>282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0.01</v>
      </c>
      <c r="R209" s="191">
        <f>Q209*H209</f>
        <v>0.01</v>
      </c>
      <c r="S209" s="191">
        <v>0</v>
      </c>
      <c r="T209" s="192">
        <f>S209*H209</f>
        <v>0</v>
      </c>
      <c r="AR209" s="25" t="s">
        <v>484</v>
      </c>
      <c r="AT209" s="25" t="s">
        <v>447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2181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2071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2182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5" customFormat="1">
      <c r="B212" s="218"/>
      <c r="D212" s="195" t="s">
        <v>284</v>
      </c>
      <c r="E212" s="219" t="s">
        <v>5</v>
      </c>
      <c r="F212" s="220" t="s">
        <v>291</v>
      </c>
      <c r="H212" s="221">
        <v>1</v>
      </c>
      <c r="I212" s="222"/>
      <c r="L212" s="218"/>
      <c r="M212" s="223"/>
      <c r="N212" s="224"/>
      <c r="O212" s="224"/>
      <c r="P212" s="224"/>
      <c r="Q212" s="224"/>
      <c r="R212" s="224"/>
      <c r="S212" s="224"/>
      <c r="T212" s="225"/>
      <c r="AT212" s="219" t="s">
        <v>284</v>
      </c>
      <c r="AU212" s="219" t="s">
        <v>81</v>
      </c>
      <c r="AV212" s="15" t="s">
        <v>92</v>
      </c>
      <c r="AW212" s="15" t="s">
        <v>36</v>
      </c>
      <c r="AX212" s="15" t="s">
        <v>77</v>
      </c>
      <c r="AY212" s="219" t="s">
        <v>276</v>
      </c>
    </row>
    <row r="213" spans="2:65" s="1" customFormat="1" ht="25.5" customHeight="1">
      <c r="B213" s="181"/>
      <c r="C213" s="226" t="s">
        <v>479</v>
      </c>
      <c r="D213" s="226" t="s">
        <v>447</v>
      </c>
      <c r="E213" s="227" t="s">
        <v>2183</v>
      </c>
      <c r="F213" s="228" t="s">
        <v>2184</v>
      </c>
      <c r="G213" s="229" t="s">
        <v>368</v>
      </c>
      <c r="H213" s="230">
        <v>2</v>
      </c>
      <c r="I213" s="231"/>
      <c r="J213" s="232">
        <f>ROUND(I213*H213,2)</f>
        <v>0</v>
      </c>
      <c r="K213" s="228" t="s">
        <v>282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7.5000000000000002E-4</v>
      </c>
      <c r="R213" s="191">
        <f>Q213*H213</f>
        <v>1.5E-3</v>
      </c>
      <c r="S213" s="191">
        <v>0</v>
      </c>
      <c r="T213" s="192">
        <f>S213*H213</f>
        <v>0</v>
      </c>
      <c r="AR213" s="25" t="s">
        <v>484</v>
      </c>
      <c r="AT213" s="25" t="s">
        <v>447</v>
      </c>
      <c r="AU213" s="25" t="s">
        <v>81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384</v>
      </c>
      <c r="BM213" s="25" t="s">
        <v>2185</v>
      </c>
    </row>
    <row r="214" spans="2:65" s="12" customFormat="1">
      <c r="B214" s="194"/>
      <c r="D214" s="195" t="s">
        <v>284</v>
      </c>
      <c r="E214" s="196" t="s">
        <v>5</v>
      </c>
      <c r="F214" s="197" t="s">
        <v>2071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2182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2178</v>
      </c>
      <c r="H216" s="205">
        <v>1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2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484</v>
      </c>
      <c r="D218" s="182" t="s">
        <v>278</v>
      </c>
      <c r="E218" s="183" t="s">
        <v>2186</v>
      </c>
      <c r="F218" s="184" t="s">
        <v>2187</v>
      </c>
      <c r="G218" s="185" t="s">
        <v>2170</v>
      </c>
      <c r="H218" s="186">
        <v>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6.6E-4</v>
      </c>
      <c r="R218" s="191">
        <f>Q218*H218</f>
        <v>1.32E-3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2188</v>
      </c>
    </row>
    <row r="219" spans="2:65" s="12" customFormat="1">
      <c r="B219" s="194"/>
      <c r="D219" s="195" t="s">
        <v>284</v>
      </c>
      <c r="E219" s="196" t="s">
        <v>5</v>
      </c>
      <c r="F219" s="197" t="s">
        <v>2071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2182</v>
      </c>
      <c r="H220" s="205">
        <v>1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2178</v>
      </c>
      <c r="H221" s="205">
        <v>1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2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490</v>
      </c>
      <c r="D223" s="182" t="s">
        <v>278</v>
      </c>
      <c r="E223" s="183" t="s">
        <v>2189</v>
      </c>
      <c r="F223" s="184" t="s">
        <v>2190</v>
      </c>
      <c r="G223" s="185" t="s">
        <v>2170</v>
      </c>
      <c r="H223" s="186">
        <v>12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2.9999999999999997E-4</v>
      </c>
      <c r="R223" s="191">
        <f>Q223*H223</f>
        <v>3.5999999999999999E-3</v>
      </c>
      <c r="S223" s="191">
        <v>0</v>
      </c>
      <c r="T223" s="192">
        <f>S223*H223</f>
        <v>0</v>
      </c>
      <c r="AR223" s="25" t="s">
        <v>384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384</v>
      </c>
      <c r="BM223" s="25" t="s">
        <v>2191</v>
      </c>
    </row>
    <row r="224" spans="2:65" s="12" customFormat="1">
      <c r="B224" s="194"/>
      <c r="D224" s="195" t="s">
        <v>284</v>
      </c>
      <c r="E224" s="196" t="s">
        <v>5</v>
      </c>
      <c r="F224" s="197" t="s">
        <v>2071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3" customFormat="1">
      <c r="B225" s="202"/>
      <c r="D225" s="195" t="s">
        <v>284</v>
      </c>
      <c r="E225" s="203" t="s">
        <v>5</v>
      </c>
      <c r="F225" s="204" t="s">
        <v>2112</v>
      </c>
      <c r="H225" s="205">
        <v>2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2113</v>
      </c>
      <c r="H226" s="205">
        <v>2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3" customFormat="1">
      <c r="B227" s="202"/>
      <c r="D227" s="195" t="s">
        <v>284</v>
      </c>
      <c r="E227" s="203" t="s">
        <v>5</v>
      </c>
      <c r="F227" s="204" t="s">
        <v>2114</v>
      </c>
      <c r="H227" s="205">
        <v>2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2115</v>
      </c>
      <c r="H228" s="205">
        <v>2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2116</v>
      </c>
      <c r="H229" s="205">
        <v>2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2117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3" customFormat="1">
      <c r="B231" s="202"/>
      <c r="D231" s="195" t="s">
        <v>284</v>
      </c>
      <c r="E231" s="203" t="s">
        <v>5</v>
      </c>
      <c r="F231" s="204" t="s">
        <v>5</v>
      </c>
      <c r="H231" s="205">
        <v>0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6</v>
      </c>
      <c r="AX231" s="13" t="s">
        <v>73</v>
      </c>
      <c r="AY231" s="203" t="s">
        <v>276</v>
      </c>
    </row>
    <row r="232" spans="2:65" s="13" customFormat="1">
      <c r="B232" s="202"/>
      <c r="D232" s="195" t="s">
        <v>284</v>
      </c>
      <c r="E232" s="203" t="s">
        <v>5</v>
      </c>
      <c r="F232" s="204" t="s">
        <v>5</v>
      </c>
      <c r="H232" s="205">
        <v>0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6</v>
      </c>
      <c r="AX232" s="13" t="s">
        <v>73</v>
      </c>
      <c r="AY232" s="203" t="s">
        <v>276</v>
      </c>
    </row>
    <row r="233" spans="2:65" s="15" customFormat="1">
      <c r="B233" s="218"/>
      <c r="D233" s="195" t="s">
        <v>284</v>
      </c>
      <c r="E233" s="219" t="s">
        <v>5</v>
      </c>
      <c r="F233" s="220" t="s">
        <v>291</v>
      </c>
      <c r="H233" s="221">
        <v>12</v>
      </c>
      <c r="I233" s="222"/>
      <c r="L233" s="218"/>
      <c r="M233" s="223"/>
      <c r="N233" s="224"/>
      <c r="O233" s="224"/>
      <c r="P233" s="224"/>
      <c r="Q233" s="224"/>
      <c r="R233" s="224"/>
      <c r="S233" s="224"/>
      <c r="T233" s="225"/>
      <c r="AT233" s="219" t="s">
        <v>284</v>
      </c>
      <c r="AU233" s="219" t="s">
        <v>81</v>
      </c>
      <c r="AV233" s="15" t="s">
        <v>92</v>
      </c>
      <c r="AW233" s="15" t="s">
        <v>36</v>
      </c>
      <c r="AX233" s="15" t="s">
        <v>77</v>
      </c>
      <c r="AY233" s="219" t="s">
        <v>276</v>
      </c>
    </row>
    <row r="234" spans="2:65" s="1" customFormat="1" ht="16.5" customHeight="1">
      <c r="B234" s="181"/>
      <c r="C234" s="182" t="s">
        <v>495</v>
      </c>
      <c r="D234" s="182" t="s">
        <v>278</v>
      </c>
      <c r="E234" s="183" t="s">
        <v>2192</v>
      </c>
      <c r="F234" s="184" t="s">
        <v>2193</v>
      </c>
      <c r="G234" s="185" t="s">
        <v>2170</v>
      </c>
      <c r="H234" s="186">
        <v>1</v>
      </c>
      <c r="I234" s="187"/>
      <c r="J234" s="188">
        <f>ROUND(I234*H234,2)</f>
        <v>0</v>
      </c>
      <c r="K234" s="184" t="s">
        <v>282</v>
      </c>
      <c r="L234" s="42"/>
      <c r="M234" s="189" t="s">
        <v>5</v>
      </c>
      <c r="N234" s="190" t="s">
        <v>46</v>
      </c>
      <c r="O234" s="43"/>
      <c r="P234" s="191">
        <f>O234*H234</f>
        <v>0</v>
      </c>
      <c r="Q234" s="191">
        <v>1.8E-3</v>
      </c>
      <c r="R234" s="191">
        <f>Q234*H234</f>
        <v>1.8E-3</v>
      </c>
      <c r="S234" s="191">
        <v>0</v>
      </c>
      <c r="T234" s="192">
        <f>S234*H234</f>
        <v>0</v>
      </c>
      <c r="AR234" s="25" t="s">
        <v>384</v>
      </c>
      <c r="AT234" s="25" t="s">
        <v>278</v>
      </c>
      <c r="AU234" s="25" t="s">
        <v>81</v>
      </c>
      <c r="AY234" s="25" t="s">
        <v>276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92</v>
      </c>
      <c r="BK234" s="193">
        <f>ROUND(I234*H234,2)</f>
        <v>0</v>
      </c>
      <c r="BL234" s="25" t="s">
        <v>384</v>
      </c>
      <c r="BM234" s="25" t="s">
        <v>2194</v>
      </c>
    </row>
    <row r="235" spans="2:65" s="12" customFormat="1">
      <c r="B235" s="194"/>
      <c r="D235" s="195" t="s">
        <v>284</v>
      </c>
      <c r="E235" s="196" t="s">
        <v>5</v>
      </c>
      <c r="F235" s="197" t="s">
        <v>2071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2081</v>
      </c>
      <c r="H236" s="205">
        <v>1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5</v>
      </c>
      <c r="H237" s="205">
        <v>0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6</v>
      </c>
      <c r="AX237" s="13" t="s">
        <v>73</v>
      </c>
      <c r="AY237" s="203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501</v>
      </c>
      <c r="D239" s="182" t="s">
        <v>278</v>
      </c>
      <c r="E239" s="183" t="s">
        <v>2195</v>
      </c>
      <c r="F239" s="184" t="s">
        <v>2196</v>
      </c>
      <c r="G239" s="185" t="s">
        <v>318</v>
      </c>
      <c r="H239" s="186">
        <v>3.5000000000000003E-2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25" t="s">
        <v>384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384</v>
      </c>
      <c r="BM239" s="25" t="s">
        <v>2197</v>
      </c>
    </row>
    <row r="240" spans="2:65" s="1" customFormat="1" ht="16.5" customHeight="1">
      <c r="B240" s="181"/>
      <c r="C240" s="182" t="s">
        <v>507</v>
      </c>
      <c r="D240" s="182" t="s">
        <v>278</v>
      </c>
      <c r="E240" s="183" t="s">
        <v>2198</v>
      </c>
      <c r="F240" s="184" t="s">
        <v>2199</v>
      </c>
      <c r="G240" s="185" t="s">
        <v>318</v>
      </c>
      <c r="H240" s="186">
        <v>3.5000000000000003E-2</v>
      </c>
      <c r="I240" s="187"/>
      <c r="J240" s="188">
        <f>ROUND(I240*H240,2)</f>
        <v>0</v>
      </c>
      <c r="K240" s="184" t="s">
        <v>282</v>
      </c>
      <c r="L240" s="42"/>
      <c r="M240" s="189" t="s">
        <v>5</v>
      </c>
      <c r="N240" s="239" t="s">
        <v>46</v>
      </c>
      <c r="O240" s="240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5" t="s">
        <v>384</v>
      </c>
      <c r="AT240" s="25" t="s">
        <v>278</v>
      </c>
      <c r="AU240" s="25" t="s">
        <v>81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384</v>
      </c>
      <c r="BM240" s="25" t="s">
        <v>2200</v>
      </c>
    </row>
    <row r="241" spans="2:12" s="1" customFormat="1" ht="6.9" customHeight="1">
      <c r="B241" s="57"/>
      <c r="C241" s="58"/>
      <c r="D241" s="58"/>
      <c r="E241" s="58"/>
      <c r="F241" s="58"/>
      <c r="G241" s="58"/>
      <c r="H241" s="58"/>
      <c r="I241" s="135"/>
      <c r="J241" s="58"/>
      <c r="K241" s="58"/>
      <c r="L241" s="42"/>
    </row>
  </sheetData>
  <sheetProtection password="E2A1" sheet="1" objects="1" scenarios="1"/>
  <autoFilter ref="C92:K240"/>
  <mergeCells count="16">
    <mergeCell ref="L2:V2"/>
    <mergeCell ref="E79:H79"/>
    <mergeCell ref="E83:H83"/>
    <mergeCell ref="E81:H81"/>
    <mergeCell ref="E85:H8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105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2201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ROUND(J102,2)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ROUND(SUM(BE102:BE865), 2)</f>
        <v>0</v>
      </c>
      <c r="G34" s="43"/>
      <c r="H34" s="43"/>
      <c r="I34" s="127">
        <v>0.21</v>
      </c>
      <c r="J34" s="126">
        <f>ROUND(ROUND((SUM(BE102:BE865)),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ROUND(SUM(BF102:BF865), 2)</f>
        <v>0</v>
      </c>
      <c r="G35" s="43"/>
      <c r="H35" s="43"/>
      <c r="I35" s="127">
        <v>0.15</v>
      </c>
      <c r="J35" s="126">
        <f>ROUND(ROUND((SUM(BF102:BF865)),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ROUND(SUM(BG102:BG865),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ROUND(SUM(BH102:BH865),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ROUND(SUM(BI102:BI865),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 xml:space="preserve">1.1.2.2 - SO 20 (RB2) 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J102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J103</f>
        <v>0</v>
      </c>
      <c r="K65" s="149"/>
    </row>
    <row r="66" spans="2:11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J104</f>
        <v>0</v>
      </c>
      <c r="K66" s="156"/>
    </row>
    <row r="67" spans="2:11" s="9" customFormat="1" ht="19.95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J151</f>
        <v>0</v>
      </c>
      <c r="K67" s="156"/>
    </row>
    <row r="68" spans="2:11" s="9" customFormat="1" ht="19.95" customHeight="1">
      <c r="B68" s="150"/>
      <c r="C68" s="151"/>
      <c r="D68" s="152" t="s">
        <v>2203</v>
      </c>
      <c r="E68" s="153"/>
      <c r="F68" s="153"/>
      <c r="G68" s="153"/>
      <c r="H68" s="153"/>
      <c r="I68" s="154"/>
      <c r="J68" s="155">
        <f>J194</f>
        <v>0</v>
      </c>
      <c r="K68" s="156"/>
    </row>
    <row r="69" spans="2:11" s="9" customFormat="1" ht="19.95" customHeight="1">
      <c r="B69" s="150"/>
      <c r="C69" s="151"/>
      <c r="D69" s="152" t="s">
        <v>2204</v>
      </c>
      <c r="E69" s="153"/>
      <c r="F69" s="153"/>
      <c r="G69" s="153"/>
      <c r="H69" s="153"/>
      <c r="I69" s="154"/>
      <c r="J69" s="155">
        <f>J207</f>
        <v>0</v>
      </c>
      <c r="K69" s="156"/>
    </row>
    <row r="70" spans="2:11" s="8" customFormat="1" ht="24.9" customHeight="1">
      <c r="B70" s="143"/>
      <c r="C70" s="144"/>
      <c r="D70" s="145" t="s">
        <v>2061</v>
      </c>
      <c r="E70" s="146"/>
      <c r="F70" s="146"/>
      <c r="G70" s="146"/>
      <c r="H70" s="146"/>
      <c r="I70" s="147"/>
      <c r="J70" s="148">
        <f>J209</f>
        <v>0</v>
      </c>
      <c r="K70" s="149"/>
    </row>
    <row r="71" spans="2:11" s="9" customFormat="1" ht="19.95" customHeight="1">
      <c r="B71" s="150"/>
      <c r="C71" s="151"/>
      <c r="D71" s="152" t="s">
        <v>2062</v>
      </c>
      <c r="E71" s="153"/>
      <c r="F71" s="153"/>
      <c r="G71" s="153"/>
      <c r="H71" s="153"/>
      <c r="I71" s="154"/>
      <c r="J71" s="155">
        <f>J210</f>
        <v>0</v>
      </c>
      <c r="K71" s="156"/>
    </row>
    <row r="72" spans="2:11" s="9" customFormat="1" ht="19.95" customHeight="1">
      <c r="B72" s="150"/>
      <c r="C72" s="151"/>
      <c r="D72" s="152" t="s">
        <v>2063</v>
      </c>
      <c r="E72" s="153"/>
      <c r="F72" s="153"/>
      <c r="G72" s="153"/>
      <c r="H72" s="153"/>
      <c r="I72" s="154"/>
      <c r="J72" s="155">
        <f>J480</f>
        <v>0</v>
      </c>
      <c r="K72" s="156"/>
    </row>
    <row r="73" spans="2:11" s="9" customFormat="1" ht="19.95" customHeight="1">
      <c r="B73" s="150"/>
      <c r="C73" s="151"/>
      <c r="D73" s="152" t="s">
        <v>2064</v>
      </c>
      <c r="E73" s="153"/>
      <c r="F73" s="153"/>
      <c r="G73" s="153"/>
      <c r="H73" s="153"/>
      <c r="I73" s="154"/>
      <c r="J73" s="155">
        <f>J637</f>
        <v>0</v>
      </c>
      <c r="K73" s="156"/>
    </row>
    <row r="74" spans="2:11" s="9" customFormat="1" ht="19.95" customHeight="1">
      <c r="B74" s="150"/>
      <c r="C74" s="151"/>
      <c r="D74" s="152" t="s">
        <v>2065</v>
      </c>
      <c r="E74" s="153"/>
      <c r="F74" s="153"/>
      <c r="G74" s="153"/>
      <c r="H74" s="153"/>
      <c r="I74" s="154"/>
      <c r="J74" s="155">
        <f>J661</f>
        <v>0</v>
      </c>
      <c r="K74" s="156"/>
    </row>
    <row r="75" spans="2:11" s="9" customFormat="1" ht="19.95" customHeight="1">
      <c r="B75" s="150"/>
      <c r="C75" s="151"/>
      <c r="D75" s="152" t="s">
        <v>2205</v>
      </c>
      <c r="E75" s="153"/>
      <c r="F75" s="153"/>
      <c r="G75" s="153"/>
      <c r="H75" s="153"/>
      <c r="I75" s="154"/>
      <c r="J75" s="155">
        <f>J820</f>
        <v>0</v>
      </c>
      <c r="K75" s="156"/>
    </row>
    <row r="76" spans="2:11" s="9" customFormat="1" ht="19.95" customHeight="1">
      <c r="B76" s="150"/>
      <c r="C76" s="151"/>
      <c r="D76" s="152" t="s">
        <v>2206</v>
      </c>
      <c r="E76" s="153"/>
      <c r="F76" s="153"/>
      <c r="G76" s="153"/>
      <c r="H76" s="153"/>
      <c r="I76" s="154"/>
      <c r="J76" s="155">
        <f>J835</f>
        <v>0</v>
      </c>
      <c r="K76" s="156"/>
    </row>
    <row r="77" spans="2:11" s="9" customFormat="1" ht="19.95" customHeight="1">
      <c r="B77" s="150"/>
      <c r="C77" s="151"/>
      <c r="D77" s="152" t="s">
        <v>2207</v>
      </c>
      <c r="E77" s="153"/>
      <c r="F77" s="153"/>
      <c r="G77" s="153"/>
      <c r="H77" s="153"/>
      <c r="I77" s="154"/>
      <c r="J77" s="155">
        <f>J850</f>
        <v>0</v>
      </c>
      <c r="K77" s="156"/>
    </row>
    <row r="78" spans="2:11" s="9" customFormat="1" ht="19.95" customHeight="1">
      <c r="B78" s="150"/>
      <c r="C78" s="151"/>
      <c r="D78" s="152" t="s">
        <v>2208</v>
      </c>
      <c r="E78" s="153"/>
      <c r="F78" s="153"/>
      <c r="G78" s="153"/>
      <c r="H78" s="153"/>
      <c r="I78" s="154"/>
      <c r="J78" s="155">
        <f>J861</f>
        <v>0</v>
      </c>
      <c r="K78" s="156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14"/>
      <c r="J79" s="43"/>
      <c r="K79" s="46"/>
    </row>
    <row r="80" spans="2:11" s="1" customFormat="1" ht="6.9" customHeight="1">
      <c r="B80" s="57"/>
      <c r="C80" s="58"/>
      <c r="D80" s="58"/>
      <c r="E80" s="58"/>
      <c r="F80" s="58"/>
      <c r="G80" s="58"/>
      <c r="H80" s="58"/>
      <c r="I80" s="135"/>
      <c r="J80" s="58"/>
      <c r="K80" s="59"/>
    </row>
    <row r="84" spans="2:12" s="1" customFormat="1" ht="6.9" customHeight="1">
      <c r="B84" s="60"/>
      <c r="C84" s="61"/>
      <c r="D84" s="61"/>
      <c r="E84" s="61"/>
      <c r="F84" s="61"/>
      <c r="G84" s="61"/>
      <c r="H84" s="61"/>
      <c r="I84" s="136"/>
      <c r="J84" s="61"/>
      <c r="K84" s="61"/>
      <c r="L84" s="42"/>
    </row>
    <row r="85" spans="2:12" s="1" customFormat="1" ht="36.9" customHeight="1">
      <c r="B85" s="42"/>
      <c r="C85" s="62" t="s">
        <v>260</v>
      </c>
      <c r="L85" s="42"/>
    </row>
    <row r="86" spans="2:12" s="1" customFormat="1" ht="6.9" customHeight="1">
      <c r="B86" s="42"/>
      <c r="L86" s="42"/>
    </row>
    <row r="87" spans="2:12" s="1" customFormat="1" ht="14.4" customHeight="1">
      <c r="B87" s="42"/>
      <c r="C87" s="64" t="s">
        <v>20</v>
      </c>
      <c r="L87" s="42"/>
    </row>
    <row r="88" spans="2:12" s="1" customFormat="1" ht="16.5" customHeight="1">
      <c r="B88" s="42"/>
      <c r="E88" s="624" t="str">
        <f>E7</f>
        <v>STAVBA 1 + STAVBA 2</v>
      </c>
      <c r="F88" s="625"/>
      <c r="G88" s="625"/>
      <c r="H88" s="625"/>
      <c r="L88" s="42"/>
    </row>
    <row r="89" spans="2:12" ht="13.2">
      <c r="B89" s="29"/>
      <c r="C89" s="64" t="s">
        <v>234</v>
      </c>
      <c r="L89" s="29"/>
    </row>
    <row r="90" spans="2:12" ht="28.5" customHeight="1">
      <c r="B90" s="29"/>
      <c r="E90" s="624" t="s">
        <v>235</v>
      </c>
      <c r="F90" s="618"/>
      <c r="G90" s="618"/>
      <c r="H90" s="618"/>
      <c r="L90" s="29"/>
    </row>
    <row r="91" spans="2:12" ht="13.2">
      <c r="B91" s="29"/>
      <c r="C91" s="64" t="s">
        <v>236</v>
      </c>
      <c r="L91" s="29"/>
    </row>
    <row r="92" spans="2:12" s="1" customFormat="1" ht="28.5" customHeight="1">
      <c r="B92" s="42"/>
      <c r="E92" s="626" t="s">
        <v>237</v>
      </c>
      <c r="F92" s="627"/>
      <c r="G92" s="627"/>
      <c r="H92" s="627"/>
      <c r="L92" s="42"/>
    </row>
    <row r="93" spans="2:12" s="1" customFormat="1" ht="14.4" customHeight="1">
      <c r="B93" s="42"/>
      <c r="C93" s="64" t="s">
        <v>238</v>
      </c>
      <c r="L93" s="42"/>
    </row>
    <row r="94" spans="2:12" s="1" customFormat="1" ht="17.25" customHeight="1">
      <c r="B94" s="42"/>
      <c r="E94" s="591" t="str">
        <f>E13</f>
        <v xml:space="preserve">1.1.2.2 - SO 20 (RB2) </v>
      </c>
      <c r="F94" s="627"/>
      <c r="G94" s="627"/>
      <c r="H94" s="627"/>
      <c r="L94" s="42"/>
    </row>
    <row r="95" spans="2:12" s="1" customFormat="1" ht="6.9" customHeight="1">
      <c r="B95" s="42"/>
      <c r="L95" s="42"/>
    </row>
    <row r="96" spans="2:12" s="1" customFormat="1" ht="18" customHeight="1">
      <c r="B96" s="42"/>
      <c r="C96" s="64" t="s">
        <v>24</v>
      </c>
      <c r="F96" s="157" t="str">
        <f>F16</f>
        <v>Olomouc, ul. Šlechtitelů, areál PřF UP, parc. č. 1</v>
      </c>
      <c r="I96" s="158" t="s">
        <v>26</v>
      </c>
      <c r="J96" s="68" t="str">
        <f>IF(J16="","",J16)</f>
        <v>30. 1. 2018</v>
      </c>
      <c r="L96" s="42"/>
    </row>
    <row r="97" spans="2:65" s="1" customFormat="1" ht="6.9" customHeight="1">
      <c r="B97" s="42"/>
      <c r="L97" s="42"/>
    </row>
    <row r="98" spans="2:65" s="1" customFormat="1" ht="13.2">
      <c r="B98" s="42"/>
      <c r="C98" s="64" t="s">
        <v>28</v>
      </c>
      <c r="F98" s="157" t="str">
        <f>E19</f>
        <v>Univerzita Palackého v Olomouci, Křížkovského</v>
      </c>
      <c r="I98" s="158" t="s">
        <v>34</v>
      </c>
      <c r="J98" s="157" t="str">
        <f>E25</f>
        <v>ASET studio s.r.o.</v>
      </c>
      <c r="L98" s="42"/>
    </row>
    <row r="99" spans="2:65" s="1" customFormat="1" ht="14.4" customHeight="1">
      <c r="B99" s="42"/>
      <c r="C99" s="64" t="s">
        <v>32</v>
      </c>
      <c r="F99" s="157" t="str">
        <f>IF(E22="","",E22)</f>
        <v/>
      </c>
      <c r="L99" s="42"/>
    </row>
    <row r="100" spans="2:65" s="1" customFormat="1" ht="10.35" customHeight="1">
      <c r="B100" s="42"/>
      <c r="L100" s="42"/>
    </row>
    <row r="101" spans="2:65" s="10" customFormat="1" ht="29.25" customHeight="1">
      <c r="B101" s="159"/>
      <c r="C101" s="160" t="s">
        <v>261</v>
      </c>
      <c r="D101" s="161" t="s">
        <v>58</v>
      </c>
      <c r="E101" s="161" t="s">
        <v>54</v>
      </c>
      <c r="F101" s="161" t="s">
        <v>262</v>
      </c>
      <c r="G101" s="161" t="s">
        <v>263</v>
      </c>
      <c r="H101" s="161" t="s">
        <v>264</v>
      </c>
      <c r="I101" s="162" t="s">
        <v>265</v>
      </c>
      <c r="J101" s="161" t="s">
        <v>242</v>
      </c>
      <c r="K101" s="163" t="s">
        <v>266</v>
      </c>
      <c r="L101" s="159"/>
      <c r="M101" s="74" t="s">
        <v>267</v>
      </c>
      <c r="N101" s="75" t="s">
        <v>43</v>
      </c>
      <c r="O101" s="75" t="s">
        <v>268</v>
      </c>
      <c r="P101" s="75" t="s">
        <v>269</v>
      </c>
      <c r="Q101" s="75" t="s">
        <v>270</v>
      </c>
      <c r="R101" s="75" t="s">
        <v>271</v>
      </c>
      <c r="S101" s="75" t="s">
        <v>272</v>
      </c>
      <c r="T101" s="76" t="s">
        <v>273</v>
      </c>
    </row>
    <row r="102" spans="2:65" s="1" customFormat="1" ht="29.25" customHeight="1">
      <c r="B102" s="42"/>
      <c r="C102" s="78" t="s">
        <v>243</v>
      </c>
      <c r="J102" s="164">
        <f>BK102</f>
        <v>0</v>
      </c>
      <c r="L102" s="42"/>
      <c r="M102" s="77"/>
      <c r="N102" s="69"/>
      <c r="O102" s="69"/>
      <c r="P102" s="165">
        <f>P103+P209</f>
        <v>0</v>
      </c>
      <c r="Q102" s="69"/>
      <c r="R102" s="165">
        <f>R103+R209</f>
        <v>856.51359000000002</v>
      </c>
      <c r="S102" s="69"/>
      <c r="T102" s="166">
        <f>T103+T209</f>
        <v>0</v>
      </c>
      <c r="AT102" s="25" t="s">
        <v>72</v>
      </c>
      <c r="AU102" s="25" t="s">
        <v>244</v>
      </c>
      <c r="BK102" s="167">
        <f>BK103+BK209</f>
        <v>0</v>
      </c>
    </row>
    <row r="103" spans="2:65" s="11" customFormat="1" ht="37.35" customHeight="1">
      <c r="B103" s="168"/>
      <c r="D103" s="169" t="s">
        <v>72</v>
      </c>
      <c r="E103" s="170" t="s">
        <v>274</v>
      </c>
      <c r="F103" s="170" t="s">
        <v>275</v>
      </c>
      <c r="I103" s="171"/>
      <c r="J103" s="172">
        <f>BK103</f>
        <v>0</v>
      </c>
      <c r="L103" s="168"/>
      <c r="M103" s="173"/>
      <c r="N103" s="174"/>
      <c r="O103" s="174"/>
      <c r="P103" s="175">
        <f>P104+P151+P194+P207</f>
        <v>0</v>
      </c>
      <c r="Q103" s="174"/>
      <c r="R103" s="175">
        <f>R104+R151+R194+R207</f>
        <v>853.99549000000002</v>
      </c>
      <c r="S103" s="174"/>
      <c r="T103" s="176">
        <f>T104+T151+T194+T207</f>
        <v>0</v>
      </c>
      <c r="AR103" s="169" t="s">
        <v>77</v>
      </c>
      <c r="AT103" s="177" t="s">
        <v>72</v>
      </c>
      <c r="AU103" s="177" t="s">
        <v>73</v>
      </c>
      <c r="AY103" s="169" t="s">
        <v>276</v>
      </c>
      <c r="BK103" s="178">
        <f>BK104+BK151+BK194+BK207</f>
        <v>0</v>
      </c>
    </row>
    <row r="104" spans="2:65" s="11" customFormat="1" ht="19.95" customHeight="1">
      <c r="B104" s="168"/>
      <c r="D104" s="169" t="s">
        <v>72</v>
      </c>
      <c r="E104" s="179" t="s">
        <v>77</v>
      </c>
      <c r="F104" s="179" t="s">
        <v>277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SUM(P105:P150)</f>
        <v>0</v>
      </c>
      <c r="Q104" s="174"/>
      <c r="R104" s="175">
        <f>SUM(R105:R150)</f>
        <v>811.26400000000001</v>
      </c>
      <c r="S104" s="174"/>
      <c r="T104" s="176">
        <f>SUM(T105:T150)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SUM(BK105:BK150)</f>
        <v>0</v>
      </c>
    </row>
    <row r="105" spans="2:65" s="1" customFormat="1" ht="25.5" customHeight="1">
      <c r="B105" s="181"/>
      <c r="C105" s="182" t="s">
        <v>77</v>
      </c>
      <c r="D105" s="182" t="s">
        <v>278</v>
      </c>
      <c r="E105" s="183" t="s">
        <v>2209</v>
      </c>
      <c r="F105" s="184" t="s">
        <v>2210</v>
      </c>
      <c r="G105" s="185" t="s">
        <v>281</v>
      </c>
      <c r="H105" s="186">
        <v>429.24</v>
      </c>
      <c r="I105" s="187"/>
      <c r="J105" s="188">
        <f>ROUND(I105*H105,2)</f>
        <v>0</v>
      </c>
      <c r="K105" s="184" t="s">
        <v>282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2211</v>
      </c>
    </row>
    <row r="106" spans="2:65" s="12" customFormat="1">
      <c r="B106" s="194"/>
      <c r="D106" s="195" t="s">
        <v>284</v>
      </c>
      <c r="E106" s="196" t="s">
        <v>5</v>
      </c>
      <c r="F106" s="197" t="s">
        <v>2212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81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2213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2214</v>
      </c>
      <c r="H108" s="205">
        <v>429.24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4" customFormat="1">
      <c r="B109" s="210"/>
      <c r="D109" s="195" t="s">
        <v>284</v>
      </c>
      <c r="E109" s="211" t="s">
        <v>5</v>
      </c>
      <c r="F109" s="212" t="s">
        <v>290</v>
      </c>
      <c r="H109" s="213">
        <v>429.24</v>
      </c>
      <c r="I109" s="214"/>
      <c r="L109" s="210"/>
      <c r="M109" s="215"/>
      <c r="N109" s="216"/>
      <c r="O109" s="216"/>
      <c r="P109" s="216"/>
      <c r="Q109" s="216"/>
      <c r="R109" s="216"/>
      <c r="S109" s="216"/>
      <c r="T109" s="217"/>
      <c r="AT109" s="211" t="s">
        <v>284</v>
      </c>
      <c r="AU109" s="211" t="s">
        <v>81</v>
      </c>
      <c r="AV109" s="14" t="s">
        <v>87</v>
      </c>
      <c r="AW109" s="14" t="s">
        <v>36</v>
      </c>
      <c r="AX109" s="14" t="s">
        <v>73</v>
      </c>
      <c r="AY109" s="211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429.24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38.25" customHeight="1">
      <c r="B111" s="181"/>
      <c r="C111" s="182" t="s">
        <v>81</v>
      </c>
      <c r="D111" s="182" t="s">
        <v>278</v>
      </c>
      <c r="E111" s="183" t="s">
        <v>298</v>
      </c>
      <c r="F111" s="184" t="s">
        <v>299</v>
      </c>
      <c r="G111" s="185" t="s">
        <v>281</v>
      </c>
      <c r="H111" s="186">
        <v>429.24</v>
      </c>
      <c r="I111" s="187"/>
      <c r="J111" s="188">
        <f>ROUND(I111*H111,2)</f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2215</v>
      </c>
    </row>
    <row r="112" spans="2:65" s="12" customFormat="1">
      <c r="B112" s="194"/>
      <c r="D112" s="195" t="s">
        <v>284</v>
      </c>
      <c r="E112" s="196" t="s">
        <v>5</v>
      </c>
      <c r="F112" s="197" t="s">
        <v>2216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81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2217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2218</v>
      </c>
      <c r="H114" s="205">
        <v>429.24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81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4" customFormat="1">
      <c r="B115" s="210"/>
      <c r="D115" s="195" t="s">
        <v>284</v>
      </c>
      <c r="E115" s="211" t="s">
        <v>5</v>
      </c>
      <c r="F115" s="212" t="s">
        <v>290</v>
      </c>
      <c r="H115" s="213">
        <v>429.24</v>
      </c>
      <c r="I115" s="214"/>
      <c r="L115" s="210"/>
      <c r="M115" s="215"/>
      <c r="N115" s="216"/>
      <c r="O115" s="216"/>
      <c r="P115" s="216"/>
      <c r="Q115" s="216"/>
      <c r="R115" s="216"/>
      <c r="S115" s="216"/>
      <c r="T115" s="217"/>
      <c r="AT115" s="211" t="s">
        <v>284</v>
      </c>
      <c r="AU115" s="211" t="s">
        <v>81</v>
      </c>
      <c r="AV115" s="14" t="s">
        <v>87</v>
      </c>
      <c r="AW115" s="14" t="s">
        <v>36</v>
      </c>
      <c r="AX115" s="14" t="s">
        <v>73</v>
      </c>
      <c r="AY115" s="211" t="s">
        <v>276</v>
      </c>
    </row>
    <row r="116" spans="2:65" s="15" customFormat="1">
      <c r="B116" s="218"/>
      <c r="D116" s="195" t="s">
        <v>284</v>
      </c>
      <c r="E116" s="219" t="s">
        <v>5</v>
      </c>
      <c r="F116" s="220" t="s">
        <v>291</v>
      </c>
      <c r="H116" s="221">
        <v>429.24</v>
      </c>
      <c r="I116" s="222"/>
      <c r="L116" s="218"/>
      <c r="M116" s="223"/>
      <c r="N116" s="224"/>
      <c r="O116" s="224"/>
      <c r="P116" s="224"/>
      <c r="Q116" s="224"/>
      <c r="R116" s="224"/>
      <c r="S116" s="224"/>
      <c r="T116" s="225"/>
      <c r="AT116" s="219" t="s">
        <v>284</v>
      </c>
      <c r="AU116" s="219" t="s">
        <v>81</v>
      </c>
      <c r="AV116" s="15" t="s">
        <v>92</v>
      </c>
      <c r="AW116" s="15" t="s">
        <v>36</v>
      </c>
      <c r="AX116" s="15" t="s">
        <v>77</v>
      </c>
      <c r="AY116" s="219" t="s">
        <v>276</v>
      </c>
    </row>
    <row r="117" spans="2:65" s="1" customFormat="1" ht="51" customHeight="1">
      <c r="B117" s="181"/>
      <c r="C117" s="182" t="s">
        <v>87</v>
      </c>
      <c r="D117" s="182" t="s">
        <v>278</v>
      </c>
      <c r="E117" s="183" t="s">
        <v>301</v>
      </c>
      <c r="F117" s="184" t="s">
        <v>302</v>
      </c>
      <c r="G117" s="185" t="s">
        <v>281</v>
      </c>
      <c r="H117" s="186">
        <v>4292.3999999999996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2219</v>
      </c>
    </row>
    <row r="118" spans="2:65" s="12" customFormat="1">
      <c r="B118" s="194"/>
      <c r="D118" s="195" t="s">
        <v>284</v>
      </c>
      <c r="E118" s="196" t="s">
        <v>5</v>
      </c>
      <c r="F118" s="197" t="s">
        <v>2220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2217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2221</v>
      </c>
      <c r="H120" s="205">
        <v>4292.3999999999996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4292.3999999999996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4292.3999999999996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25.5" customHeight="1">
      <c r="B123" s="181"/>
      <c r="C123" s="182" t="s">
        <v>92</v>
      </c>
      <c r="D123" s="182" t="s">
        <v>278</v>
      </c>
      <c r="E123" s="183" t="s">
        <v>2222</v>
      </c>
      <c r="F123" s="184" t="s">
        <v>2223</v>
      </c>
      <c r="G123" s="185" t="s">
        <v>281</v>
      </c>
      <c r="H123" s="186">
        <v>429.24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2224</v>
      </c>
    </row>
    <row r="124" spans="2:65" s="12" customFormat="1">
      <c r="B124" s="194"/>
      <c r="D124" s="195" t="s">
        <v>284</v>
      </c>
      <c r="E124" s="196" t="s">
        <v>5</v>
      </c>
      <c r="F124" s="197" t="s">
        <v>2225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2217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2218</v>
      </c>
      <c r="H126" s="205">
        <v>429.24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4" customFormat="1">
      <c r="B127" s="210"/>
      <c r="D127" s="195" t="s">
        <v>284</v>
      </c>
      <c r="E127" s="211" t="s">
        <v>5</v>
      </c>
      <c r="F127" s="212" t="s">
        <v>290</v>
      </c>
      <c r="H127" s="213">
        <v>429.24</v>
      </c>
      <c r="I127" s="214"/>
      <c r="L127" s="210"/>
      <c r="M127" s="215"/>
      <c r="N127" s="216"/>
      <c r="O127" s="216"/>
      <c r="P127" s="216"/>
      <c r="Q127" s="216"/>
      <c r="R127" s="216"/>
      <c r="S127" s="216"/>
      <c r="T127" s="217"/>
      <c r="AT127" s="211" t="s">
        <v>284</v>
      </c>
      <c r="AU127" s="211" t="s">
        <v>81</v>
      </c>
      <c r="AV127" s="14" t="s">
        <v>87</v>
      </c>
      <c r="AW127" s="14" t="s">
        <v>36</v>
      </c>
      <c r="AX127" s="14" t="s">
        <v>73</v>
      </c>
      <c r="AY127" s="211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429.24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305</v>
      </c>
      <c r="D129" s="182" t="s">
        <v>278</v>
      </c>
      <c r="E129" s="183" t="s">
        <v>311</v>
      </c>
      <c r="F129" s="184" t="s">
        <v>312</v>
      </c>
      <c r="G129" s="185" t="s">
        <v>281</v>
      </c>
      <c r="H129" s="186">
        <v>429.24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2226</v>
      </c>
    </row>
    <row r="130" spans="2:65" s="12" customFormat="1">
      <c r="B130" s="194"/>
      <c r="D130" s="195" t="s">
        <v>284</v>
      </c>
      <c r="E130" s="196" t="s">
        <v>5</v>
      </c>
      <c r="F130" s="197" t="s">
        <v>314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2217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2218</v>
      </c>
      <c r="H132" s="205">
        <v>429.24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429.24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429.24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" customFormat="1" ht="16.5" customHeight="1">
      <c r="B135" s="181"/>
      <c r="C135" s="182" t="s">
        <v>310</v>
      </c>
      <c r="D135" s="182" t="s">
        <v>278</v>
      </c>
      <c r="E135" s="183" t="s">
        <v>316</v>
      </c>
      <c r="F135" s="184" t="s">
        <v>317</v>
      </c>
      <c r="G135" s="185" t="s">
        <v>318</v>
      </c>
      <c r="H135" s="186">
        <v>686.78399999999999</v>
      </c>
      <c r="I135" s="187"/>
      <c r="J135" s="188">
        <f>ROUND(I135*H135,2)</f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2227</v>
      </c>
    </row>
    <row r="136" spans="2:65" s="12" customFormat="1">
      <c r="B136" s="194"/>
      <c r="D136" s="195" t="s">
        <v>284</v>
      </c>
      <c r="E136" s="196" t="s">
        <v>5</v>
      </c>
      <c r="F136" s="197" t="s">
        <v>2228</v>
      </c>
      <c r="H136" s="196" t="s">
        <v>5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6" t="s">
        <v>284</v>
      </c>
      <c r="AU136" s="196" t="s">
        <v>81</v>
      </c>
      <c r="AV136" s="12" t="s">
        <v>77</v>
      </c>
      <c r="AW136" s="12" t="s">
        <v>36</v>
      </c>
      <c r="AX136" s="12" t="s">
        <v>73</v>
      </c>
      <c r="AY136" s="196" t="s">
        <v>276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2229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2230</v>
      </c>
      <c r="H138" s="205">
        <v>686.78399999999999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686.78399999999999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686.78399999999999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38.25" customHeight="1">
      <c r="B141" s="181"/>
      <c r="C141" s="182" t="s">
        <v>315</v>
      </c>
      <c r="D141" s="182" t="s">
        <v>278</v>
      </c>
      <c r="E141" s="183" t="s">
        <v>2231</v>
      </c>
      <c r="F141" s="184" t="s">
        <v>2232</v>
      </c>
      <c r="G141" s="185" t="s">
        <v>281</v>
      </c>
      <c r="H141" s="186">
        <v>429.24</v>
      </c>
      <c r="I141" s="187"/>
      <c r="J141" s="188">
        <f>ROUND(I141*H141,2)</f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2233</v>
      </c>
    </row>
    <row r="142" spans="2:65" s="12" customFormat="1">
      <c r="B142" s="194"/>
      <c r="D142" s="195" t="s">
        <v>284</v>
      </c>
      <c r="E142" s="196" t="s">
        <v>5</v>
      </c>
      <c r="F142" s="197" t="s">
        <v>2234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2218</v>
      </c>
      <c r="H143" s="205">
        <v>429.24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429.24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429.24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" customFormat="1" ht="16.5" customHeight="1">
      <c r="B146" s="181"/>
      <c r="C146" s="226" t="s">
        <v>322</v>
      </c>
      <c r="D146" s="226" t="s">
        <v>447</v>
      </c>
      <c r="E146" s="227" t="s">
        <v>2235</v>
      </c>
      <c r="F146" s="228" t="s">
        <v>2236</v>
      </c>
      <c r="G146" s="229" t="s">
        <v>318</v>
      </c>
      <c r="H146" s="230">
        <v>811.26400000000001</v>
      </c>
      <c r="I146" s="231"/>
      <c r="J146" s="232">
        <f>ROUND(I146*H146,2)</f>
        <v>0</v>
      </c>
      <c r="K146" s="228" t="s">
        <v>282</v>
      </c>
      <c r="L146" s="233"/>
      <c r="M146" s="234" t="s">
        <v>5</v>
      </c>
      <c r="N146" s="235" t="s">
        <v>46</v>
      </c>
      <c r="O146" s="43"/>
      <c r="P146" s="191">
        <f>O146*H146</f>
        <v>0</v>
      </c>
      <c r="Q146" s="191">
        <v>1</v>
      </c>
      <c r="R146" s="191">
        <f>Q146*H146</f>
        <v>811.26400000000001</v>
      </c>
      <c r="S146" s="191">
        <v>0</v>
      </c>
      <c r="T146" s="192">
        <f>S146*H146</f>
        <v>0</v>
      </c>
      <c r="AR146" s="25" t="s">
        <v>322</v>
      </c>
      <c r="AT146" s="25" t="s">
        <v>447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2237</v>
      </c>
    </row>
    <row r="147" spans="2:65" s="12" customFormat="1">
      <c r="B147" s="194"/>
      <c r="D147" s="195" t="s">
        <v>284</v>
      </c>
      <c r="E147" s="196" t="s">
        <v>5</v>
      </c>
      <c r="F147" s="197" t="s">
        <v>451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2238</v>
      </c>
      <c r="H148" s="205">
        <v>811.26400000000001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811.26400000000001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65" s="15" customFormat="1">
      <c r="B150" s="218"/>
      <c r="D150" s="195" t="s">
        <v>284</v>
      </c>
      <c r="E150" s="219" t="s">
        <v>5</v>
      </c>
      <c r="F150" s="220" t="s">
        <v>291</v>
      </c>
      <c r="H150" s="221">
        <v>811.26400000000001</v>
      </c>
      <c r="I150" s="222"/>
      <c r="L150" s="218"/>
      <c r="M150" s="223"/>
      <c r="N150" s="224"/>
      <c r="O150" s="224"/>
      <c r="P150" s="224"/>
      <c r="Q150" s="224"/>
      <c r="R150" s="224"/>
      <c r="S150" s="224"/>
      <c r="T150" s="225"/>
      <c r="AT150" s="219" t="s">
        <v>284</v>
      </c>
      <c r="AU150" s="219" t="s">
        <v>81</v>
      </c>
      <c r="AV150" s="15" t="s">
        <v>92</v>
      </c>
      <c r="AW150" s="15" t="s">
        <v>36</v>
      </c>
      <c r="AX150" s="15" t="s">
        <v>77</v>
      </c>
      <c r="AY150" s="219" t="s">
        <v>276</v>
      </c>
    </row>
    <row r="151" spans="2:65" s="11" customFormat="1" ht="29.85" customHeight="1">
      <c r="B151" s="168"/>
      <c r="D151" s="169" t="s">
        <v>72</v>
      </c>
      <c r="E151" s="179" t="s">
        <v>322</v>
      </c>
      <c r="F151" s="179" t="s">
        <v>2239</v>
      </c>
      <c r="I151" s="171"/>
      <c r="J151" s="180">
        <f>BK151</f>
        <v>0</v>
      </c>
      <c r="L151" s="168"/>
      <c r="M151" s="173"/>
      <c r="N151" s="174"/>
      <c r="O151" s="174"/>
      <c r="P151" s="175">
        <f>SUM(P152:P193)</f>
        <v>0</v>
      </c>
      <c r="Q151" s="174"/>
      <c r="R151" s="175">
        <f>SUM(R152:R193)</f>
        <v>6.2788500000000003</v>
      </c>
      <c r="S151" s="174"/>
      <c r="T151" s="176">
        <f>SUM(T152:T193)</f>
        <v>0</v>
      </c>
      <c r="AR151" s="169" t="s">
        <v>77</v>
      </c>
      <c r="AT151" s="177" t="s">
        <v>72</v>
      </c>
      <c r="AU151" s="177" t="s">
        <v>77</v>
      </c>
      <c r="AY151" s="169" t="s">
        <v>276</v>
      </c>
      <c r="BK151" s="178">
        <f>SUM(BK152:BK193)</f>
        <v>0</v>
      </c>
    </row>
    <row r="152" spans="2:65" s="1" customFormat="1" ht="25.5" customHeight="1">
      <c r="B152" s="181"/>
      <c r="C152" s="182" t="s">
        <v>332</v>
      </c>
      <c r="D152" s="182" t="s">
        <v>278</v>
      </c>
      <c r="E152" s="183" t="s">
        <v>2240</v>
      </c>
      <c r="F152" s="184" t="s">
        <v>2241</v>
      </c>
      <c r="G152" s="185" t="s">
        <v>368</v>
      </c>
      <c r="H152" s="186">
        <v>1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0.10661</v>
      </c>
      <c r="R152" s="191">
        <f>Q152*H152</f>
        <v>0.10661</v>
      </c>
      <c r="S152" s="191">
        <v>0</v>
      </c>
      <c r="T152" s="192">
        <f>S152*H152</f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92</v>
      </c>
      <c r="BM152" s="25" t="s">
        <v>2242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2243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2244</v>
      </c>
      <c r="H155" s="205">
        <v>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2245</v>
      </c>
      <c r="F157" s="184" t="s">
        <v>2246</v>
      </c>
      <c r="G157" s="185" t="s">
        <v>368</v>
      </c>
      <c r="H157" s="186">
        <v>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0.10761999999999999</v>
      </c>
      <c r="R157" s="191">
        <f>Q157*H157</f>
        <v>0.10761999999999999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2247</v>
      </c>
    </row>
    <row r="158" spans="2:65" s="12" customFormat="1">
      <c r="B158" s="194"/>
      <c r="D158" s="195" t="s">
        <v>284</v>
      </c>
      <c r="E158" s="196" t="s">
        <v>5</v>
      </c>
      <c r="F158" s="197" t="s">
        <v>2071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2243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2248</v>
      </c>
      <c r="H160" s="205">
        <v>1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1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25.5" customHeight="1">
      <c r="B162" s="181"/>
      <c r="C162" s="182" t="s">
        <v>347</v>
      </c>
      <c r="D162" s="182" t="s">
        <v>278</v>
      </c>
      <c r="E162" s="183" t="s">
        <v>2249</v>
      </c>
      <c r="F162" s="184" t="s">
        <v>2250</v>
      </c>
      <c r="G162" s="185" t="s">
        <v>368</v>
      </c>
      <c r="H162" s="186">
        <v>1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1.2120000000000001E-2</v>
      </c>
      <c r="R162" s="191">
        <f>Q162*H162</f>
        <v>1.2120000000000001E-2</v>
      </c>
      <c r="S162" s="191">
        <v>0</v>
      </c>
      <c r="T162" s="192">
        <f>S162*H162</f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92</v>
      </c>
      <c r="BM162" s="25" t="s">
        <v>2251</v>
      </c>
    </row>
    <row r="163" spans="2:65" s="12" customFormat="1">
      <c r="B163" s="194"/>
      <c r="D163" s="195" t="s">
        <v>284</v>
      </c>
      <c r="E163" s="196" t="s">
        <v>5</v>
      </c>
      <c r="F163" s="197" t="s">
        <v>2071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2243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2244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25.5" customHeight="1">
      <c r="B167" s="181"/>
      <c r="C167" s="182" t="s">
        <v>356</v>
      </c>
      <c r="D167" s="182" t="s">
        <v>278</v>
      </c>
      <c r="E167" s="183" t="s">
        <v>2252</v>
      </c>
      <c r="F167" s="184" t="s">
        <v>2253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2.4240000000000001E-2</v>
      </c>
      <c r="R167" s="191">
        <f>Q167*H167</f>
        <v>2.4240000000000001E-2</v>
      </c>
      <c r="S167" s="191">
        <v>0</v>
      </c>
      <c r="T167" s="192">
        <f>S167*H167</f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2254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2243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2248</v>
      </c>
      <c r="H170" s="205">
        <v>1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5" customFormat="1">
      <c r="B171" s="218"/>
      <c r="D171" s="195" t="s">
        <v>284</v>
      </c>
      <c r="E171" s="219" t="s">
        <v>5</v>
      </c>
      <c r="F171" s="220" t="s">
        <v>291</v>
      </c>
      <c r="H171" s="221">
        <v>1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19" t="s">
        <v>284</v>
      </c>
      <c r="AU171" s="219" t="s">
        <v>81</v>
      </c>
      <c r="AV171" s="15" t="s">
        <v>92</v>
      </c>
      <c r="AW171" s="15" t="s">
        <v>36</v>
      </c>
      <c r="AX171" s="15" t="s">
        <v>77</v>
      </c>
      <c r="AY171" s="219" t="s">
        <v>276</v>
      </c>
    </row>
    <row r="172" spans="2:65" s="1" customFormat="1" ht="25.5" customHeight="1">
      <c r="B172" s="181"/>
      <c r="C172" s="182" t="s">
        <v>365</v>
      </c>
      <c r="D172" s="182" t="s">
        <v>278</v>
      </c>
      <c r="E172" s="183" t="s">
        <v>2255</v>
      </c>
      <c r="F172" s="184" t="s">
        <v>2256</v>
      </c>
      <c r="G172" s="185" t="s">
        <v>368</v>
      </c>
      <c r="H172" s="186">
        <v>2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92</v>
      </c>
      <c r="BM172" s="25" t="s">
        <v>2257</v>
      </c>
    </row>
    <row r="173" spans="2:65" s="12" customFormat="1">
      <c r="B173" s="194"/>
      <c r="D173" s="195" t="s">
        <v>284</v>
      </c>
      <c r="E173" s="196" t="s">
        <v>5</v>
      </c>
      <c r="F173" s="197" t="s">
        <v>2071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2" customFormat="1">
      <c r="B174" s="194"/>
      <c r="D174" s="195" t="s">
        <v>284</v>
      </c>
      <c r="E174" s="196" t="s">
        <v>5</v>
      </c>
      <c r="F174" s="197" t="s">
        <v>2243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2244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2248</v>
      </c>
      <c r="H176" s="205">
        <v>1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5" customFormat="1">
      <c r="B177" s="218"/>
      <c r="D177" s="195" t="s">
        <v>284</v>
      </c>
      <c r="E177" s="219" t="s">
        <v>5</v>
      </c>
      <c r="F177" s="220" t="s">
        <v>291</v>
      </c>
      <c r="H177" s="221">
        <v>2</v>
      </c>
      <c r="I177" s="222"/>
      <c r="L177" s="218"/>
      <c r="M177" s="223"/>
      <c r="N177" s="224"/>
      <c r="O177" s="224"/>
      <c r="P177" s="224"/>
      <c r="Q177" s="224"/>
      <c r="R177" s="224"/>
      <c r="S177" s="224"/>
      <c r="T177" s="225"/>
      <c r="AT177" s="219" t="s">
        <v>284</v>
      </c>
      <c r="AU177" s="219" t="s">
        <v>81</v>
      </c>
      <c r="AV177" s="15" t="s">
        <v>92</v>
      </c>
      <c r="AW177" s="15" t="s">
        <v>36</v>
      </c>
      <c r="AX177" s="15" t="s">
        <v>77</v>
      </c>
      <c r="AY177" s="219" t="s">
        <v>276</v>
      </c>
    </row>
    <row r="178" spans="2:65" s="1" customFormat="1" ht="25.5" customHeight="1">
      <c r="B178" s="181"/>
      <c r="C178" s="182" t="s">
        <v>372</v>
      </c>
      <c r="D178" s="182" t="s">
        <v>278</v>
      </c>
      <c r="E178" s="183" t="s">
        <v>2258</v>
      </c>
      <c r="F178" s="184" t="s">
        <v>2259</v>
      </c>
      <c r="G178" s="185" t="s">
        <v>368</v>
      </c>
      <c r="H178" s="186">
        <v>2</v>
      </c>
      <c r="I178" s="187"/>
      <c r="J178" s="188">
        <f>ROUND(I178*H178,2)</f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0.11413</v>
      </c>
      <c r="R178" s="191">
        <f>Q178*H178</f>
        <v>0.22825999999999999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2260</v>
      </c>
    </row>
    <row r="179" spans="2:65" s="12" customFormat="1">
      <c r="B179" s="194"/>
      <c r="D179" s="195" t="s">
        <v>284</v>
      </c>
      <c r="E179" s="196" t="s">
        <v>5</v>
      </c>
      <c r="F179" s="197" t="s">
        <v>2071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2243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2244</v>
      </c>
      <c r="H181" s="205">
        <v>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2248</v>
      </c>
      <c r="H182" s="205">
        <v>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81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2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16.5" customHeight="1">
      <c r="B184" s="181"/>
      <c r="C184" s="182" t="s">
        <v>12</v>
      </c>
      <c r="D184" s="182" t="s">
        <v>278</v>
      </c>
      <c r="E184" s="183" t="s">
        <v>2261</v>
      </c>
      <c r="F184" s="184" t="s">
        <v>2262</v>
      </c>
      <c r="G184" s="185" t="s">
        <v>2155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3</v>
      </c>
      <c r="R184" s="191">
        <f>Q184*H184</f>
        <v>3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2263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2264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2244</v>
      </c>
      <c r="H187" s="205">
        <v>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384</v>
      </c>
      <c r="D189" s="182" t="s">
        <v>278</v>
      </c>
      <c r="E189" s="183" t="s">
        <v>2265</v>
      </c>
      <c r="F189" s="184" t="s">
        <v>2266</v>
      </c>
      <c r="G189" s="185" t="s">
        <v>2155</v>
      </c>
      <c r="H189" s="186">
        <v>1</v>
      </c>
      <c r="I189" s="187"/>
      <c r="J189" s="188">
        <f>ROUND(I189*H189,2)</f>
        <v>0</v>
      </c>
      <c r="K189" s="184" t="s">
        <v>459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2.8</v>
      </c>
      <c r="R189" s="191">
        <f>Q189*H189</f>
        <v>2.8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2267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2264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2248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1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1" customFormat="1" ht="29.85" customHeight="1">
      <c r="B194" s="168"/>
      <c r="D194" s="169" t="s">
        <v>72</v>
      </c>
      <c r="E194" s="179" t="s">
        <v>332</v>
      </c>
      <c r="F194" s="179" t="s">
        <v>2268</v>
      </c>
      <c r="I194" s="171"/>
      <c r="J194" s="180">
        <f>BK194</f>
        <v>0</v>
      </c>
      <c r="L194" s="168"/>
      <c r="M194" s="173"/>
      <c r="N194" s="174"/>
      <c r="O194" s="174"/>
      <c r="P194" s="175">
        <f>SUM(P195:P206)</f>
        <v>0</v>
      </c>
      <c r="Q194" s="174"/>
      <c r="R194" s="175">
        <f>SUM(R195:R206)</f>
        <v>36.452640000000002</v>
      </c>
      <c r="S194" s="174"/>
      <c r="T194" s="176">
        <f>SUM(T195:T206)</f>
        <v>0</v>
      </c>
      <c r="AR194" s="169" t="s">
        <v>77</v>
      </c>
      <c r="AT194" s="177" t="s">
        <v>72</v>
      </c>
      <c r="AU194" s="177" t="s">
        <v>77</v>
      </c>
      <c r="AY194" s="169" t="s">
        <v>276</v>
      </c>
      <c r="BK194" s="178">
        <f>SUM(BK195:BK206)</f>
        <v>0</v>
      </c>
    </row>
    <row r="195" spans="2:65" s="1" customFormat="1" ht="25.5" customHeight="1">
      <c r="B195" s="181"/>
      <c r="C195" s="182" t="s">
        <v>390</v>
      </c>
      <c r="D195" s="182" t="s">
        <v>278</v>
      </c>
      <c r="E195" s="183" t="s">
        <v>2269</v>
      </c>
      <c r="F195" s="184" t="s">
        <v>2270</v>
      </c>
      <c r="G195" s="185" t="s">
        <v>416</v>
      </c>
      <c r="H195" s="186">
        <v>119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0.24895999999999999</v>
      </c>
      <c r="R195" s="191">
        <f>Q195*H195</f>
        <v>29.626239999999999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2271</v>
      </c>
    </row>
    <row r="196" spans="2:65" s="12" customFormat="1">
      <c r="B196" s="194"/>
      <c r="D196" s="195" t="s">
        <v>284</v>
      </c>
      <c r="E196" s="196" t="s">
        <v>5</v>
      </c>
      <c r="F196" s="197" t="s">
        <v>2272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2273</v>
      </c>
      <c r="H197" s="205">
        <v>66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2274</v>
      </c>
      <c r="H198" s="205">
        <v>28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2275</v>
      </c>
      <c r="H199" s="205">
        <v>16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2276</v>
      </c>
      <c r="H200" s="205">
        <v>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119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413</v>
      </c>
      <c r="D202" s="182" t="s">
        <v>278</v>
      </c>
      <c r="E202" s="183" t="s">
        <v>2277</v>
      </c>
      <c r="F202" s="184" t="s">
        <v>2278</v>
      </c>
      <c r="G202" s="185" t="s">
        <v>368</v>
      </c>
      <c r="H202" s="186">
        <v>35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0.19503999999999999</v>
      </c>
      <c r="R202" s="191">
        <f>Q202*H202</f>
        <v>6.8263999999999996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2279</v>
      </c>
    </row>
    <row r="203" spans="2:65" s="12" customFormat="1">
      <c r="B203" s="194"/>
      <c r="D203" s="195" t="s">
        <v>284</v>
      </c>
      <c r="E203" s="196" t="s">
        <v>5</v>
      </c>
      <c r="F203" s="197" t="s">
        <v>2272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2280</v>
      </c>
      <c r="H204" s="205">
        <v>34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2281</v>
      </c>
      <c r="H205" s="205">
        <v>1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5" customFormat="1">
      <c r="B206" s="218"/>
      <c r="D206" s="195" t="s">
        <v>284</v>
      </c>
      <c r="E206" s="219" t="s">
        <v>5</v>
      </c>
      <c r="F206" s="220" t="s">
        <v>291</v>
      </c>
      <c r="H206" s="221">
        <v>35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19" t="s">
        <v>284</v>
      </c>
      <c r="AU206" s="219" t="s">
        <v>81</v>
      </c>
      <c r="AV206" s="15" t="s">
        <v>92</v>
      </c>
      <c r="AW206" s="15" t="s">
        <v>36</v>
      </c>
      <c r="AX206" s="15" t="s">
        <v>77</v>
      </c>
      <c r="AY206" s="219" t="s">
        <v>276</v>
      </c>
    </row>
    <row r="207" spans="2:65" s="11" customFormat="1" ht="29.85" customHeight="1">
      <c r="B207" s="168"/>
      <c r="D207" s="169" t="s">
        <v>72</v>
      </c>
      <c r="E207" s="179" t="s">
        <v>572</v>
      </c>
      <c r="F207" s="179" t="s">
        <v>2282</v>
      </c>
      <c r="I207" s="171"/>
      <c r="J207" s="180">
        <f>BK207</f>
        <v>0</v>
      </c>
      <c r="L207" s="168"/>
      <c r="M207" s="173"/>
      <c r="N207" s="174"/>
      <c r="O207" s="174"/>
      <c r="P207" s="175">
        <f>P208</f>
        <v>0</v>
      </c>
      <c r="Q207" s="174"/>
      <c r="R207" s="175">
        <f>R208</f>
        <v>0</v>
      </c>
      <c r="S207" s="174"/>
      <c r="T207" s="176">
        <f>T208</f>
        <v>0</v>
      </c>
      <c r="AR207" s="169" t="s">
        <v>77</v>
      </c>
      <c r="AT207" s="177" t="s">
        <v>72</v>
      </c>
      <c r="AU207" s="177" t="s">
        <v>77</v>
      </c>
      <c r="AY207" s="169" t="s">
        <v>276</v>
      </c>
      <c r="BK207" s="178">
        <f>BK208</f>
        <v>0</v>
      </c>
    </row>
    <row r="208" spans="2:65" s="1" customFormat="1" ht="16.5" customHeight="1">
      <c r="B208" s="181"/>
      <c r="C208" s="182" t="s">
        <v>421</v>
      </c>
      <c r="D208" s="182" t="s">
        <v>278</v>
      </c>
      <c r="E208" s="183" t="s">
        <v>2283</v>
      </c>
      <c r="F208" s="184" t="s">
        <v>2284</v>
      </c>
      <c r="G208" s="185" t="s">
        <v>318</v>
      </c>
      <c r="H208" s="186">
        <v>42.747999999999998</v>
      </c>
      <c r="I208" s="187"/>
      <c r="J208" s="188">
        <f>ROUND(I208*H208,2)</f>
        <v>0</v>
      </c>
      <c r="K208" s="184" t="s">
        <v>282</v>
      </c>
      <c r="L208" s="42"/>
      <c r="M208" s="189" t="s">
        <v>5</v>
      </c>
      <c r="N208" s="190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92</v>
      </c>
      <c r="AT208" s="25" t="s">
        <v>278</v>
      </c>
      <c r="AU208" s="25" t="s">
        <v>81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2285</v>
      </c>
    </row>
    <row r="209" spans="2:65" s="11" customFormat="1" ht="37.35" customHeight="1">
      <c r="B209" s="168"/>
      <c r="D209" s="169" t="s">
        <v>72</v>
      </c>
      <c r="E209" s="170" t="s">
        <v>578</v>
      </c>
      <c r="F209" s="170" t="s">
        <v>2066</v>
      </c>
      <c r="I209" s="171"/>
      <c r="J209" s="172">
        <f>BK209</f>
        <v>0</v>
      </c>
      <c r="L209" s="168"/>
      <c r="M209" s="173"/>
      <c r="N209" s="174"/>
      <c r="O209" s="174"/>
      <c r="P209" s="175">
        <f>P210+P480+P637+P661+P820+P835+P850+P861</f>
        <v>0</v>
      </c>
      <c r="Q209" s="174"/>
      <c r="R209" s="175">
        <f>R210+R480+R637+R661+R820+R835+R850+R861</f>
        <v>2.5180999999999996</v>
      </c>
      <c r="S209" s="174"/>
      <c r="T209" s="176">
        <f>T210+T480+T637+T661+T820+T835+T850+T861</f>
        <v>0</v>
      </c>
      <c r="AR209" s="169" t="s">
        <v>81</v>
      </c>
      <c r="AT209" s="177" t="s">
        <v>72</v>
      </c>
      <c r="AU209" s="177" t="s">
        <v>73</v>
      </c>
      <c r="AY209" s="169" t="s">
        <v>276</v>
      </c>
      <c r="BK209" s="178">
        <f>BK210+BK480+BK637+BK661+BK820+BK835+BK850+BK861</f>
        <v>0</v>
      </c>
    </row>
    <row r="210" spans="2:65" s="11" customFormat="1" ht="19.95" customHeight="1">
      <c r="B210" s="168"/>
      <c r="D210" s="169" t="s">
        <v>72</v>
      </c>
      <c r="E210" s="179" t="s">
        <v>1459</v>
      </c>
      <c r="F210" s="179" t="s">
        <v>2067</v>
      </c>
      <c r="I210" s="171"/>
      <c r="J210" s="180">
        <f>BK210</f>
        <v>0</v>
      </c>
      <c r="L210" s="168"/>
      <c r="M210" s="173"/>
      <c r="N210" s="174"/>
      <c r="O210" s="174"/>
      <c r="P210" s="175">
        <f>SUM(P211:P479)</f>
        <v>0</v>
      </c>
      <c r="Q210" s="174"/>
      <c r="R210" s="175">
        <f>SUM(R211:R479)</f>
        <v>1.2785499999999994</v>
      </c>
      <c r="S210" s="174"/>
      <c r="T210" s="176">
        <f>SUM(T211:T479)</f>
        <v>0</v>
      </c>
      <c r="AR210" s="169" t="s">
        <v>81</v>
      </c>
      <c r="AT210" s="177" t="s">
        <v>72</v>
      </c>
      <c r="AU210" s="177" t="s">
        <v>77</v>
      </c>
      <c r="AY210" s="169" t="s">
        <v>276</v>
      </c>
      <c r="BK210" s="178">
        <f>SUM(BK211:BK479)</f>
        <v>0</v>
      </c>
    </row>
    <row r="211" spans="2:65" s="1" customFormat="1" ht="16.5" customHeight="1">
      <c r="B211" s="181"/>
      <c r="C211" s="182" t="s">
        <v>428</v>
      </c>
      <c r="D211" s="182" t="s">
        <v>278</v>
      </c>
      <c r="E211" s="183" t="s">
        <v>2286</v>
      </c>
      <c r="F211" s="184" t="s">
        <v>2287</v>
      </c>
      <c r="G211" s="185" t="s">
        <v>416</v>
      </c>
      <c r="H211" s="186">
        <v>110</v>
      </c>
      <c r="I211" s="187"/>
      <c r="J211" s="188">
        <f>ROUND(I211*H211,2)</f>
        <v>0</v>
      </c>
      <c r="K211" s="184" t="s">
        <v>282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2.2699999999999999E-3</v>
      </c>
      <c r="R211" s="191">
        <f>Q211*H211</f>
        <v>0.24969999999999998</v>
      </c>
      <c r="S211" s="191">
        <v>0</v>
      </c>
      <c r="T211" s="192">
        <f>S211*H211</f>
        <v>0</v>
      </c>
      <c r="AR211" s="25" t="s">
        <v>384</v>
      </c>
      <c r="AT211" s="25" t="s">
        <v>278</v>
      </c>
      <c r="AU211" s="25" t="s">
        <v>81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384</v>
      </c>
      <c r="BM211" s="25" t="s">
        <v>2288</v>
      </c>
    </row>
    <row r="212" spans="2:65" s="12" customFormat="1">
      <c r="B212" s="194"/>
      <c r="D212" s="195" t="s">
        <v>284</v>
      </c>
      <c r="E212" s="196" t="s">
        <v>5</v>
      </c>
      <c r="F212" s="197" t="s">
        <v>2071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2264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2289</v>
      </c>
      <c r="H214" s="205">
        <v>8.5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2290</v>
      </c>
      <c r="H215" s="205">
        <v>1.5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2291</v>
      </c>
      <c r="H216" s="205">
        <v>1.5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3" customFormat="1">
      <c r="B217" s="202"/>
      <c r="D217" s="195" t="s">
        <v>284</v>
      </c>
      <c r="E217" s="203" t="s">
        <v>5</v>
      </c>
      <c r="F217" s="204" t="s">
        <v>2292</v>
      </c>
      <c r="H217" s="205">
        <v>9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284</v>
      </c>
      <c r="AU217" s="203" t="s">
        <v>81</v>
      </c>
      <c r="AV217" s="13" t="s">
        <v>81</v>
      </c>
      <c r="AW217" s="13" t="s">
        <v>36</v>
      </c>
      <c r="AX217" s="13" t="s">
        <v>73</v>
      </c>
      <c r="AY217" s="203" t="s">
        <v>276</v>
      </c>
    </row>
    <row r="218" spans="2:65" s="13" customFormat="1">
      <c r="B218" s="202"/>
      <c r="D218" s="195" t="s">
        <v>284</v>
      </c>
      <c r="E218" s="203" t="s">
        <v>5</v>
      </c>
      <c r="F218" s="204" t="s">
        <v>2293</v>
      </c>
      <c r="H218" s="205">
        <v>9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284</v>
      </c>
      <c r="AU218" s="203" t="s">
        <v>81</v>
      </c>
      <c r="AV218" s="13" t="s">
        <v>81</v>
      </c>
      <c r="AW218" s="13" t="s">
        <v>36</v>
      </c>
      <c r="AX218" s="13" t="s">
        <v>73</v>
      </c>
      <c r="AY218" s="203" t="s">
        <v>276</v>
      </c>
    </row>
    <row r="219" spans="2:65" s="13" customFormat="1">
      <c r="B219" s="202"/>
      <c r="D219" s="195" t="s">
        <v>284</v>
      </c>
      <c r="E219" s="203" t="s">
        <v>5</v>
      </c>
      <c r="F219" s="204" t="s">
        <v>2294</v>
      </c>
      <c r="H219" s="205">
        <v>2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284</v>
      </c>
      <c r="AU219" s="203" t="s">
        <v>81</v>
      </c>
      <c r="AV219" s="13" t="s">
        <v>81</v>
      </c>
      <c r="AW219" s="13" t="s">
        <v>36</v>
      </c>
      <c r="AX219" s="13" t="s">
        <v>73</v>
      </c>
      <c r="AY219" s="203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2295</v>
      </c>
      <c r="H220" s="205">
        <v>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2296</v>
      </c>
      <c r="H221" s="205">
        <v>2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2297</v>
      </c>
      <c r="H222" s="205">
        <v>2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2298</v>
      </c>
      <c r="H223" s="205">
        <v>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2299</v>
      </c>
      <c r="H224" s="205">
        <v>10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51" s="13" customFormat="1">
      <c r="B225" s="202"/>
      <c r="D225" s="195" t="s">
        <v>284</v>
      </c>
      <c r="E225" s="203" t="s">
        <v>5</v>
      </c>
      <c r="F225" s="204" t="s">
        <v>2300</v>
      </c>
      <c r="H225" s="205">
        <v>2.5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51" s="13" customFormat="1">
      <c r="B226" s="202"/>
      <c r="D226" s="195" t="s">
        <v>284</v>
      </c>
      <c r="E226" s="203" t="s">
        <v>5</v>
      </c>
      <c r="F226" s="204" t="s">
        <v>2301</v>
      </c>
      <c r="H226" s="205">
        <v>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51" s="13" customFormat="1">
      <c r="B227" s="202"/>
      <c r="D227" s="195" t="s">
        <v>284</v>
      </c>
      <c r="E227" s="203" t="s">
        <v>5</v>
      </c>
      <c r="F227" s="204" t="s">
        <v>2302</v>
      </c>
      <c r="H227" s="205">
        <v>3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2303</v>
      </c>
      <c r="H228" s="205">
        <v>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3" customFormat="1">
      <c r="B229" s="202"/>
      <c r="D229" s="195" t="s">
        <v>284</v>
      </c>
      <c r="E229" s="203" t="s">
        <v>5</v>
      </c>
      <c r="F229" s="204" t="s">
        <v>2304</v>
      </c>
      <c r="H229" s="205">
        <v>3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2305</v>
      </c>
      <c r="H230" s="205">
        <v>3.5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2306</v>
      </c>
      <c r="H231" s="205">
        <v>11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3" customFormat="1">
      <c r="B232" s="202"/>
      <c r="D232" s="195" t="s">
        <v>284</v>
      </c>
      <c r="E232" s="203" t="s">
        <v>5</v>
      </c>
      <c r="F232" s="204" t="s">
        <v>2307</v>
      </c>
      <c r="H232" s="205">
        <v>10.5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36</v>
      </c>
      <c r="AX232" s="13" t="s">
        <v>73</v>
      </c>
      <c r="AY232" s="203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2308</v>
      </c>
      <c r="H233" s="205">
        <v>2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2309</v>
      </c>
      <c r="H234" s="205">
        <v>3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3" customFormat="1">
      <c r="B235" s="202"/>
      <c r="D235" s="195" t="s">
        <v>284</v>
      </c>
      <c r="E235" s="203" t="s">
        <v>5</v>
      </c>
      <c r="F235" s="204" t="s">
        <v>2310</v>
      </c>
      <c r="H235" s="205">
        <v>2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36</v>
      </c>
      <c r="AX235" s="13" t="s">
        <v>73</v>
      </c>
      <c r="AY235" s="203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2311</v>
      </c>
      <c r="H236" s="205">
        <v>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2312</v>
      </c>
      <c r="H237" s="205">
        <v>2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3" customFormat="1">
      <c r="B238" s="202"/>
      <c r="D238" s="195" t="s">
        <v>284</v>
      </c>
      <c r="E238" s="203" t="s">
        <v>5</v>
      </c>
      <c r="F238" s="204" t="s">
        <v>2313</v>
      </c>
      <c r="H238" s="205">
        <v>10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284</v>
      </c>
      <c r="AU238" s="203" t="s">
        <v>81</v>
      </c>
      <c r="AV238" s="13" t="s">
        <v>81</v>
      </c>
      <c r="AW238" s="13" t="s">
        <v>36</v>
      </c>
      <c r="AX238" s="13" t="s">
        <v>73</v>
      </c>
      <c r="AY238" s="203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5</v>
      </c>
      <c r="H239" s="205">
        <v>0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5</v>
      </c>
      <c r="H240" s="205">
        <v>0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6</v>
      </c>
      <c r="AX240" s="13" t="s">
        <v>73</v>
      </c>
      <c r="AY240" s="203" t="s">
        <v>276</v>
      </c>
    </row>
    <row r="241" spans="2:65" s="15" customFormat="1">
      <c r="B241" s="218"/>
      <c r="D241" s="195" t="s">
        <v>284</v>
      </c>
      <c r="E241" s="219" t="s">
        <v>5</v>
      </c>
      <c r="F241" s="220" t="s">
        <v>291</v>
      </c>
      <c r="H241" s="221">
        <v>110</v>
      </c>
      <c r="I241" s="222"/>
      <c r="L241" s="218"/>
      <c r="M241" s="223"/>
      <c r="N241" s="224"/>
      <c r="O241" s="224"/>
      <c r="P241" s="224"/>
      <c r="Q241" s="224"/>
      <c r="R241" s="224"/>
      <c r="S241" s="224"/>
      <c r="T241" s="225"/>
      <c r="AT241" s="219" t="s">
        <v>284</v>
      </c>
      <c r="AU241" s="219" t="s">
        <v>81</v>
      </c>
      <c r="AV241" s="15" t="s">
        <v>92</v>
      </c>
      <c r="AW241" s="15" t="s">
        <v>36</v>
      </c>
      <c r="AX241" s="15" t="s">
        <v>77</v>
      </c>
      <c r="AY241" s="219" t="s">
        <v>276</v>
      </c>
    </row>
    <row r="242" spans="2:65" s="1" customFormat="1" ht="16.5" customHeight="1">
      <c r="B242" s="181"/>
      <c r="C242" s="182" t="s">
        <v>10</v>
      </c>
      <c r="D242" s="182" t="s">
        <v>278</v>
      </c>
      <c r="E242" s="183" t="s">
        <v>2314</v>
      </c>
      <c r="F242" s="184" t="s">
        <v>2315</v>
      </c>
      <c r="G242" s="185" t="s">
        <v>416</v>
      </c>
      <c r="H242" s="186">
        <v>69</v>
      </c>
      <c r="I242" s="187"/>
      <c r="J242" s="188">
        <f>ROUND(I242*H242,2)</f>
        <v>0</v>
      </c>
      <c r="K242" s="184" t="s">
        <v>282</v>
      </c>
      <c r="L242" s="42"/>
      <c r="M242" s="189" t="s">
        <v>5</v>
      </c>
      <c r="N242" s="190" t="s">
        <v>46</v>
      </c>
      <c r="O242" s="43"/>
      <c r="P242" s="191">
        <f>O242*H242</f>
        <v>0</v>
      </c>
      <c r="Q242" s="191">
        <v>3.5000000000000001E-3</v>
      </c>
      <c r="R242" s="191">
        <f>Q242*H242</f>
        <v>0.24149999999999999</v>
      </c>
      <c r="S242" s="191">
        <v>0</v>
      </c>
      <c r="T242" s="192">
        <f>S242*H242</f>
        <v>0</v>
      </c>
      <c r="AR242" s="25" t="s">
        <v>384</v>
      </c>
      <c r="AT242" s="25" t="s">
        <v>278</v>
      </c>
      <c r="AU242" s="25" t="s">
        <v>81</v>
      </c>
      <c r="AY242" s="25" t="s">
        <v>276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92</v>
      </c>
      <c r="BK242" s="193">
        <f>ROUND(I242*H242,2)</f>
        <v>0</v>
      </c>
      <c r="BL242" s="25" t="s">
        <v>384</v>
      </c>
      <c r="BM242" s="25" t="s">
        <v>2316</v>
      </c>
    </row>
    <row r="243" spans="2:65" s="12" customFormat="1">
      <c r="B243" s="194"/>
      <c r="D243" s="195" t="s">
        <v>284</v>
      </c>
      <c r="E243" s="196" t="s">
        <v>5</v>
      </c>
      <c r="F243" s="197" t="s">
        <v>2071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81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2264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2317</v>
      </c>
      <c r="H245" s="205">
        <v>22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2318</v>
      </c>
      <c r="H246" s="205">
        <v>24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3" customFormat="1">
      <c r="B247" s="202"/>
      <c r="D247" s="195" t="s">
        <v>284</v>
      </c>
      <c r="E247" s="203" t="s">
        <v>5</v>
      </c>
      <c r="F247" s="204" t="s">
        <v>2319</v>
      </c>
      <c r="H247" s="205">
        <v>6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284</v>
      </c>
      <c r="AU247" s="203" t="s">
        <v>81</v>
      </c>
      <c r="AV247" s="13" t="s">
        <v>81</v>
      </c>
      <c r="AW247" s="13" t="s">
        <v>36</v>
      </c>
      <c r="AX247" s="13" t="s">
        <v>73</v>
      </c>
      <c r="AY247" s="203" t="s">
        <v>276</v>
      </c>
    </row>
    <row r="248" spans="2:65" s="13" customFormat="1">
      <c r="B248" s="202"/>
      <c r="D248" s="195" t="s">
        <v>284</v>
      </c>
      <c r="E248" s="203" t="s">
        <v>5</v>
      </c>
      <c r="F248" s="204" t="s">
        <v>2320</v>
      </c>
      <c r="H248" s="205">
        <v>17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284</v>
      </c>
      <c r="AU248" s="203" t="s">
        <v>81</v>
      </c>
      <c r="AV248" s="13" t="s">
        <v>81</v>
      </c>
      <c r="AW248" s="13" t="s">
        <v>36</v>
      </c>
      <c r="AX248" s="13" t="s">
        <v>73</v>
      </c>
      <c r="AY248" s="203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5</v>
      </c>
      <c r="H249" s="205">
        <v>0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6</v>
      </c>
      <c r="AX249" s="13" t="s">
        <v>73</v>
      </c>
      <c r="AY249" s="203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5</v>
      </c>
      <c r="H250" s="205">
        <v>0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69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435</v>
      </c>
      <c r="D252" s="182" t="s">
        <v>278</v>
      </c>
      <c r="E252" s="183" t="s">
        <v>2321</v>
      </c>
      <c r="F252" s="184" t="s">
        <v>2322</v>
      </c>
      <c r="G252" s="185" t="s">
        <v>416</v>
      </c>
      <c r="H252" s="186">
        <v>173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1.25E-3</v>
      </c>
      <c r="R252" s="191">
        <f>Q252*H252</f>
        <v>0.21625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2323</v>
      </c>
    </row>
    <row r="253" spans="2:65" s="12" customFormat="1">
      <c r="B253" s="194"/>
      <c r="D253" s="195" t="s">
        <v>284</v>
      </c>
      <c r="E253" s="196" t="s">
        <v>5</v>
      </c>
      <c r="F253" s="197" t="s">
        <v>2071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2243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2324</v>
      </c>
      <c r="H255" s="205">
        <v>2.5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2325</v>
      </c>
      <c r="H256" s="205">
        <v>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51" s="13" customFormat="1">
      <c r="B257" s="202"/>
      <c r="D257" s="195" t="s">
        <v>284</v>
      </c>
      <c r="E257" s="203" t="s">
        <v>5</v>
      </c>
      <c r="F257" s="204" t="s">
        <v>2326</v>
      </c>
      <c r="H257" s="205">
        <v>8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284</v>
      </c>
      <c r="AU257" s="203" t="s">
        <v>81</v>
      </c>
      <c r="AV257" s="13" t="s">
        <v>81</v>
      </c>
      <c r="AW257" s="13" t="s">
        <v>36</v>
      </c>
      <c r="AX257" s="13" t="s">
        <v>73</v>
      </c>
      <c r="AY257" s="203" t="s">
        <v>276</v>
      </c>
    </row>
    <row r="258" spans="2:51" s="13" customFormat="1">
      <c r="B258" s="202"/>
      <c r="D258" s="195" t="s">
        <v>284</v>
      </c>
      <c r="E258" s="203" t="s">
        <v>5</v>
      </c>
      <c r="F258" s="204" t="s">
        <v>2327</v>
      </c>
      <c r="H258" s="205">
        <v>2.5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51" s="13" customFormat="1">
      <c r="B259" s="202"/>
      <c r="D259" s="195" t="s">
        <v>284</v>
      </c>
      <c r="E259" s="203" t="s">
        <v>5</v>
      </c>
      <c r="F259" s="204" t="s">
        <v>2328</v>
      </c>
      <c r="H259" s="205">
        <v>6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51" s="13" customFormat="1">
      <c r="B260" s="202"/>
      <c r="D260" s="195" t="s">
        <v>284</v>
      </c>
      <c r="E260" s="203" t="s">
        <v>5</v>
      </c>
      <c r="F260" s="204" t="s">
        <v>2329</v>
      </c>
      <c r="H260" s="205">
        <v>2.5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51" s="13" customFormat="1">
      <c r="B261" s="202"/>
      <c r="D261" s="195" t="s">
        <v>284</v>
      </c>
      <c r="E261" s="203" t="s">
        <v>5</v>
      </c>
      <c r="F261" s="204" t="s">
        <v>2330</v>
      </c>
      <c r="H261" s="205">
        <v>2.5</v>
      </c>
      <c r="I261" s="206"/>
      <c r="L261" s="202"/>
      <c r="M261" s="207"/>
      <c r="N261" s="208"/>
      <c r="O261" s="208"/>
      <c r="P261" s="208"/>
      <c r="Q261" s="208"/>
      <c r="R261" s="208"/>
      <c r="S261" s="208"/>
      <c r="T261" s="209"/>
      <c r="AT261" s="203" t="s">
        <v>284</v>
      </c>
      <c r="AU261" s="203" t="s">
        <v>81</v>
      </c>
      <c r="AV261" s="13" t="s">
        <v>81</v>
      </c>
      <c r="AW261" s="13" t="s">
        <v>36</v>
      </c>
      <c r="AX261" s="13" t="s">
        <v>73</v>
      </c>
      <c r="AY261" s="203" t="s">
        <v>276</v>
      </c>
    </row>
    <row r="262" spans="2:51" s="13" customFormat="1">
      <c r="B262" s="202"/>
      <c r="D262" s="195" t="s">
        <v>284</v>
      </c>
      <c r="E262" s="203" t="s">
        <v>5</v>
      </c>
      <c r="F262" s="204" t="s">
        <v>2331</v>
      </c>
      <c r="H262" s="205">
        <v>6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51" s="13" customFormat="1">
      <c r="B263" s="202"/>
      <c r="D263" s="195" t="s">
        <v>284</v>
      </c>
      <c r="E263" s="203" t="s">
        <v>5</v>
      </c>
      <c r="F263" s="204" t="s">
        <v>2332</v>
      </c>
      <c r="H263" s="205">
        <v>2.5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51" s="13" customFormat="1">
      <c r="B264" s="202"/>
      <c r="D264" s="195" t="s">
        <v>284</v>
      </c>
      <c r="E264" s="203" t="s">
        <v>5</v>
      </c>
      <c r="F264" s="204" t="s">
        <v>2333</v>
      </c>
      <c r="H264" s="205">
        <v>2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51" s="13" customFormat="1">
      <c r="B265" s="202"/>
      <c r="D265" s="195" t="s">
        <v>284</v>
      </c>
      <c r="E265" s="203" t="s">
        <v>5</v>
      </c>
      <c r="F265" s="204" t="s">
        <v>2334</v>
      </c>
      <c r="H265" s="205">
        <v>2.5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284</v>
      </c>
      <c r="AU265" s="203" t="s">
        <v>81</v>
      </c>
      <c r="AV265" s="13" t="s">
        <v>81</v>
      </c>
      <c r="AW265" s="13" t="s">
        <v>36</v>
      </c>
      <c r="AX265" s="13" t="s">
        <v>73</v>
      </c>
      <c r="AY265" s="203" t="s">
        <v>276</v>
      </c>
    </row>
    <row r="266" spans="2:51" s="13" customFormat="1">
      <c r="B266" s="202"/>
      <c r="D266" s="195" t="s">
        <v>284</v>
      </c>
      <c r="E266" s="203" t="s">
        <v>5</v>
      </c>
      <c r="F266" s="204" t="s">
        <v>2335</v>
      </c>
      <c r="H266" s="205">
        <v>6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284</v>
      </c>
      <c r="AU266" s="203" t="s">
        <v>81</v>
      </c>
      <c r="AV266" s="13" t="s">
        <v>81</v>
      </c>
      <c r="AW266" s="13" t="s">
        <v>36</v>
      </c>
      <c r="AX266" s="13" t="s">
        <v>73</v>
      </c>
      <c r="AY266" s="203" t="s">
        <v>276</v>
      </c>
    </row>
    <row r="267" spans="2:51" s="13" customFormat="1">
      <c r="B267" s="202"/>
      <c r="D267" s="195" t="s">
        <v>284</v>
      </c>
      <c r="E267" s="203" t="s">
        <v>5</v>
      </c>
      <c r="F267" s="204" t="s">
        <v>2336</v>
      </c>
      <c r="H267" s="205">
        <v>2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284</v>
      </c>
      <c r="AU267" s="203" t="s">
        <v>81</v>
      </c>
      <c r="AV267" s="13" t="s">
        <v>81</v>
      </c>
      <c r="AW267" s="13" t="s">
        <v>36</v>
      </c>
      <c r="AX267" s="13" t="s">
        <v>73</v>
      </c>
      <c r="AY267" s="203" t="s">
        <v>276</v>
      </c>
    </row>
    <row r="268" spans="2:51" s="13" customFormat="1">
      <c r="B268" s="202"/>
      <c r="D268" s="195" t="s">
        <v>284</v>
      </c>
      <c r="E268" s="203" t="s">
        <v>5</v>
      </c>
      <c r="F268" s="204" t="s">
        <v>2337</v>
      </c>
      <c r="H268" s="205">
        <v>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51" s="13" customFormat="1">
      <c r="B269" s="202"/>
      <c r="D269" s="195" t="s">
        <v>284</v>
      </c>
      <c r="E269" s="203" t="s">
        <v>5</v>
      </c>
      <c r="F269" s="204" t="s">
        <v>2338</v>
      </c>
      <c r="H269" s="205">
        <v>2.5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284</v>
      </c>
      <c r="AU269" s="203" t="s">
        <v>81</v>
      </c>
      <c r="AV269" s="13" t="s">
        <v>81</v>
      </c>
      <c r="AW269" s="13" t="s">
        <v>36</v>
      </c>
      <c r="AX269" s="13" t="s">
        <v>73</v>
      </c>
      <c r="AY269" s="203" t="s">
        <v>276</v>
      </c>
    </row>
    <row r="270" spans="2:51" s="13" customFormat="1">
      <c r="B270" s="202"/>
      <c r="D270" s="195" t="s">
        <v>284</v>
      </c>
      <c r="E270" s="203" t="s">
        <v>5</v>
      </c>
      <c r="F270" s="204" t="s">
        <v>2339</v>
      </c>
      <c r="H270" s="205">
        <v>4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51" s="13" customFormat="1">
      <c r="B271" s="202"/>
      <c r="D271" s="195" t="s">
        <v>284</v>
      </c>
      <c r="E271" s="203" t="s">
        <v>5</v>
      </c>
      <c r="F271" s="204" t="s">
        <v>2340</v>
      </c>
      <c r="H271" s="205">
        <v>2.5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51" s="13" customFormat="1">
      <c r="B272" s="202"/>
      <c r="D272" s="195" t="s">
        <v>284</v>
      </c>
      <c r="E272" s="203" t="s">
        <v>5</v>
      </c>
      <c r="F272" s="204" t="s">
        <v>2341</v>
      </c>
      <c r="H272" s="205">
        <v>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51" s="13" customFormat="1">
      <c r="B273" s="202"/>
      <c r="D273" s="195" t="s">
        <v>284</v>
      </c>
      <c r="E273" s="203" t="s">
        <v>5</v>
      </c>
      <c r="F273" s="204" t="s">
        <v>2342</v>
      </c>
      <c r="H273" s="205">
        <v>2.5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51" s="13" customFormat="1">
      <c r="B274" s="202"/>
      <c r="D274" s="195" t="s">
        <v>284</v>
      </c>
      <c r="E274" s="203" t="s">
        <v>5</v>
      </c>
      <c r="F274" s="204" t="s">
        <v>2343</v>
      </c>
      <c r="H274" s="205">
        <v>5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51" s="13" customFormat="1">
      <c r="B275" s="202"/>
      <c r="D275" s="195" t="s">
        <v>284</v>
      </c>
      <c r="E275" s="203" t="s">
        <v>5</v>
      </c>
      <c r="F275" s="204" t="s">
        <v>2344</v>
      </c>
      <c r="H275" s="205">
        <v>4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51" s="13" customFormat="1">
      <c r="B276" s="202"/>
      <c r="D276" s="195" t="s">
        <v>284</v>
      </c>
      <c r="E276" s="203" t="s">
        <v>5</v>
      </c>
      <c r="F276" s="204" t="s">
        <v>2345</v>
      </c>
      <c r="H276" s="205">
        <v>2.5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284</v>
      </c>
      <c r="AU276" s="203" t="s">
        <v>81</v>
      </c>
      <c r="AV276" s="13" t="s">
        <v>81</v>
      </c>
      <c r="AW276" s="13" t="s">
        <v>36</v>
      </c>
      <c r="AX276" s="13" t="s">
        <v>73</v>
      </c>
      <c r="AY276" s="203" t="s">
        <v>276</v>
      </c>
    </row>
    <row r="277" spans="2:51" s="13" customFormat="1">
      <c r="B277" s="202"/>
      <c r="D277" s="195" t="s">
        <v>284</v>
      </c>
      <c r="E277" s="203" t="s">
        <v>5</v>
      </c>
      <c r="F277" s="204" t="s">
        <v>2346</v>
      </c>
      <c r="H277" s="205">
        <v>4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51" s="13" customFormat="1">
      <c r="B278" s="202"/>
      <c r="D278" s="195" t="s">
        <v>284</v>
      </c>
      <c r="E278" s="203" t="s">
        <v>5</v>
      </c>
      <c r="F278" s="204" t="s">
        <v>2347</v>
      </c>
      <c r="H278" s="205">
        <v>2.5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51" s="13" customFormat="1">
      <c r="B279" s="202"/>
      <c r="D279" s="195" t="s">
        <v>284</v>
      </c>
      <c r="E279" s="203" t="s">
        <v>5</v>
      </c>
      <c r="F279" s="204" t="s">
        <v>2348</v>
      </c>
      <c r="H279" s="205">
        <v>5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284</v>
      </c>
      <c r="AU279" s="203" t="s">
        <v>81</v>
      </c>
      <c r="AV279" s="13" t="s">
        <v>81</v>
      </c>
      <c r="AW279" s="13" t="s">
        <v>36</v>
      </c>
      <c r="AX279" s="13" t="s">
        <v>73</v>
      </c>
      <c r="AY279" s="203" t="s">
        <v>276</v>
      </c>
    </row>
    <row r="280" spans="2:51" s="13" customFormat="1">
      <c r="B280" s="202"/>
      <c r="D280" s="195" t="s">
        <v>284</v>
      </c>
      <c r="E280" s="203" t="s">
        <v>5</v>
      </c>
      <c r="F280" s="204" t="s">
        <v>2349</v>
      </c>
      <c r="H280" s="205">
        <v>2.5</v>
      </c>
      <c r="I280" s="206"/>
      <c r="L280" s="202"/>
      <c r="M280" s="207"/>
      <c r="N280" s="208"/>
      <c r="O280" s="208"/>
      <c r="P280" s="208"/>
      <c r="Q280" s="208"/>
      <c r="R280" s="208"/>
      <c r="S280" s="208"/>
      <c r="T280" s="209"/>
      <c r="AT280" s="203" t="s">
        <v>284</v>
      </c>
      <c r="AU280" s="203" t="s">
        <v>81</v>
      </c>
      <c r="AV280" s="13" t="s">
        <v>81</v>
      </c>
      <c r="AW280" s="13" t="s">
        <v>36</v>
      </c>
      <c r="AX280" s="13" t="s">
        <v>73</v>
      </c>
      <c r="AY280" s="203" t="s">
        <v>276</v>
      </c>
    </row>
    <row r="281" spans="2:51" s="13" customFormat="1">
      <c r="B281" s="202"/>
      <c r="D281" s="195" t="s">
        <v>284</v>
      </c>
      <c r="E281" s="203" t="s">
        <v>5</v>
      </c>
      <c r="F281" s="204" t="s">
        <v>2350</v>
      </c>
      <c r="H281" s="205">
        <v>5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51" s="13" customFormat="1">
      <c r="B282" s="202"/>
      <c r="D282" s="195" t="s">
        <v>284</v>
      </c>
      <c r="E282" s="203" t="s">
        <v>5</v>
      </c>
      <c r="F282" s="204" t="s">
        <v>2351</v>
      </c>
      <c r="H282" s="205">
        <v>2.5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51" s="13" customFormat="1">
      <c r="B283" s="202"/>
      <c r="D283" s="195" t="s">
        <v>284</v>
      </c>
      <c r="E283" s="203" t="s">
        <v>5</v>
      </c>
      <c r="F283" s="204" t="s">
        <v>2352</v>
      </c>
      <c r="H283" s="205">
        <v>5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51" s="13" customFormat="1">
      <c r="B284" s="202"/>
      <c r="D284" s="195" t="s">
        <v>284</v>
      </c>
      <c r="E284" s="203" t="s">
        <v>5</v>
      </c>
      <c r="F284" s="204" t="s">
        <v>2353</v>
      </c>
      <c r="H284" s="205">
        <v>2.5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51" s="13" customFormat="1">
      <c r="B285" s="202"/>
      <c r="D285" s="195" t="s">
        <v>284</v>
      </c>
      <c r="E285" s="203" t="s">
        <v>5</v>
      </c>
      <c r="F285" s="204" t="s">
        <v>2354</v>
      </c>
      <c r="H285" s="205">
        <v>6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51" s="13" customFormat="1">
      <c r="B286" s="202"/>
      <c r="D286" s="195" t="s">
        <v>284</v>
      </c>
      <c r="E286" s="203" t="s">
        <v>5</v>
      </c>
      <c r="F286" s="204" t="s">
        <v>2355</v>
      </c>
      <c r="H286" s="205">
        <v>2.5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51" s="13" customFormat="1">
      <c r="B287" s="202"/>
      <c r="D287" s="195" t="s">
        <v>284</v>
      </c>
      <c r="E287" s="203" t="s">
        <v>5</v>
      </c>
      <c r="F287" s="204" t="s">
        <v>2356</v>
      </c>
      <c r="H287" s="205">
        <v>2.5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51" s="13" customFormat="1">
      <c r="B288" s="202"/>
      <c r="D288" s="195" t="s">
        <v>284</v>
      </c>
      <c r="E288" s="203" t="s">
        <v>5</v>
      </c>
      <c r="F288" s="204" t="s">
        <v>2357</v>
      </c>
      <c r="H288" s="205">
        <v>4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51" s="13" customFormat="1">
      <c r="B289" s="202"/>
      <c r="D289" s="195" t="s">
        <v>284</v>
      </c>
      <c r="E289" s="203" t="s">
        <v>5</v>
      </c>
      <c r="F289" s="204" t="s">
        <v>2358</v>
      </c>
      <c r="H289" s="205">
        <v>2.5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51" s="13" customFormat="1">
      <c r="B290" s="202"/>
      <c r="D290" s="195" t="s">
        <v>284</v>
      </c>
      <c r="E290" s="203" t="s">
        <v>5</v>
      </c>
      <c r="F290" s="204" t="s">
        <v>2359</v>
      </c>
      <c r="H290" s="205">
        <v>2.5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51" s="13" customFormat="1">
      <c r="B291" s="202"/>
      <c r="D291" s="195" t="s">
        <v>284</v>
      </c>
      <c r="E291" s="203" t="s">
        <v>5</v>
      </c>
      <c r="F291" s="204" t="s">
        <v>2360</v>
      </c>
      <c r="H291" s="205">
        <v>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284</v>
      </c>
      <c r="AU291" s="203" t="s">
        <v>81</v>
      </c>
      <c r="AV291" s="13" t="s">
        <v>81</v>
      </c>
      <c r="AW291" s="13" t="s">
        <v>36</v>
      </c>
      <c r="AX291" s="13" t="s">
        <v>73</v>
      </c>
      <c r="AY291" s="203" t="s">
        <v>276</v>
      </c>
    </row>
    <row r="292" spans="2:51" s="13" customFormat="1">
      <c r="B292" s="202"/>
      <c r="D292" s="195" t="s">
        <v>284</v>
      </c>
      <c r="E292" s="203" t="s">
        <v>5</v>
      </c>
      <c r="F292" s="204" t="s">
        <v>2361</v>
      </c>
      <c r="H292" s="205">
        <v>5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51" s="13" customFormat="1">
      <c r="B293" s="202"/>
      <c r="D293" s="195" t="s">
        <v>284</v>
      </c>
      <c r="E293" s="203" t="s">
        <v>5</v>
      </c>
      <c r="F293" s="204" t="s">
        <v>2362</v>
      </c>
      <c r="H293" s="205">
        <v>2.5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51" s="13" customFormat="1">
      <c r="B294" s="202"/>
      <c r="D294" s="195" t="s">
        <v>284</v>
      </c>
      <c r="E294" s="203" t="s">
        <v>5</v>
      </c>
      <c r="F294" s="204" t="s">
        <v>2363</v>
      </c>
      <c r="H294" s="205">
        <v>2.5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51" s="13" customFormat="1">
      <c r="B295" s="202"/>
      <c r="D295" s="195" t="s">
        <v>284</v>
      </c>
      <c r="E295" s="203" t="s">
        <v>5</v>
      </c>
      <c r="F295" s="204" t="s">
        <v>2364</v>
      </c>
      <c r="H295" s="205">
        <v>5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51" s="13" customFormat="1">
      <c r="B296" s="202"/>
      <c r="D296" s="195" t="s">
        <v>284</v>
      </c>
      <c r="E296" s="203" t="s">
        <v>5</v>
      </c>
      <c r="F296" s="204" t="s">
        <v>2365</v>
      </c>
      <c r="H296" s="205">
        <v>2.5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51" s="13" customFormat="1">
      <c r="B297" s="202"/>
      <c r="D297" s="195" t="s">
        <v>284</v>
      </c>
      <c r="E297" s="203" t="s">
        <v>5</v>
      </c>
      <c r="F297" s="204" t="s">
        <v>2366</v>
      </c>
      <c r="H297" s="205">
        <v>10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51" s="13" customFormat="1">
      <c r="B298" s="202"/>
      <c r="D298" s="195" t="s">
        <v>284</v>
      </c>
      <c r="E298" s="203" t="s">
        <v>5</v>
      </c>
      <c r="F298" s="204" t="s">
        <v>2367</v>
      </c>
      <c r="H298" s="205">
        <v>3.5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51" s="13" customFormat="1">
      <c r="B299" s="202"/>
      <c r="D299" s="195" t="s">
        <v>284</v>
      </c>
      <c r="E299" s="203" t="s">
        <v>5</v>
      </c>
      <c r="F299" s="204" t="s">
        <v>2368</v>
      </c>
      <c r="H299" s="205">
        <v>1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51" s="13" customFormat="1">
      <c r="B300" s="202"/>
      <c r="D300" s="195" t="s">
        <v>284</v>
      </c>
      <c r="E300" s="203" t="s">
        <v>5</v>
      </c>
      <c r="F300" s="204" t="s">
        <v>2369</v>
      </c>
      <c r="H300" s="205">
        <v>2</v>
      </c>
      <c r="I300" s="206"/>
      <c r="L300" s="202"/>
      <c r="M300" s="207"/>
      <c r="N300" s="208"/>
      <c r="O300" s="208"/>
      <c r="P300" s="208"/>
      <c r="Q300" s="208"/>
      <c r="R300" s="208"/>
      <c r="S300" s="208"/>
      <c r="T300" s="209"/>
      <c r="AT300" s="203" t="s">
        <v>284</v>
      </c>
      <c r="AU300" s="203" t="s">
        <v>81</v>
      </c>
      <c r="AV300" s="13" t="s">
        <v>81</v>
      </c>
      <c r="AW300" s="13" t="s">
        <v>36</v>
      </c>
      <c r="AX300" s="13" t="s">
        <v>73</v>
      </c>
      <c r="AY300" s="203" t="s">
        <v>276</v>
      </c>
    </row>
    <row r="301" spans="2:51" s="13" customFormat="1">
      <c r="B301" s="202"/>
      <c r="D301" s="195" t="s">
        <v>284</v>
      </c>
      <c r="E301" s="203" t="s">
        <v>5</v>
      </c>
      <c r="F301" s="204" t="s">
        <v>2370</v>
      </c>
      <c r="H301" s="205">
        <v>1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51" s="13" customFormat="1">
      <c r="B302" s="202"/>
      <c r="D302" s="195" t="s">
        <v>284</v>
      </c>
      <c r="E302" s="203" t="s">
        <v>5</v>
      </c>
      <c r="F302" s="204" t="s">
        <v>2371</v>
      </c>
      <c r="H302" s="205">
        <v>4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51" s="13" customFormat="1">
      <c r="B303" s="202"/>
      <c r="D303" s="195" t="s">
        <v>284</v>
      </c>
      <c r="E303" s="203" t="s">
        <v>5</v>
      </c>
      <c r="F303" s="204" t="s">
        <v>2372</v>
      </c>
      <c r="H303" s="205">
        <v>3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36</v>
      </c>
      <c r="AX303" s="13" t="s">
        <v>73</v>
      </c>
      <c r="AY303" s="203" t="s">
        <v>276</v>
      </c>
    </row>
    <row r="304" spans="2:51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173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439</v>
      </c>
      <c r="D305" s="182" t="s">
        <v>278</v>
      </c>
      <c r="E305" s="183" t="s">
        <v>2373</v>
      </c>
      <c r="F305" s="184" t="s">
        <v>2374</v>
      </c>
      <c r="G305" s="185" t="s">
        <v>416</v>
      </c>
      <c r="H305" s="186">
        <v>16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1.7600000000000001E-3</v>
      </c>
      <c r="R305" s="191">
        <f>Q305*H305</f>
        <v>2.8160000000000001E-2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2375</v>
      </c>
    </row>
    <row r="306" spans="2:65" s="12" customFormat="1">
      <c r="B306" s="194"/>
      <c r="D306" s="195" t="s">
        <v>284</v>
      </c>
      <c r="E306" s="196" t="s">
        <v>5</v>
      </c>
      <c r="F306" s="197" t="s">
        <v>2071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2243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>
      <c r="B308" s="202"/>
      <c r="D308" s="195" t="s">
        <v>284</v>
      </c>
      <c r="E308" s="203" t="s">
        <v>5</v>
      </c>
      <c r="F308" s="204" t="s">
        <v>2376</v>
      </c>
      <c r="H308" s="205">
        <v>3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3" customFormat="1">
      <c r="B309" s="202"/>
      <c r="D309" s="195" t="s">
        <v>284</v>
      </c>
      <c r="E309" s="203" t="s">
        <v>5</v>
      </c>
      <c r="F309" s="204" t="s">
        <v>2377</v>
      </c>
      <c r="H309" s="205">
        <v>4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284</v>
      </c>
      <c r="AU309" s="203" t="s">
        <v>81</v>
      </c>
      <c r="AV309" s="13" t="s">
        <v>81</v>
      </c>
      <c r="AW309" s="13" t="s">
        <v>36</v>
      </c>
      <c r="AX309" s="13" t="s">
        <v>73</v>
      </c>
      <c r="AY309" s="203" t="s">
        <v>276</v>
      </c>
    </row>
    <row r="310" spans="2:65" s="13" customFormat="1">
      <c r="B310" s="202"/>
      <c r="D310" s="195" t="s">
        <v>284</v>
      </c>
      <c r="E310" s="203" t="s">
        <v>5</v>
      </c>
      <c r="F310" s="204" t="s">
        <v>2378</v>
      </c>
      <c r="H310" s="205">
        <v>1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284</v>
      </c>
      <c r="AU310" s="203" t="s">
        <v>81</v>
      </c>
      <c r="AV310" s="13" t="s">
        <v>81</v>
      </c>
      <c r="AW310" s="13" t="s">
        <v>36</v>
      </c>
      <c r="AX310" s="13" t="s">
        <v>73</v>
      </c>
      <c r="AY310" s="203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2379</v>
      </c>
      <c r="H311" s="205">
        <v>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2380</v>
      </c>
      <c r="H312" s="205">
        <v>4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16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446</v>
      </c>
      <c r="D314" s="182" t="s">
        <v>278</v>
      </c>
      <c r="E314" s="183" t="s">
        <v>2381</v>
      </c>
      <c r="F314" s="184" t="s">
        <v>2382</v>
      </c>
      <c r="G314" s="185" t="s">
        <v>416</v>
      </c>
      <c r="H314" s="186">
        <v>75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2.7699999999999999E-3</v>
      </c>
      <c r="R314" s="191">
        <f>Q314*H314</f>
        <v>0.20774999999999999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2383</v>
      </c>
    </row>
    <row r="315" spans="2:65" s="12" customFormat="1">
      <c r="B315" s="194"/>
      <c r="D315" s="195" t="s">
        <v>284</v>
      </c>
      <c r="E315" s="196" t="s">
        <v>5</v>
      </c>
      <c r="F315" s="197" t="s">
        <v>2071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2243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3" customFormat="1">
      <c r="B317" s="202"/>
      <c r="D317" s="195" t="s">
        <v>284</v>
      </c>
      <c r="E317" s="203" t="s">
        <v>5</v>
      </c>
      <c r="F317" s="204" t="s">
        <v>2384</v>
      </c>
      <c r="H317" s="205">
        <v>23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284</v>
      </c>
      <c r="AU317" s="203" t="s">
        <v>81</v>
      </c>
      <c r="AV317" s="13" t="s">
        <v>81</v>
      </c>
      <c r="AW317" s="13" t="s">
        <v>36</v>
      </c>
      <c r="AX317" s="13" t="s">
        <v>73</v>
      </c>
      <c r="AY317" s="203" t="s">
        <v>276</v>
      </c>
    </row>
    <row r="318" spans="2:65" s="13" customFormat="1">
      <c r="B318" s="202"/>
      <c r="D318" s="195" t="s">
        <v>284</v>
      </c>
      <c r="E318" s="203" t="s">
        <v>5</v>
      </c>
      <c r="F318" s="204" t="s">
        <v>2385</v>
      </c>
      <c r="H318" s="205">
        <v>23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2386</v>
      </c>
      <c r="H319" s="205">
        <v>23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2387</v>
      </c>
      <c r="H320" s="205">
        <v>6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5</v>
      </c>
      <c r="H321" s="205">
        <v>0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6</v>
      </c>
      <c r="AX321" s="13" t="s">
        <v>73</v>
      </c>
      <c r="AY321" s="203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75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452</v>
      </c>
      <c r="D323" s="182" t="s">
        <v>278</v>
      </c>
      <c r="E323" s="183" t="s">
        <v>2388</v>
      </c>
      <c r="F323" s="184" t="s">
        <v>2389</v>
      </c>
      <c r="G323" s="185" t="s">
        <v>416</v>
      </c>
      <c r="H323" s="186">
        <v>40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4.4000000000000003E-3</v>
      </c>
      <c r="R323" s="191">
        <f>Q323*H323</f>
        <v>0.17600000000000002</v>
      </c>
      <c r="S323" s="191">
        <v>0</v>
      </c>
      <c r="T323" s="192">
        <f>S323*H323</f>
        <v>0</v>
      </c>
      <c r="AR323" s="25" t="s">
        <v>384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384</v>
      </c>
      <c r="BM323" s="25" t="s">
        <v>2390</v>
      </c>
    </row>
    <row r="324" spans="2:65" s="12" customFormat="1">
      <c r="B324" s="194"/>
      <c r="D324" s="195" t="s">
        <v>284</v>
      </c>
      <c r="E324" s="196" t="s">
        <v>5</v>
      </c>
      <c r="F324" s="197" t="s">
        <v>2071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2243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2391</v>
      </c>
      <c r="H326" s="205">
        <v>38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</v>
      </c>
      <c r="H327" s="205">
        <v>0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6</v>
      </c>
      <c r="AX327" s="13" t="s">
        <v>73</v>
      </c>
      <c r="AY327" s="203" t="s">
        <v>276</v>
      </c>
    </row>
    <row r="328" spans="2:65" s="12" customFormat="1">
      <c r="B328" s="194"/>
      <c r="D328" s="195" t="s">
        <v>284</v>
      </c>
      <c r="E328" s="196" t="s">
        <v>5</v>
      </c>
      <c r="F328" s="197" t="s">
        <v>2071</v>
      </c>
      <c r="H328" s="196" t="s">
        <v>5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6" t="s">
        <v>284</v>
      </c>
      <c r="AU328" s="196" t="s">
        <v>81</v>
      </c>
      <c r="AV328" s="12" t="s">
        <v>77</v>
      </c>
      <c r="AW328" s="12" t="s">
        <v>36</v>
      </c>
      <c r="AX328" s="12" t="s">
        <v>73</v>
      </c>
      <c r="AY328" s="196" t="s">
        <v>276</v>
      </c>
    </row>
    <row r="329" spans="2:65" s="12" customFormat="1">
      <c r="B329" s="194"/>
      <c r="D329" s="195" t="s">
        <v>284</v>
      </c>
      <c r="E329" s="196" t="s">
        <v>5</v>
      </c>
      <c r="F329" s="197" t="s">
        <v>2264</v>
      </c>
      <c r="H329" s="196" t="s">
        <v>5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6" t="s">
        <v>284</v>
      </c>
      <c r="AU329" s="196" t="s">
        <v>81</v>
      </c>
      <c r="AV329" s="12" t="s">
        <v>77</v>
      </c>
      <c r="AW329" s="12" t="s">
        <v>36</v>
      </c>
      <c r="AX329" s="12" t="s">
        <v>73</v>
      </c>
      <c r="AY329" s="196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2392</v>
      </c>
      <c r="H330" s="205">
        <v>2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36</v>
      </c>
      <c r="AX330" s="13" t="s">
        <v>73</v>
      </c>
      <c r="AY330" s="203" t="s">
        <v>276</v>
      </c>
    </row>
    <row r="331" spans="2:65" s="13" customFormat="1">
      <c r="B331" s="202"/>
      <c r="D331" s="195" t="s">
        <v>284</v>
      </c>
      <c r="E331" s="203" t="s">
        <v>5</v>
      </c>
      <c r="F331" s="204" t="s">
        <v>5</v>
      </c>
      <c r="H331" s="205">
        <v>0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284</v>
      </c>
      <c r="AU331" s="203" t="s">
        <v>81</v>
      </c>
      <c r="AV331" s="13" t="s">
        <v>81</v>
      </c>
      <c r="AW331" s="13" t="s">
        <v>6</v>
      </c>
      <c r="AX331" s="13" t="s">
        <v>73</v>
      </c>
      <c r="AY331" s="203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</v>
      </c>
      <c r="H332" s="205">
        <v>0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</v>
      </c>
      <c r="H333" s="205">
        <v>0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6</v>
      </c>
      <c r="AX333" s="13" t="s">
        <v>73</v>
      </c>
      <c r="AY333" s="203" t="s">
        <v>276</v>
      </c>
    </row>
    <row r="334" spans="2:65" s="15" customFormat="1">
      <c r="B334" s="218"/>
      <c r="D334" s="195" t="s">
        <v>284</v>
      </c>
      <c r="E334" s="219" t="s">
        <v>5</v>
      </c>
      <c r="F334" s="220" t="s">
        <v>291</v>
      </c>
      <c r="H334" s="221">
        <v>40</v>
      </c>
      <c r="I334" s="222"/>
      <c r="L334" s="218"/>
      <c r="M334" s="223"/>
      <c r="N334" s="224"/>
      <c r="O334" s="224"/>
      <c r="P334" s="224"/>
      <c r="Q334" s="224"/>
      <c r="R334" s="224"/>
      <c r="S334" s="224"/>
      <c r="T334" s="225"/>
      <c r="AT334" s="219" t="s">
        <v>284</v>
      </c>
      <c r="AU334" s="219" t="s">
        <v>81</v>
      </c>
      <c r="AV334" s="15" t="s">
        <v>92</v>
      </c>
      <c r="AW334" s="15" t="s">
        <v>36</v>
      </c>
      <c r="AX334" s="15" t="s">
        <v>77</v>
      </c>
      <c r="AY334" s="219" t="s">
        <v>276</v>
      </c>
    </row>
    <row r="335" spans="2:65" s="1" customFormat="1" ht="16.5" customHeight="1">
      <c r="B335" s="181"/>
      <c r="C335" s="182" t="s">
        <v>456</v>
      </c>
      <c r="D335" s="182" t="s">
        <v>278</v>
      </c>
      <c r="E335" s="183" t="s">
        <v>2393</v>
      </c>
      <c r="F335" s="184" t="s">
        <v>2394</v>
      </c>
      <c r="G335" s="185" t="s">
        <v>416</v>
      </c>
      <c r="H335" s="186">
        <v>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7.2399999999999999E-3</v>
      </c>
      <c r="R335" s="191">
        <f>Q335*H335</f>
        <v>5.0680000000000003E-2</v>
      </c>
      <c r="S335" s="191">
        <v>0</v>
      </c>
      <c r="T335" s="192">
        <f>S335*H335</f>
        <v>0</v>
      </c>
      <c r="AR335" s="25" t="s">
        <v>384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384</v>
      </c>
      <c r="BM335" s="25" t="s">
        <v>2395</v>
      </c>
    </row>
    <row r="336" spans="2:65" s="12" customFormat="1">
      <c r="B336" s="194"/>
      <c r="D336" s="195" t="s">
        <v>284</v>
      </c>
      <c r="E336" s="196" t="s">
        <v>5</v>
      </c>
      <c r="F336" s="197" t="s">
        <v>2071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2" customFormat="1">
      <c r="B337" s="194"/>
      <c r="D337" s="195" t="s">
        <v>284</v>
      </c>
      <c r="E337" s="196" t="s">
        <v>5</v>
      </c>
      <c r="F337" s="197" t="s">
        <v>2264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2396</v>
      </c>
      <c r="H338" s="205">
        <v>7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</v>
      </c>
      <c r="H340" s="205">
        <v>0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6</v>
      </c>
      <c r="AX340" s="13" t="s">
        <v>73</v>
      </c>
      <c r="AY340" s="203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7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463</v>
      </c>
      <c r="D342" s="182" t="s">
        <v>278</v>
      </c>
      <c r="E342" s="183" t="s">
        <v>2397</v>
      </c>
      <c r="F342" s="184" t="s">
        <v>2398</v>
      </c>
      <c r="G342" s="185" t="s">
        <v>416</v>
      </c>
      <c r="H342" s="186">
        <v>4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5.9000000000000003E-4</v>
      </c>
      <c r="R342" s="191">
        <f>Q342*H342</f>
        <v>2.3600000000000001E-3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2399</v>
      </c>
    </row>
    <row r="343" spans="2:65" s="12" customFormat="1">
      <c r="B343" s="194"/>
      <c r="D343" s="195" t="s">
        <v>284</v>
      </c>
      <c r="E343" s="196" t="s">
        <v>5</v>
      </c>
      <c r="F343" s="197" t="s">
        <v>2272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2400</v>
      </c>
      <c r="H344" s="205">
        <v>1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2401</v>
      </c>
      <c r="H345" s="205">
        <v>1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2402</v>
      </c>
      <c r="H346" s="205">
        <v>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3" customFormat="1">
      <c r="B347" s="202"/>
      <c r="D347" s="195" t="s">
        <v>284</v>
      </c>
      <c r="E347" s="203" t="s">
        <v>5</v>
      </c>
      <c r="F347" s="204" t="s">
        <v>2403</v>
      </c>
      <c r="H347" s="205">
        <v>1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284</v>
      </c>
      <c r="AU347" s="203" t="s">
        <v>81</v>
      </c>
      <c r="AV347" s="13" t="s">
        <v>81</v>
      </c>
      <c r="AW347" s="13" t="s">
        <v>36</v>
      </c>
      <c r="AX347" s="13" t="s">
        <v>73</v>
      </c>
      <c r="AY347" s="203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4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467</v>
      </c>
      <c r="D349" s="182" t="s">
        <v>278</v>
      </c>
      <c r="E349" s="183" t="s">
        <v>2404</v>
      </c>
      <c r="F349" s="184" t="s">
        <v>2405</v>
      </c>
      <c r="G349" s="185" t="s">
        <v>416</v>
      </c>
      <c r="H349" s="186">
        <v>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1.2099999999999999E-3</v>
      </c>
      <c r="R349" s="191">
        <f>Q349*H349</f>
        <v>4.8399999999999997E-3</v>
      </c>
      <c r="S349" s="191">
        <v>0</v>
      </c>
      <c r="T349" s="192">
        <f>S349*H349</f>
        <v>0</v>
      </c>
      <c r="AR349" s="25" t="s">
        <v>384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384</v>
      </c>
      <c r="BM349" s="25" t="s">
        <v>2406</v>
      </c>
    </row>
    <row r="350" spans="2:65" s="12" customFormat="1">
      <c r="B350" s="194"/>
      <c r="D350" s="195" t="s">
        <v>284</v>
      </c>
      <c r="E350" s="196" t="s">
        <v>5</v>
      </c>
      <c r="F350" s="197" t="s">
        <v>2272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2407</v>
      </c>
      <c r="H351" s="205">
        <v>1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2408</v>
      </c>
      <c r="H352" s="205">
        <v>1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3" customFormat="1">
      <c r="B353" s="202"/>
      <c r="D353" s="195" t="s">
        <v>284</v>
      </c>
      <c r="E353" s="203" t="s">
        <v>5</v>
      </c>
      <c r="F353" s="204" t="s">
        <v>2409</v>
      </c>
      <c r="H353" s="205">
        <v>1</v>
      </c>
      <c r="I353" s="206"/>
      <c r="L353" s="202"/>
      <c r="M353" s="207"/>
      <c r="N353" s="208"/>
      <c r="O353" s="208"/>
      <c r="P353" s="208"/>
      <c r="Q353" s="208"/>
      <c r="R353" s="208"/>
      <c r="S353" s="208"/>
      <c r="T353" s="209"/>
      <c r="AT353" s="203" t="s">
        <v>284</v>
      </c>
      <c r="AU353" s="203" t="s">
        <v>81</v>
      </c>
      <c r="AV353" s="13" t="s">
        <v>81</v>
      </c>
      <c r="AW353" s="13" t="s">
        <v>36</v>
      </c>
      <c r="AX353" s="13" t="s">
        <v>73</v>
      </c>
      <c r="AY353" s="203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2410</v>
      </c>
      <c r="H354" s="205">
        <v>1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5</v>
      </c>
      <c r="H355" s="205">
        <v>0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6</v>
      </c>
      <c r="AX355" s="13" t="s">
        <v>73</v>
      </c>
      <c r="AY355" s="203" t="s">
        <v>276</v>
      </c>
    </row>
    <row r="356" spans="2:65" s="15" customFormat="1">
      <c r="B356" s="218"/>
      <c r="D356" s="195" t="s">
        <v>284</v>
      </c>
      <c r="E356" s="219" t="s">
        <v>5</v>
      </c>
      <c r="F356" s="220" t="s">
        <v>291</v>
      </c>
      <c r="H356" s="221">
        <v>4</v>
      </c>
      <c r="I356" s="222"/>
      <c r="L356" s="218"/>
      <c r="M356" s="223"/>
      <c r="N356" s="224"/>
      <c r="O356" s="224"/>
      <c r="P356" s="224"/>
      <c r="Q356" s="224"/>
      <c r="R356" s="224"/>
      <c r="S356" s="224"/>
      <c r="T356" s="225"/>
      <c r="AT356" s="219" t="s">
        <v>284</v>
      </c>
      <c r="AU356" s="219" t="s">
        <v>81</v>
      </c>
      <c r="AV356" s="15" t="s">
        <v>92</v>
      </c>
      <c r="AW356" s="15" t="s">
        <v>36</v>
      </c>
      <c r="AX356" s="15" t="s">
        <v>77</v>
      </c>
      <c r="AY356" s="219" t="s">
        <v>276</v>
      </c>
    </row>
    <row r="357" spans="2:65" s="1" customFormat="1" ht="16.5" customHeight="1">
      <c r="B357" s="181"/>
      <c r="C357" s="182" t="s">
        <v>471</v>
      </c>
      <c r="D357" s="182" t="s">
        <v>278</v>
      </c>
      <c r="E357" s="183" t="s">
        <v>2068</v>
      </c>
      <c r="F357" s="184" t="s">
        <v>2069</v>
      </c>
      <c r="G357" s="185" t="s">
        <v>416</v>
      </c>
      <c r="H357" s="186">
        <v>6</v>
      </c>
      <c r="I357" s="187"/>
      <c r="J357" s="188">
        <f>ROUND(I357*H357,2)</f>
        <v>0</v>
      </c>
      <c r="K357" s="184" t="s">
        <v>282</v>
      </c>
      <c r="L357" s="42"/>
      <c r="M357" s="189" t="s">
        <v>5</v>
      </c>
      <c r="N357" s="190" t="s">
        <v>46</v>
      </c>
      <c r="O357" s="43"/>
      <c r="P357" s="191">
        <f>O357*H357</f>
        <v>0</v>
      </c>
      <c r="Q357" s="191">
        <v>2.9E-4</v>
      </c>
      <c r="R357" s="191">
        <f>Q357*H357</f>
        <v>1.74E-3</v>
      </c>
      <c r="S357" s="191">
        <v>0</v>
      </c>
      <c r="T357" s="192">
        <f>S357*H357</f>
        <v>0</v>
      </c>
      <c r="AR357" s="25" t="s">
        <v>384</v>
      </c>
      <c r="AT357" s="25" t="s">
        <v>278</v>
      </c>
      <c r="AU357" s="25" t="s">
        <v>81</v>
      </c>
      <c r="AY357" s="25" t="s">
        <v>276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5" t="s">
        <v>92</v>
      </c>
      <c r="BK357" s="193">
        <f>ROUND(I357*H357,2)</f>
        <v>0</v>
      </c>
      <c r="BL357" s="25" t="s">
        <v>384</v>
      </c>
      <c r="BM357" s="25" t="s">
        <v>2411</v>
      </c>
    </row>
    <row r="358" spans="2:65" s="12" customFormat="1">
      <c r="B358" s="194"/>
      <c r="D358" s="195" t="s">
        <v>284</v>
      </c>
      <c r="E358" s="196" t="s">
        <v>5</v>
      </c>
      <c r="F358" s="197" t="s">
        <v>2272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2400</v>
      </c>
      <c r="H359" s="205">
        <v>1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2407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2412</v>
      </c>
      <c r="H361" s="205">
        <v>2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2402</v>
      </c>
      <c r="H362" s="205">
        <v>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3" customFormat="1">
      <c r="B363" s="202"/>
      <c r="D363" s="195" t="s">
        <v>284</v>
      </c>
      <c r="E363" s="203" t="s">
        <v>5</v>
      </c>
      <c r="F363" s="204" t="s">
        <v>2403</v>
      </c>
      <c r="H363" s="205">
        <v>1</v>
      </c>
      <c r="I363" s="206"/>
      <c r="L363" s="202"/>
      <c r="M363" s="207"/>
      <c r="N363" s="208"/>
      <c r="O363" s="208"/>
      <c r="P363" s="208"/>
      <c r="Q363" s="208"/>
      <c r="R363" s="208"/>
      <c r="S363" s="208"/>
      <c r="T363" s="209"/>
      <c r="AT363" s="203" t="s">
        <v>284</v>
      </c>
      <c r="AU363" s="203" t="s">
        <v>81</v>
      </c>
      <c r="AV363" s="13" t="s">
        <v>81</v>
      </c>
      <c r="AW363" s="13" t="s">
        <v>36</v>
      </c>
      <c r="AX363" s="13" t="s">
        <v>73</v>
      </c>
      <c r="AY363" s="203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</v>
      </c>
      <c r="H364" s="205">
        <v>0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5</v>
      </c>
      <c r="H365" s="205">
        <v>0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6</v>
      </c>
      <c r="AX365" s="13" t="s">
        <v>73</v>
      </c>
      <c r="AY365" s="203" t="s">
        <v>276</v>
      </c>
    </row>
    <row r="366" spans="2:65" s="15" customFormat="1">
      <c r="B366" s="218"/>
      <c r="D366" s="195" t="s">
        <v>284</v>
      </c>
      <c r="E366" s="219" t="s">
        <v>5</v>
      </c>
      <c r="F366" s="220" t="s">
        <v>291</v>
      </c>
      <c r="H366" s="221">
        <v>6</v>
      </c>
      <c r="I366" s="222"/>
      <c r="L366" s="218"/>
      <c r="M366" s="223"/>
      <c r="N366" s="224"/>
      <c r="O366" s="224"/>
      <c r="P366" s="224"/>
      <c r="Q366" s="224"/>
      <c r="R366" s="224"/>
      <c r="S366" s="224"/>
      <c r="T366" s="225"/>
      <c r="AT366" s="219" t="s">
        <v>284</v>
      </c>
      <c r="AU366" s="219" t="s">
        <v>81</v>
      </c>
      <c r="AV366" s="15" t="s">
        <v>92</v>
      </c>
      <c r="AW366" s="15" t="s">
        <v>36</v>
      </c>
      <c r="AX366" s="15" t="s">
        <v>77</v>
      </c>
      <c r="AY366" s="219" t="s">
        <v>276</v>
      </c>
    </row>
    <row r="367" spans="2:65" s="1" customFormat="1" ht="16.5" customHeight="1">
      <c r="B367" s="181"/>
      <c r="C367" s="182" t="s">
        <v>475</v>
      </c>
      <c r="D367" s="182" t="s">
        <v>278</v>
      </c>
      <c r="E367" s="183" t="s">
        <v>2072</v>
      </c>
      <c r="F367" s="184" t="s">
        <v>2073</v>
      </c>
      <c r="G367" s="185" t="s">
        <v>416</v>
      </c>
      <c r="H367" s="186">
        <v>11</v>
      </c>
      <c r="I367" s="187"/>
      <c r="J367" s="188">
        <f>ROUND(I367*H367,2)</f>
        <v>0</v>
      </c>
      <c r="K367" s="184" t="s">
        <v>282</v>
      </c>
      <c r="L367" s="42"/>
      <c r="M367" s="189" t="s">
        <v>5</v>
      </c>
      <c r="N367" s="190" t="s">
        <v>46</v>
      </c>
      <c r="O367" s="43"/>
      <c r="P367" s="191">
        <f>O367*H367</f>
        <v>0</v>
      </c>
      <c r="Q367" s="191">
        <v>3.5E-4</v>
      </c>
      <c r="R367" s="191">
        <f>Q367*H367</f>
        <v>3.8500000000000001E-3</v>
      </c>
      <c r="S367" s="191">
        <v>0</v>
      </c>
      <c r="T367" s="192">
        <f>S367*H367</f>
        <v>0</v>
      </c>
      <c r="AR367" s="25" t="s">
        <v>384</v>
      </c>
      <c r="AT367" s="25" t="s">
        <v>278</v>
      </c>
      <c r="AU367" s="25" t="s">
        <v>81</v>
      </c>
      <c r="AY367" s="25" t="s">
        <v>276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5" t="s">
        <v>92</v>
      </c>
      <c r="BK367" s="193">
        <f>ROUND(I367*H367,2)</f>
        <v>0</v>
      </c>
      <c r="BL367" s="25" t="s">
        <v>384</v>
      </c>
      <c r="BM367" s="25" t="s">
        <v>2413</v>
      </c>
    </row>
    <row r="368" spans="2:65" s="12" customFormat="1">
      <c r="B368" s="194"/>
      <c r="D368" s="195" t="s">
        <v>284</v>
      </c>
      <c r="E368" s="196" t="s">
        <v>5</v>
      </c>
      <c r="F368" s="197" t="s">
        <v>2272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2400</v>
      </c>
      <c r="H369" s="205">
        <v>1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2414</v>
      </c>
      <c r="H370" s="205">
        <v>2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2415</v>
      </c>
      <c r="H371" s="205">
        <v>4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3" customFormat="1">
      <c r="B372" s="202"/>
      <c r="D372" s="195" t="s">
        <v>284</v>
      </c>
      <c r="E372" s="203" t="s">
        <v>5</v>
      </c>
      <c r="F372" s="204" t="s">
        <v>2402</v>
      </c>
      <c r="H372" s="205">
        <v>1</v>
      </c>
      <c r="I372" s="206"/>
      <c r="L372" s="202"/>
      <c r="M372" s="207"/>
      <c r="N372" s="208"/>
      <c r="O372" s="208"/>
      <c r="P372" s="208"/>
      <c r="Q372" s="208"/>
      <c r="R372" s="208"/>
      <c r="S372" s="208"/>
      <c r="T372" s="209"/>
      <c r="AT372" s="203" t="s">
        <v>284</v>
      </c>
      <c r="AU372" s="203" t="s">
        <v>81</v>
      </c>
      <c r="AV372" s="13" t="s">
        <v>81</v>
      </c>
      <c r="AW372" s="13" t="s">
        <v>36</v>
      </c>
      <c r="AX372" s="13" t="s">
        <v>73</v>
      </c>
      <c r="AY372" s="203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2403</v>
      </c>
      <c r="H373" s="205">
        <v>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2416</v>
      </c>
      <c r="H374" s="205">
        <v>2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</v>
      </c>
      <c r="H376" s="205">
        <v>0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6</v>
      </c>
      <c r="AX376" s="13" t="s">
        <v>73</v>
      </c>
      <c r="AY376" s="203" t="s">
        <v>276</v>
      </c>
    </row>
    <row r="377" spans="2:65" s="15" customFormat="1">
      <c r="B377" s="218"/>
      <c r="D377" s="195" t="s">
        <v>284</v>
      </c>
      <c r="E377" s="219" t="s">
        <v>5</v>
      </c>
      <c r="F377" s="220" t="s">
        <v>291</v>
      </c>
      <c r="H377" s="221">
        <v>11</v>
      </c>
      <c r="I377" s="222"/>
      <c r="L377" s="218"/>
      <c r="M377" s="223"/>
      <c r="N377" s="224"/>
      <c r="O377" s="224"/>
      <c r="P377" s="224"/>
      <c r="Q377" s="224"/>
      <c r="R377" s="224"/>
      <c r="S377" s="224"/>
      <c r="T377" s="225"/>
      <c r="AT377" s="219" t="s">
        <v>284</v>
      </c>
      <c r="AU377" s="219" t="s">
        <v>81</v>
      </c>
      <c r="AV377" s="15" t="s">
        <v>92</v>
      </c>
      <c r="AW377" s="15" t="s">
        <v>36</v>
      </c>
      <c r="AX377" s="15" t="s">
        <v>77</v>
      </c>
      <c r="AY377" s="219" t="s">
        <v>276</v>
      </c>
    </row>
    <row r="378" spans="2:65" s="1" customFormat="1" ht="16.5" customHeight="1">
      <c r="B378" s="181"/>
      <c r="C378" s="182" t="s">
        <v>479</v>
      </c>
      <c r="D378" s="182" t="s">
        <v>278</v>
      </c>
      <c r="E378" s="183" t="s">
        <v>2075</v>
      </c>
      <c r="F378" s="184" t="s">
        <v>2076</v>
      </c>
      <c r="G378" s="185" t="s">
        <v>416</v>
      </c>
      <c r="H378" s="186">
        <v>9</v>
      </c>
      <c r="I378" s="187"/>
      <c r="J378" s="188">
        <f>ROUND(I378*H378,2)</f>
        <v>0</v>
      </c>
      <c r="K378" s="184" t="s">
        <v>282</v>
      </c>
      <c r="L378" s="42"/>
      <c r="M378" s="189" t="s">
        <v>5</v>
      </c>
      <c r="N378" s="190" t="s">
        <v>46</v>
      </c>
      <c r="O378" s="43"/>
      <c r="P378" s="191">
        <f>O378*H378</f>
        <v>0</v>
      </c>
      <c r="Q378" s="191">
        <v>1.14E-3</v>
      </c>
      <c r="R378" s="191">
        <f>Q378*H378</f>
        <v>1.026E-2</v>
      </c>
      <c r="S378" s="191">
        <v>0</v>
      </c>
      <c r="T378" s="192">
        <f>S378*H378</f>
        <v>0</v>
      </c>
      <c r="AR378" s="25" t="s">
        <v>384</v>
      </c>
      <c r="AT378" s="25" t="s">
        <v>278</v>
      </c>
      <c r="AU378" s="25" t="s">
        <v>81</v>
      </c>
      <c r="AY378" s="25" t="s">
        <v>276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5" t="s">
        <v>92</v>
      </c>
      <c r="BK378" s="193">
        <f>ROUND(I378*H378,2)</f>
        <v>0</v>
      </c>
      <c r="BL378" s="25" t="s">
        <v>384</v>
      </c>
      <c r="BM378" s="25" t="s">
        <v>2417</v>
      </c>
    </row>
    <row r="379" spans="2:65" s="12" customFormat="1">
      <c r="B379" s="194"/>
      <c r="D379" s="195" t="s">
        <v>284</v>
      </c>
      <c r="E379" s="196" t="s">
        <v>5</v>
      </c>
      <c r="F379" s="197" t="s">
        <v>2272</v>
      </c>
      <c r="H379" s="196" t="s">
        <v>5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6" t="s">
        <v>284</v>
      </c>
      <c r="AU379" s="196" t="s">
        <v>81</v>
      </c>
      <c r="AV379" s="12" t="s">
        <v>77</v>
      </c>
      <c r="AW379" s="12" t="s">
        <v>36</v>
      </c>
      <c r="AX379" s="12" t="s">
        <v>73</v>
      </c>
      <c r="AY379" s="196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2418</v>
      </c>
      <c r="H380" s="205">
        <v>4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36</v>
      </c>
      <c r="AX380" s="13" t="s">
        <v>73</v>
      </c>
      <c r="AY380" s="203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2419</v>
      </c>
      <c r="H381" s="205">
        <v>2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3" customFormat="1">
      <c r="B382" s="202"/>
      <c r="D382" s="195" t="s">
        <v>284</v>
      </c>
      <c r="E382" s="203" t="s">
        <v>5</v>
      </c>
      <c r="F382" s="204" t="s">
        <v>2420</v>
      </c>
      <c r="H382" s="205">
        <v>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284</v>
      </c>
      <c r="AU382" s="203" t="s">
        <v>81</v>
      </c>
      <c r="AV382" s="13" t="s">
        <v>81</v>
      </c>
      <c r="AW382" s="13" t="s">
        <v>36</v>
      </c>
      <c r="AX382" s="13" t="s">
        <v>73</v>
      </c>
      <c r="AY382" s="203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2410</v>
      </c>
      <c r="H383" s="205">
        <v>1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5</v>
      </c>
      <c r="H384" s="205">
        <v>0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6</v>
      </c>
      <c r="AX384" s="13" t="s">
        <v>73</v>
      </c>
      <c r="AY384" s="203" t="s">
        <v>276</v>
      </c>
    </row>
    <row r="385" spans="2:65" s="15" customFormat="1">
      <c r="B385" s="218"/>
      <c r="D385" s="195" t="s">
        <v>284</v>
      </c>
      <c r="E385" s="219" t="s">
        <v>5</v>
      </c>
      <c r="F385" s="220" t="s">
        <v>291</v>
      </c>
      <c r="H385" s="221">
        <v>9</v>
      </c>
      <c r="I385" s="222"/>
      <c r="L385" s="218"/>
      <c r="M385" s="223"/>
      <c r="N385" s="224"/>
      <c r="O385" s="224"/>
      <c r="P385" s="224"/>
      <c r="Q385" s="224"/>
      <c r="R385" s="224"/>
      <c r="S385" s="224"/>
      <c r="T385" s="225"/>
      <c r="AT385" s="219" t="s">
        <v>284</v>
      </c>
      <c r="AU385" s="219" t="s">
        <v>81</v>
      </c>
      <c r="AV385" s="15" t="s">
        <v>92</v>
      </c>
      <c r="AW385" s="15" t="s">
        <v>36</v>
      </c>
      <c r="AX385" s="15" t="s">
        <v>77</v>
      </c>
      <c r="AY385" s="219" t="s">
        <v>276</v>
      </c>
    </row>
    <row r="386" spans="2:65" s="1" customFormat="1" ht="16.5" customHeight="1">
      <c r="B386" s="181"/>
      <c r="C386" s="182" t="s">
        <v>484</v>
      </c>
      <c r="D386" s="182" t="s">
        <v>278</v>
      </c>
      <c r="E386" s="183" t="s">
        <v>2421</v>
      </c>
      <c r="F386" s="184" t="s">
        <v>2422</v>
      </c>
      <c r="G386" s="185" t="s">
        <v>416</v>
      </c>
      <c r="H386" s="186">
        <v>17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1.1299999999999999E-3</v>
      </c>
      <c r="R386" s="191">
        <f>Q386*H386</f>
        <v>1.9209999999999998E-2</v>
      </c>
      <c r="S386" s="191">
        <v>0</v>
      </c>
      <c r="T386" s="192">
        <f>S386*H386</f>
        <v>0</v>
      </c>
      <c r="AR386" s="25" t="s">
        <v>384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384</v>
      </c>
      <c r="BM386" s="25" t="s">
        <v>2423</v>
      </c>
    </row>
    <row r="387" spans="2:65" s="12" customFormat="1">
      <c r="B387" s="194"/>
      <c r="D387" s="195" t="s">
        <v>284</v>
      </c>
      <c r="E387" s="196" t="s">
        <v>5</v>
      </c>
      <c r="F387" s="197" t="s">
        <v>2424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2425</v>
      </c>
      <c r="H388" s="205">
        <v>17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5" customFormat="1">
      <c r="B389" s="218"/>
      <c r="D389" s="195" t="s">
        <v>284</v>
      </c>
      <c r="E389" s="219" t="s">
        <v>5</v>
      </c>
      <c r="F389" s="220" t="s">
        <v>291</v>
      </c>
      <c r="H389" s="221">
        <v>17</v>
      </c>
      <c r="I389" s="222"/>
      <c r="L389" s="218"/>
      <c r="M389" s="223"/>
      <c r="N389" s="224"/>
      <c r="O389" s="224"/>
      <c r="P389" s="224"/>
      <c r="Q389" s="224"/>
      <c r="R389" s="224"/>
      <c r="S389" s="224"/>
      <c r="T389" s="225"/>
      <c r="AT389" s="219" t="s">
        <v>284</v>
      </c>
      <c r="AU389" s="219" t="s">
        <v>81</v>
      </c>
      <c r="AV389" s="15" t="s">
        <v>92</v>
      </c>
      <c r="AW389" s="15" t="s">
        <v>36</v>
      </c>
      <c r="AX389" s="15" t="s">
        <v>77</v>
      </c>
      <c r="AY389" s="219" t="s">
        <v>276</v>
      </c>
    </row>
    <row r="390" spans="2:65" s="1" customFormat="1" ht="16.5" customHeight="1">
      <c r="B390" s="181"/>
      <c r="C390" s="182" t="s">
        <v>490</v>
      </c>
      <c r="D390" s="182" t="s">
        <v>278</v>
      </c>
      <c r="E390" s="183" t="s">
        <v>2426</v>
      </c>
      <c r="F390" s="184" t="s">
        <v>2427</v>
      </c>
      <c r="G390" s="185" t="s">
        <v>416</v>
      </c>
      <c r="H390" s="186">
        <v>3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5.2999999999999998E-4</v>
      </c>
      <c r="R390" s="191">
        <f>Q390*H390</f>
        <v>1.5899999999999998E-3</v>
      </c>
      <c r="S390" s="191">
        <v>0</v>
      </c>
      <c r="T390" s="192">
        <f>S390*H390</f>
        <v>0</v>
      </c>
      <c r="AR390" s="25" t="s">
        <v>384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384</v>
      </c>
      <c r="BM390" s="25" t="s">
        <v>2428</v>
      </c>
    </row>
    <row r="391" spans="2:65" s="12" customFormat="1">
      <c r="B391" s="194"/>
      <c r="D391" s="195" t="s">
        <v>284</v>
      </c>
      <c r="E391" s="196" t="s">
        <v>5</v>
      </c>
      <c r="F391" s="197" t="s">
        <v>2272</v>
      </c>
      <c r="H391" s="196" t="s">
        <v>5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6" t="s">
        <v>284</v>
      </c>
      <c r="AU391" s="196" t="s">
        <v>81</v>
      </c>
      <c r="AV391" s="12" t="s">
        <v>77</v>
      </c>
      <c r="AW391" s="12" t="s">
        <v>36</v>
      </c>
      <c r="AX391" s="12" t="s">
        <v>73</v>
      </c>
      <c r="AY391" s="196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2429</v>
      </c>
      <c r="H392" s="205">
        <v>3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5" customFormat="1">
      <c r="B393" s="218"/>
      <c r="D393" s="195" t="s">
        <v>284</v>
      </c>
      <c r="E393" s="219" t="s">
        <v>5</v>
      </c>
      <c r="F393" s="220" t="s">
        <v>291</v>
      </c>
      <c r="H393" s="221">
        <v>3</v>
      </c>
      <c r="I393" s="222"/>
      <c r="L393" s="218"/>
      <c r="M393" s="223"/>
      <c r="N393" s="224"/>
      <c r="O393" s="224"/>
      <c r="P393" s="224"/>
      <c r="Q393" s="224"/>
      <c r="R393" s="224"/>
      <c r="S393" s="224"/>
      <c r="T393" s="225"/>
      <c r="AT393" s="219" t="s">
        <v>284</v>
      </c>
      <c r="AU393" s="219" t="s">
        <v>81</v>
      </c>
      <c r="AV393" s="15" t="s">
        <v>92</v>
      </c>
      <c r="AW393" s="15" t="s">
        <v>36</v>
      </c>
      <c r="AX393" s="15" t="s">
        <v>77</v>
      </c>
      <c r="AY393" s="219" t="s">
        <v>276</v>
      </c>
    </row>
    <row r="394" spans="2:65" s="1" customFormat="1" ht="16.5" customHeight="1">
      <c r="B394" s="181"/>
      <c r="C394" s="182" t="s">
        <v>495</v>
      </c>
      <c r="D394" s="182" t="s">
        <v>278</v>
      </c>
      <c r="E394" s="183" t="s">
        <v>2430</v>
      </c>
      <c r="F394" s="184" t="s">
        <v>2431</v>
      </c>
      <c r="G394" s="185" t="s">
        <v>416</v>
      </c>
      <c r="H394" s="186">
        <v>9</v>
      </c>
      <c r="I394" s="187"/>
      <c r="J394" s="188">
        <f>ROUND(I394*H394,2)</f>
        <v>0</v>
      </c>
      <c r="K394" s="184" t="s">
        <v>282</v>
      </c>
      <c r="L394" s="42"/>
      <c r="M394" s="189" t="s">
        <v>5</v>
      </c>
      <c r="N394" s="190" t="s">
        <v>46</v>
      </c>
      <c r="O394" s="43"/>
      <c r="P394" s="191">
        <f>O394*H394</f>
        <v>0</v>
      </c>
      <c r="Q394" s="191">
        <v>1.09E-3</v>
      </c>
      <c r="R394" s="191">
        <f>Q394*H394</f>
        <v>9.810000000000001E-3</v>
      </c>
      <c r="S394" s="191">
        <v>0</v>
      </c>
      <c r="T394" s="192">
        <f>S394*H394</f>
        <v>0</v>
      </c>
      <c r="AR394" s="25" t="s">
        <v>384</v>
      </c>
      <c r="AT394" s="25" t="s">
        <v>278</v>
      </c>
      <c r="AU394" s="25" t="s">
        <v>81</v>
      </c>
      <c r="AY394" s="25" t="s">
        <v>276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5" t="s">
        <v>92</v>
      </c>
      <c r="BK394" s="193">
        <f>ROUND(I394*H394,2)</f>
        <v>0</v>
      </c>
      <c r="BL394" s="25" t="s">
        <v>384</v>
      </c>
      <c r="BM394" s="25" t="s">
        <v>2432</v>
      </c>
    </row>
    <row r="395" spans="2:65" s="12" customFormat="1">
      <c r="B395" s="194"/>
      <c r="D395" s="195" t="s">
        <v>284</v>
      </c>
      <c r="E395" s="196" t="s">
        <v>5</v>
      </c>
      <c r="F395" s="197" t="s">
        <v>2272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3" customFormat="1">
      <c r="B396" s="202"/>
      <c r="D396" s="195" t="s">
        <v>284</v>
      </c>
      <c r="E396" s="203" t="s">
        <v>5</v>
      </c>
      <c r="F396" s="204" t="s">
        <v>2433</v>
      </c>
      <c r="H396" s="205">
        <v>3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284</v>
      </c>
      <c r="AU396" s="203" t="s">
        <v>81</v>
      </c>
      <c r="AV396" s="13" t="s">
        <v>81</v>
      </c>
      <c r="AW396" s="13" t="s">
        <v>36</v>
      </c>
      <c r="AX396" s="13" t="s">
        <v>73</v>
      </c>
      <c r="AY396" s="203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2434</v>
      </c>
      <c r="H397" s="205">
        <v>3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2435</v>
      </c>
      <c r="H398" s="205">
        <v>3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182" t="s">
        <v>501</v>
      </c>
      <c r="D400" s="182" t="s">
        <v>278</v>
      </c>
      <c r="E400" s="183" t="s">
        <v>2078</v>
      </c>
      <c r="F400" s="184" t="s">
        <v>2079</v>
      </c>
      <c r="G400" s="185" t="s">
        <v>368</v>
      </c>
      <c r="H400" s="186">
        <v>7</v>
      </c>
      <c r="I400" s="187"/>
      <c r="J400" s="188">
        <f>ROUND(I400*H400,2)</f>
        <v>0</v>
      </c>
      <c r="K400" s="184" t="s">
        <v>282</v>
      </c>
      <c r="L400" s="42"/>
      <c r="M400" s="189" t="s">
        <v>5</v>
      </c>
      <c r="N400" s="190" t="s">
        <v>46</v>
      </c>
      <c r="O400" s="43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25" t="s">
        <v>384</v>
      </c>
      <c r="AT400" s="25" t="s">
        <v>278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2436</v>
      </c>
    </row>
    <row r="401" spans="2:65" s="12" customFormat="1">
      <c r="B401" s="194"/>
      <c r="D401" s="195" t="s">
        <v>284</v>
      </c>
      <c r="E401" s="196" t="s">
        <v>5</v>
      </c>
      <c r="F401" s="197" t="s">
        <v>2272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2437</v>
      </c>
      <c r="H402" s="205">
        <v>1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3" customFormat="1">
      <c r="B403" s="202"/>
      <c r="D403" s="195" t="s">
        <v>284</v>
      </c>
      <c r="E403" s="203" t="s">
        <v>5</v>
      </c>
      <c r="F403" s="204" t="s">
        <v>2438</v>
      </c>
      <c r="H403" s="205">
        <v>1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284</v>
      </c>
      <c r="AU403" s="203" t="s">
        <v>81</v>
      </c>
      <c r="AV403" s="13" t="s">
        <v>81</v>
      </c>
      <c r="AW403" s="13" t="s">
        <v>36</v>
      </c>
      <c r="AX403" s="13" t="s">
        <v>73</v>
      </c>
      <c r="AY403" s="203" t="s">
        <v>276</v>
      </c>
    </row>
    <row r="404" spans="2:65" s="13" customFormat="1">
      <c r="B404" s="202"/>
      <c r="D404" s="195" t="s">
        <v>284</v>
      </c>
      <c r="E404" s="203" t="s">
        <v>5</v>
      </c>
      <c r="F404" s="204" t="s">
        <v>2439</v>
      </c>
      <c r="H404" s="205">
        <v>1</v>
      </c>
      <c r="I404" s="206"/>
      <c r="L404" s="202"/>
      <c r="M404" s="207"/>
      <c r="N404" s="208"/>
      <c r="O404" s="208"/>
      <c r="P404" s="208"/>
      <c r="Q404" s="208"/>
      <c r="R404" s="208"/>
      <c r="S404" s="208"/>
      <c r="T404" s="209"/>
      <c r="AT404" s="203" t="s">
        <v>284</v>
      </c>
      <c r="AU404" s="203" t="s">
        <v>81</v>
      </c>
      <c r="AV404" s="13" t="s">
        <v>81</v>
      </c>
      <c r="AW404" s="13" t="s">
        <v>36</v>
      </c>
      <c r="AX404" s="13" t="s">
        <v>73</v>
      </c>
      <c r="AY404" s="203" t="s">
        <v>276</v>
      </c>
    </row>
    <row r="405" spans="2:65" s="13" customFormat="1">
      <c r="B405" s="202"/>
      <c r="D405" s="195" t="s">
        <v>284</v>
      </c>
      <c r="E405" s="203" t="s">
        <v>5</v>
      </c>
      <c r="F405" s="204" t="s">
        <v>2440</v>
      </c>
      <c r="H405" s="205">
        <v>1</v>
      </c>
      <c r="I405" s="206"/>
      <c r="L405" s="202"/>
      <c r="M405" s="207"/>
      <c r="N405" s="208"/>
      <c r="O405" s="208"/>
      <c r="P405" s="208"/>
      <c r="Q405" s="208"/>
      <c r="R405" s="208"/>
      <c r="S405" s="208"/>
      <c r="T405" s="209"/>
      <c r="AT405" s="203" t="s">
        <v>284</v>
      </c>
      <c r="AU405" s="203" t="s">
        <v>81</v>
      </c>
      <c r="AV405" s="13" t="s">
        <v>81</v>
      </c>
      <c r="AW405" s="13" t="s">
        <v>36</v>
      </c>
      <c r="AX405" s="13" t="s">
        <v>73</v>
      </c>
      <c r="AY405" s="203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2441</v>
      </c>
      <c r="H406" s="205">
        <v>1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2442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3" customFormat="1">
      <c r="B408" s="202"/>
      <c r="D408" s="195" t="s">
        <v>284</v>
      </c>
      <c r="E408" s="203" t="s">
        <v>5</v>
      </c>
      <c r="F408" s="204" t="s">
        <v>2443</v>
      </c>
      <c r="H408" s="205">
        <v>1</v>
      </c>
      <c r="I408" s="206"/>
      <c r="L408" s="202"/>
      <c r="M408" s="207"/>
      <c r="N408" s="208"/>
      <c r="O408" s="208"/>
      <c r="P408" s="208"/>
      <c r="Q408" s="208"/>
      <c r="R408" s="208"/>
      <c r="S408" s="208"/>
      <c r="T408" s="209"/>
      <c r="AT408" s="203" t="s">
        <v>284</v>
      </c>
      <c r="AU408" s="203" t="s">
        <v>81</v>
      </c>
      <c r="AV408" s="13" t="s">
        <v>81</v>
      </c>
      <c r="AW408" s="13" t="s">
        <v>36</v>
      </c>
      <c r="AX408" s="13" t="s">
        <v>73</v>
      </c>
      <c r="AY408" s="203" t="s">
        <v>276</v>
      </c>
    </row>
    <row r="409" spans="2:65" s="13" customFormat="1">
      <c r="B409" s="202"/>
      <c r="D409" s="195" t="s">
        <v>284</v>
      </c>
      <c r="E409" s="203" t="s">
        <v>5</v>
      </c>
      <c r="F409" s="204" t="s">
        <v>5</v>
      </c>
      <c r="H409" s="205">
        <v>0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6</v>
      </c>
      <c r="AX409" s="13" t="s">
        <v>73</v>
      </c>
      <c r="AY409" s="203" t="s">
        <v>276</v>
      </c>
    </row>
    <row r="410" spans="2:65" s="13" customFormat="1">
      <c r="B410" s="202"/>
      <c r="D410" s="195" t="s">
        <v>284</v>
      </c>
      <c r="E410" s="203" t="s">
        <v>5</v>
      </c>
      <c r="F410" s="204" t="s">
        <v>5</v>
      </c>
      <c r="H410" s="205">
        <v>0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284</v>
      </c>
      <c r="AU410" s="203" t="s">
        <v>81</v>
      </c>
      <c r="AV410" s="13" t="s">
        <v>81</v>
      </c>
      <c r="AW410" s="13" t="s">
        <v>6</v>
      </c>
      <c r="AX410" s="13" t="s">
        <v>73</v>
      </c>
      <c r="AY410" s="203" t="s">
        <v>276</v>
      </c>
    </row>
    <row r="411" spans="2:65" s="15" customFormat="1">
      <c r="B411" s="218"/>
      <c r="D411" s="195" t="s">
        <v>284</v>
      </c>
      <c r="E411" s="219" t="s">
        <v>5</v>
      </c>
      <c r="F411" s="220" t="s">
        <v>291</v>
      </c>
      <c r="H411" s="221">
        <v>7</v>
      </c>
      <c r="I411" s="222"/>
      <c r="L411" s="218"/>
      <c r="M411" s="223"/>
      <c r="N411" s="224"/>
      <c r="O411" s="224"/>
      <c r="P411" s="224"/>
      <c r="Q411" s="224"/>
      <c r="R411" s="224"/>
      <c r="S411" s="224"/>
      <c r="T411" s="225"/>
      <c r="AT411" s="219" t="s">
        <v>284</v>
      </c>
      <c r="AU411" s="219" t="s">
        <v>81</v>
      </c>
      <c r="AV411" s="15" t="s">
        <v>92</v>
      </c>
      <c r="AW411" s="15" t="s">
        <v>36</v>
      </c>
      <c r="AX411" s="15" t="s">
        <v>77</v>
      </c>
      <c r="AY411" s="219" t="s">
        <v>276</v>
      </c>
    </row>
    <row r="412" spans="2:65" s="1" customFormat="1" ht="16.5" customHeight="1">
      <c r="B412" s="181"/>
      <c r="C412" s="182" t="s">
        <v>507</v>
      </c>
      <c r="D412" s="182" t="s">
        <v>278</v>
      </c>
      <c r="E412" s="183" t="s">
        <v>2082</v>
      </c>
      <c r="F412" s="184" t="s">
        <v>2083</v>
      </c>
      <c r="G412" s="185" t="s">
        <v>368</v>
      </c>
      <c r="H412" s="186">
        <v>3</v>
      </c>
      <c r="I412" s="187"/>
      <c r="J412" s="188">
        <f>ROUND(I412*H412,2)</f>
        <v>0</v>
      </c>
      <c r="K412" s="184" t="s">
        <v>282</v>
      </c>
      <c r="L412" s="42"/>
      <c r="M412" s="189" t="s">
        <v>5</v>
      </c>
      <c r="N412" s="190" t="s">
        <v>46</v>
      </c>
      <c r="O412" s="43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AR412" s="25" t="s">
        <v>384</v>
      </c>
      <c r="AT412" s="25" t="s">
        <v>278</v>
      </c>
      <c r="AU412" s="25" t="s">
        <v>81</v>
      </c>
      <c r="AY412" s="25" t="s">
        <v>276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5" t="s">
        <v>92</v>
      </c>
      <c r="BK412" s="193">
        <f>ROUND(I412*H412,2)</f>
        <v>0</v>
      </c>
      <c r="BL412" s="25" t="s">
        <v>384</v>
      </c>
      <c r="BM412" s="25" t="s">
        <v>2444</v>
      </c>
    </row>
    <row r="413" spans="2:65" s="12" customFormat="1">
      <c r="B413" s="194"/>
      <c r="D413" s="195" t="s">
        <v>284</v>
      </c>
      <c r="E413" s="196" t="s">
        <v>5</v>
      </c>
      <c r="F413" s="197" t="s">
        <v>2272</v>
      </c>
      <c r="H413" s="196" t="s">
        <v>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6" t="s">
        <v>284</v>
      </c>
      <c r="AU413" s="196" t="s">
        <v>81</v>
      </c>
      <c r="AV413" s="12" t="s">
        <v>77</v>
      </c>
      <c r="AW413" s="12" t="s">
        <v>36</v>
      </c>
      <c r="AX413" s="12" t="s">
        <v>73</v>
      </c>
      <c r="AY413" s="196" t="s">
        <v>276</v>
      </c>
    </row>
    <row r="414" spans="2:65" s="13" customFormat="1">
      <c r="B414" s="202"/>
      <c r="D414" s="195" t="s">
        <v>284</v>
      </c>
      <c r="E414" s="203" t="s">
        <v>5</v>
      </c>
      <c r="F414" s="204" t="s">
        <v>2445</v>
      </c>
      <c r="H414" s="205">
        <v>1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284</v>
      </c>
      <c r="AU414" s="203" t="s">
        <v>81</v>
      </c>
      <c r="AV414" s="13" t="s">
        <v>81</v>
      </c>
      <c r="AW414" s="13" t="s">
        <v>36</v>
      </c>
      <c r="AX414" s="13" t="s">
        <v>73</v>
      </c>
      <c r="AY414" s="203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2446</v>
      </c>
      <c r="H415" s="205">
        <v>2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3" customFormat="1">
      <c r="B416" s="202"/>
      <c r="D416" s="195" t="s">
        <v>284</v>
      </c>
      <c r="E416" s="203" t="s">
        <v>5</v>
      </c>
      <c r="F416" s="204" t="s">
        <v>5</v>
      </c>
      <c r="H416" s="205">
        <v>0</v>
      </c>
      <c r="I416" s="206"/>
      <c r="L416" s="202"/>
      <c r="M416" s="207"/>
      <c r="N416" s="208"/>
      <c r="O416" s="208"/>
      <c r="P416" s="208"/>
      <c r="Q416" s="208"/>
      <c r="R416" s="208"/>
      <c r="S416" s="208"/>
      <c r="T416" s="209"/>
      <c r="AT416" s="203" t="s">
        <v>284</v>
      </c>
      <c r="AU416" s="203" t="s">
        <v>81</v>
      </c>
      <c r="AV416" s="13" t="s">
        <v>81</v>
      </c>
      <c r="AW416" s="13" t="s">
        <v>6</v>
      </c>
      <c r="AX416" s="13" t="s">
        <v>73</v>
      </c>
      <c r="AY416" s="203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5</v>
      </c>
      <c r="H417" s="205">
        <v>0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6</v>
      </c>
      <c r="AX417" s="13" t="s">
        <v>73</v>
      </c>
      <c r="AY417" s="203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5</v>
      </c>
      <c r="H418" s="205">
        <v>0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6</v>
      </c>
      <c r="AX418" s="13" t="s">
        <v>73</v>
      </c>
      <c r="AY418" s="203" t="s">
        <v>276</v>
      </c>
    </row>
    <row r="419" spans="2:65" s="15" customFormat="1">
      <c r="B419" s="218"/>
      <c r="D419" s="195" t="s">
        <v>284</v>
      </c>
      <c r="E419" s="219" t="s">
        <v>5</v>
      </c>
      <c r="F419" s="220" t="s">
        <v>291</v>
      </c>
      <c r="H419" s="221">
        <v>3</v>
      </c>
      <c r="I419" s="222"/>
      <c r="L419" s="218"/>
      <c r="M419" s="223"/>
      <c r="N419" s="224"/>
      <c r="O419" s="224"/>
      <c r="P419" s="224"/>
      <c r="Q419" s="224"/>
      <c r="R419" s="224"/>
      <c r="S419" s="224"/>
      <c r="T419" s="225"/>
      <c r="AT419" s="219" t="s">
        <v>284</v>
      </c>
      <c r="AU419" s="219" t="s">
        <v>81</v>
      </c>
      <c r="AV419" s="15" t="s">
        <v>92</v>
      </c>
      <c r="AW419" s="15" t="s">
        <v>36</v>
      </c>
      <c r="AX419" s="15" t="s">
        <v>77</v>
      </c>
      <c r="AY419" s="219" t="s">
        <v>276</v>
      </c>
    </row>
    <row r="420" spans="2:65" s="1" customFormat="1" ht="16.5" customHeight="1">
      <c r="B420" s="181"/>
      <c r="C420" s="182" t="s">
        <v>513</v>
      </c>
      <c r="D420" s="182" t="s">
        <v>278</v>
      </c>
      <c r="E420" s="183" t="s">
        <v>2447</v>
      </c>
      <c r="F420" s="184" t="s">
        <v>2448</v>
      </c>
      <c r="G420" s="185" t="s">
        <v>368</v>
      </c>
      <c r="H420" s="186">
        <v>8</v>
      </c>
      <c r="I420" s="187"/>
      <c r="J420" s="188">
        <f>ROUND(I420*H420,2)</f>
        <v>0</v>
      </c>
      <c r="K420" s="184" t="s">
        <v>282</v>
      </c>
      <c r="L420" s="42"/>
      <c r="M420" s="189" t="s">
        <v>5</v>
      </c>
      <c r="N420" s="190" t="s">
        <v>46</v>
      </c>
      <c r="O420" s="43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25" t="s">
        <v>384</v>
      </c>
      <c r="AT420" s="25" t="s">
        <v>278</v>
      </c>
      <c r="AU420" s="25" t="s">
        <v>81</v>
      </c>
      <c r="AY420" s="25" t="s">
        <v>276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5" t="s">
        <v>92</v>
      </c>
      <c r="BK420" s="193">
        <f>ROUND(I420*H420,2)</f>
        <v>0</v>
      </c>
      <c r="BL420" s="25" t="s">
        <v>384</v>
      </c>
      <c r="BM420" s="25" t="s">
        <v>2449</v>
      </c>
    </row>
    <row r="421" spans="2:65" s="12" customFormat="1">
      <c r="B421" s="194"/>
      <c r="D421" s="195" t="s">
        <v>284</v>
      </c>
      <c r="E421" s="196" t="s">
        <v>5</v>
      </c>
      <c r="F421" s="197" t="s">
        <v>2272</v>
      </c>
      <c r="H421" s="196" t="s">
        <v>5</v>
      </c>
      <c r="I421" s="198"/>
      <c r="L421" s="194"/>
      <c r="M421" s="199"/>
      <c r="N421" s="200"/>
      <c r="O421" s="200"/>
      <c r="P421" s="200"/>
      <c r="Q421" s="200"/>
      <c r="R421" s="200"/>
      <c r="S421" s="200"/>
      <c r="T421" s="201"/>
      <c r="AT421" s="196" t="s">
        <v>284</v>
      </c>
      <c r="AU421" s="196" t="s">
        <v>81</v>
      </c>
      <c r="AV421" s="12" t="s">
        <v>77</v>
      </c>
      <c r="AW421" s="12" t="s">
        <v>36</v>
      </c>
      <c r="AX421" s="12" t="s">
        <v>73</v>
      </c>
      <c r="AY421" s="196" t="s">
        <v>276</v>
      </c>
    </row>
    <row r="422" spans="2:65" s="13" customFormat="1">
      <c r="B422" s="202"/>
      <c r="D422" s="195" t="s">
        <v>284</v>
      </c>
      <c r="E422" s="203" t="s">
        <v>5</v>
      </c>
      <c r="F422" s="204" t="s">
        <v>2450</v>
      </c>
      <c r="H422" s="205">
        <v>1</v>
      </c>
      <c r="I422" s="206"/>
      <c r="L422" s="202"/>
      <c r="M422" s="207"/>
      <c r="N422" s="208"/>
      <c r="O422" s="208"/>
      <c r="P422" s="208"/>
      <c r="Q422" s="208"/>
      <c r="R422" s="208"/>
      <c r="S422" s="208"/>
      <c r="T422" s="209"/>
      <c r="AT422" s="203" t="s">
        <v>284</v>
      </c>
      <c r="AU422" s="203" t="s">
        <v>81</v>
      </c>
      <c r="AV422" s="13" t="s">
        <v>81</v>
      </c>
      <c r="AW422" s="13" t="s">
        <v>36</v>
      </c>
      <c r="AX422" s="13" t="s">
        <v>73</v>
      </c>
      <c r="AY422" s="203" t="s">
        <v>276</v>
      </c>
    </row>
    <row r="423" spans="2:65" s="13" customFormat="1">
      <c r="B423" s="202"/>
      <c r="D423" s="195" t="s">
        <v>284</v>
      </c>
      <c r="E423" s="203" t="s">
        <v>5</v>
      </c>
      <c r="F423" s="204" t="s">
        <v>2451</v>
      </c>
      <c r="H423" s="205">
        <v>1</v>
      </c>
      <c r="I423" s="206"/>
      <c r="L423" s="202"/>
      <c r="M423" s="207"/>
      <c r="N423" s="208"/>
      <c r="O423" s="208"/>
      <c r="P423" s="208"/>
      <c r="Q423" s="208"/>
      <c r="R423" s="208"/>
      <c r="S423" s="208"/>
      <c r="T423" s="209"/>
      <c r="AT423" s="203" t="s">
        <v>284</v>
      </c>
      <c r="AU423" s="203" t="s">
        <v>81</v>
      </c>
      <c r="AV423" s="13" t="s">
        <v>81</v>
      </c>
      <c r="AW423" s="13" t="s">
        <v>36</v>
      </c>
      <c r="AX423" s="13" t="s">
        <v>73</v>
      </c>
      <c r="AY423" s="203" t="s">
        <v>276</v>
      </c>
    </row>
    <row r="424" spans="2:65" s="13" customFormat="1">
      <c r="B424" s="202"/>
      <c r="D424" s="195" t="s">
        <v>284</v>
      </c>
      <c r="E424" s="203" t="s">
        <v>5</v>
      </c>
      <c r="F424" s="204" t="s">
        <v>2452</v>
      </c>
      <c r="H424" s="205">
        <v>2</v>
      </c>
      <c r="I424" s="206"/>
      <c r="L424" s="202"/>
      <c r="M424" s="207"/>
      <c r="N424" s="208"/>
      <c r="O424" s="208"/>
      <c r="P424" s="208"/>
      <c r="Q424" s="208"/>
      <c r="R424" s="208"/>
      <c r="S424" s="208"/>
      <c r="T424" s="209"/>
      <c r="AT424" s="203" t="s">
        <v>284</v>
      </c>
      <c r="AU424" s="203" t="s">
        <v>81</v>
      </c>
      <c r="AV424" s="13" t="s">
        <v>81</v>
      </c>
      <c r="AW424" s="13" t="s">
        <v>36</v>
      </c>
      <c r="AX424" s="13" t="s">
        <v>73</v>
      </c>
      <c r="AY424" s="203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2453</v>
      </c>
      <c r="H425" s="205">
        <v>2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2454</v>
      </c>
      <c r="H426" s="205">
        <v>2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5</v>
      </c>
      <c r="H427" s="205">
        <v>0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6</v>
      </c>
      <c r="AX427" s="13" t="s">
        <v>73</v>
      </c>
      <c r="AY427" s="203" t="s">
        <v>276</v>
      </c>
    </row>
    <row r="428" spans="2:65" s="13" customFormat="1">
      <c r="B428" s="202"/>
      <c r="D428" s="195" t="s">
        <v>284</v>
      </c>
      <c r="E428" s="203" t="s">
        <v>5</v>
      </c>
      <c r="F428" s="204" t="s">
        <v>5</v>
      </c>
      <c r="H428" s="205">
        <v>0</v>
      </c>
      <c r="I428" s="206"/>
      <c r="L428" s="202"/>
      <c r="M428" s="207"/>
      <c r="N428" s="208"/>
      <c r="O428" s="208"/>
      <c r="P428" s="208"/>
      <c r="Q428" s="208"/>
      <c r="R428" s="208"/>
      <c r="S428" s="208"/>
      <c r="T428" s="209"/>
      <c r="AT428" s="203" t="s">
        <v>284</v>
      </c>
      <c r="AU428" s="203" t="s">
        <v>81</v>
      </c>
      <c r="AV428" s="13" t="s">
        <v>81</v>
      </c>
      <c r="AW428" s="13" t="s">
        <v>6</v>
      </c>
      <c r="AX428" s="13" t="s">
        <v>73</v>
      </c>
      <c r="AY428" s="203" t="s">
        <v>276</v>
      </c>
    </row>
    <row r="429" spans="2:65" s="13" customFormat="1">
      <c r="B429" s="202"/>
      <c r="D429" s="195" t="s">
        <v>284</v>
      </c>
      <c r="E429" s="203" t="s">
        <v>5</v>
      </c>
      <c r="F429" s="204" t="s">
        <v>5</v>
      </c>
      <c r="H429" s="205">
        <v>0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284</v>
      </c>
      <c r="AU429" s="203" t="s">
        <v>81</v>
      </c>
      <c r="AV429" s="13" t="s">
        <v>81</v>
      </c>
      <c r="AW429" s="13" t="s">
        <v>6</v>
      </c>
      <c r="AX429" s="13" t="s">
        <v>73</v>
      </c>
      <c r="AY429" s="203" t="s">
        <v>276</v>
      </c>
    </row>
    <row r="430" spans="2:65" s="15" customFormat="1">
      <c r="B430" s="218"/>
      <c r="D430" s="195" t="s">
        <v>284</v>
      </c>
      <c r="E430" s="219" t="s">
        <v>5</v>
      </c>
      <c r="F430" s="220" t="s">
        <v>291</v>
      </c>
      <c r="H430" s="221">
        <v>8</v>
      </c>
      <c r="I430" s="222"/>
      <c r="L430" s="218"/>
      <c r="M430" s="223"/>
      <c r="N430" s="224"/>
      <c r="O430" s="224"/>
      <c r="P430" s="224"/>
      <c r="Q430" s="224"/>
      <c r="R430" s="224"/>
      <c r="S430" s="224"/>
      <c r="T430" s="225"/>
      <c r="AT430" s="219" t="s">
        <v>284</v>
      </c>
      <c r="AU430" s="219" t="s">
        <v>81</v>
      </c>
      <c r="AV430" s="15" t="s">
        <v>92</v>
      </c>
      <c r="AW430" s="15" t="s">
        <v>36</v>
      </c>
      <c r="AX430" s="15" t="s">
        <v>77</v>
      </c>
      <c r="AY430" s="219" t="s">
        <v>276</v>
      </c>
    </row>
    <row r="431" spans="2:65" s="1" customFormat="1" ht="16.5" customHeight="1">
      <c r="B431" s="181"/>
      <c r="C431" s="182" t="s">
        <v>520</v>
      </c>
      <c r="D431" s="182" t="s">
        <v>278</v>
      </c>
      <c r="E431" s="183" t="s">
        <v>2455</v>
      </c>
      <c r="F431" s="184" t="s">
        <v>2456</v>
      </c>
      <c r="G431" s="185" t="s">
        <v>368</v>
      </c>
      <c r="H431" s="186">
        <v>4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3.4199999999999999E-3</v>
      </c>
      <c r="R431" s="191">
        <f>Q431*H431</f>
        <v>1.3679999999999999E-2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2457</v>
      </c>
    </row>
    <row r="432" spans="2:65" s="12" customFormat="1">
      <c r="B432" s="194"/>
      <c r="D432" s="195" t="s">
        <v>284</v>
      </c>
      <c r="E432" s="196" t="s">
        <v>5</v>
      </c>
      <c r="F432" s="197" t="s">
        <v>2424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2458</v>
      </c>
      <c r="H433" s="205">
        <v>4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5" customFormat="1">
      <c r="B434" s="218"/>
      <c r="D434" s="195" t="s">
        <v>284</v>
      </c>
      <c r="E434" s="219" t="s">
        <v>5</v>
      </c>
      <c r="F434" s="220" t="s">
        <v>291</v>
      </c>
      <c r="H434" s="221">
        <v>4</v>
      </c>
      <c r="I434" s="222"/>
      <c r="L434" s="218"/>
      <c r="M434" s="223"/>
      <c r="N434" s="224"/>
      <c r="O434" s="224"/>
      <c r="P434" s="224"/>
      <c r="Q434" s="224"/>
      <c r="R434" s="224"/>
      <c r="S434" s="224"/>
      <c r="T434" s="225"/>
      <c r="AT434" s="219" t="s">
        <v>284</v>
      </c>
      <c r="AU434" s="219" t="s">
        <v>81</v>
      </c>
      <c r="AV434" s="15" t="s">
        <v>92</v>
      </c>
      <c r="AW434" s="15" t="s">
        <v>36</v>
      </c>
      <c r="AX434" s="15" t="s">
        <v>77</v>
      </c>
      <c r="AY434" s="219" t="s">
        <v>276</v>
      </c>
    </row>
    <row r="435" spans="2:65" s="1" customFormat="1" ht="16.5" customHeight="1">
      <c r="B435" s="181"/>
      <c r="C435" s="182" t="s">
        <v>526</v>
      </c>
      <c r="D435" s="182" t="s">
        <v>278</v>
      </c>
      <c r="E435" s="183" t="s">
        <v>2459</v>
      </c>
      <c r="F435" s="184" t="s">
        <v>2460</v>
      </c>
      <c r="G435" s="185" t="s">
        <v>368</v>
      </c>
      <c r="H435" s="186">
        <v>1</v>
      </c>
      <c r="I435" s="187"/>
      <c r="J435" s="188">
        <f>ROUND(I435*H435,2)</f>
        <v>0</v>
      </c>
      <c r="K435" s="184" t="s">
        <v>282</v>
      </c>
      <c r="L435" s="42"/>
      <c r="M435" s="189" t="s">
        <v>5</v>
      </c>
      <c r="N435" s="190" t="s">
        <v>46</v>
      </c>
      <c r="O435" s="43"/>
      <c r="P435" s="191">
        <f>O435*H435</f>
        <v>0</v>
      </c>
      <c r="Q435" s="191">
        <v>4.1000000000000003E-3</v>
      </c>
      <c r="R435" s="191">
        <f>Q435*H435</f>
        <v>4.1000000000000003E-3</v>
      </c>
      <c r="S435" s="191">
        <v>0</v>
      </c>
      <c r="T435" s="192">
        <f>S435*H435</f>
        <v>0</v>
      </c>
      <c r="AR435" s="25" t="s">
        <v>384</v>
      </c>
      <c r="AT435" s="25" t="s">
        <v>278</v>
      </c>
      <c r="AU435" s="25" t="s">
        <v>81</v>
      </c>
      <c r="AY435" s="25" t="s">
        <v>276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5" t="s">
        <v>92</v>
      </c>
      <c r="BK435" s="193">
        <f>ROUND(I435*H435,2)</f>
        <v>0</v>
      </c>
      <c r="BL435" s="25" t="s">
        <v>384</v>
      </c>
      <c r="BM435" s="25" t="s">
        <v>2461</v>
      </c>
    </row>
    <row r="436" spans="2:65" s="12" customFormat="1">
      <c r="B436" s="194"/>
      <c r="D436" s="195" t="s">
        <v>284</v>
      </c>
      <c r="E436" s="196" t="s">
        <v>5</v>
      </c>
      <c r="F436" s="197" t="s">
        <v>2071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2" customFormat="1">
      <c r="B437" s="194"/>
      <c r="D437" s="195" t="s">
        <v>284</v>
      </c>
      <c r="E437" s="196" t="s">
        <v>5</v>
      </c>
      <c r="F437" s="197" t="s">
        <v>2243</v>
      </c>
      <c r="H437" s="196" t="s">
        <v>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6" t="s">
        <v>284</v>
      </c>
      <c r="AU437" s="196" t="s">
        <v>81</v>
      </c>
      <c r="AV437" s="12" t="s">
        <v>77</v>
      </c>
      <c r="AW437" s="12" t="s">
        <v>36</v>
      </c>
      <c r="AX437" s="12" t="s">
        <v>73</v>
      </c>
      <c r="AY437" s="196" t="s">
        <v>276</v>
      </c>
    </row>
    <row r="438" spans="2:65" s="13" customFormat="1">
      <c r="B438" s="202"/>
      <c r="D438" s="195" t="s">
        <v>284</v>
      </c>
      <c r="E438" s="203" t="s">
        <v>5</v>
      </c>
      <c r="F438" s="204" t="s">
        <v>2462</v>
      </c>
      <c r="H438" s="205">
        <v>1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284</v>
      </c>
      <c r="AU438" s="203" t="s">
        <v>81</v>
      </c>
      <c r="AV438" s="13" t="s">
        <v>81</v>
      </c>
      <c r="AW438" s="13" t="s">
        <v>36</v>
      </c>
      <c r="AX438" s="13" t="s">
        <v>73</v>
      </c>
      <c r="AY438" s="203" t="s">
        <v>276</v>
      </c>
    </row>
    <row r="439" spans="2:65" s="15" customFormat="1">
      <c r="B439" s="218"/>
      <c r="D439" s="195" t="s">
        <v>284</v>
      </c>
      <c r="E439" s="219" t="s">
        <v>5</v>
      </c>
      <c r="F439" s="220" t="s">
        <v>291</v>
      </c>
      <c r="H439" s="221">
        <v>1</v>
      </c>
      <c r="I439" s="222"/>
      <c r="L439" s="218"/>
      <c r="M439" s="223"/>
      <c r="N439" s="224"/>
      <c r="O439" s="224"/>
      <c r="P439" s="224"/>
      <c r="Q439" s="224"/>
      <c r="R439" s="224"/>
      <c r="S439" s="224"/>
      <c r="T439" s="225"/>
      <c r="AT439" s="219" t="s">
        <v>284</v>
      </c>
      <c r="AU439" s="219" t="s">
        <v>81</v>
      </c>
      <c r="AV439" s="15" t="s">
        <v>92</v>
      </c>
      <c r="AW439" s="15" t="s">
        <v>36</v>
      </c>
      <c r="AX439" s="15" t="s">
        <v>77</v>
      </c>
      <c r="AY439" s="219" t="s">
        <v>276</v>
      </c>
    </row>
    <row r="440" spans="2:65" s="1" customFormat="1" ht="16.5" customHeight="1">
      <c r="B440" s="181"/>
      <c r="C440" s="226" t="s">
        <v>532</v>
      </c>
      <c r="D440" s="226" t="s">
        <v>447</v>
      </c>
      <c r="E440" s="227" t="s">
        <v>2463</v>
      </c>
      <c r="F440" s="228" t="s">
        <v>2464</v>
      </c>
      <c r="G440" s="229" t="s">
        <v>368</v>
      </c>
      <c r="H440" s="230">
        <v>21</v>
      </c>
      <c r="I440" s="231"/>
      <c r="J440" s="232">
        <f>ROUND(I440*H440,2)</f>
        <v>0</v>
      </c>
      <c r="K440" s="228" t="s">
        <v>282</v>
      </c>
      <c r="L440" s="233"/>
      <c r="M440" s="234" t="s">
        <v>5</v>
      </c>
      <c r="N440" s="235" t="s">
        <v>46</v>
      </c>
      <c r="O440" s="43"/>
      <c r="P440" s="191">
        <f>O440*H440</f>
        <v>0</v>
      </c>
      <c r="Q440" s="191">
        <v>1.3999999999999999E-4</v>
      </c>
      <c r="R440" s="191">
        <f>Q440*H440</f>
        <v>2.9399999999999999E-3</v>
      </c>
      <c r="S440" s="191">
        <v>0</v>
      </c>
      <c r="T440" s="192">
        <f>S440*H440</f>
        <v>0</v>
      </c>
      <c r="AR440" s="25" t="s">
        <v>322</v>
      </c>
      <c r="AT440" s="25" t="s">
        <v>447</v>
      </c>
      <c r="AU440" s="25" t="s">
        <v>81</v>
      </c>
      <c r="AY440" s="25" t="s">
        <v>276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5" t="s">
        <v>92</v>
      </c>
      <c r="BK440" s="193">
        <f>ROUND(I440*H440,2)</f>
        <v>0</v>
      </c>
      <c r="BL440" s="25" t="s">
        <v>92</v>
      </c>
      <c r="BM440" s="25" t="s">
        <v>2465</v>
      </c>
    </row>
    <row r="441" spans="2:65" s="12" customFormat="1">
      <c r="B441" s="194"/>
      <c r="D441" s="195" t="s">
        <v>284</v>
      </c>
      <c r="E441" s="196" t="s">
        <v>5</v>
      </c>
      <c r="F441" s="197" t="s">
        <v>2071</v>
      </c>
      <c r="H441" s="196" t="s">
        <v>5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6" t="s">
        <v>284</v>
      </c>
      <c r="AU441" s="196" t="s">
        <v>81</v>
      </c>
      <c r="AV441" s="12" t="s">
        <v>77</v>
      </c>
      <c r="AW441" s="12" t="s">
        <v>36</v>
      </c>
      <c r="AX441" s="12" t="s">
        <v>73</v>
      </c>
      <c r="AY441" s="196" t="s">
        <v>276</v>
      </c>
    </row>
    <row r="442" spans="2:65" s="12" customFormat="1">
      <c r="B442" s="194"/>
      <c r="D442" s="195" t="s">
        <v>284</v>
      </c>
      <c r="E442" s="196" t="s">
        <v>5</v>
      </c>
      <c r="F442" s="197" t="s">
        <v>2264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65" s="13" customFormat="1">
      <c r="B443" s="202"/>
      <c r="D443" s="195" t="s">
        <v>284</v>
      </c>
      <c r="E443" s="203" t="s">
        <v>5</v>
      </c>
      <c r="F443" s="204" t="s">
        <v>2466</v>
      </c>
      <c r="H443" s="205">
        <v>21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65" s="13" customFormat="1">
      <c r="B444" s="202"/>
      <c r="D444" s="195" t="s">
        <v>284</v>
      </c>
      <c r="E444" s="203" t="s">
        <v>5</v>
      </c>
      <c r="F444" s="204" t="s">
        <v>5</v>
      </c>
      <c r="H444" s="205">
        <v>0</v>
      </c>
      <c r="I444" s="206"/>
      <c r="L444" s="202"/>
      <c r="M444" s="207"/>
      <c r="N444" s="208"/>
      <c r="O444" s="208"/>
      <c r="P444" s="208"/>
      <c r="Q444" s="208"/>
      <c r="R444" s="208"/>
      <c r="S444" s="208"/>
      <c r="T444" s="209"/>
      <c r="AT444" s="203" t="s">
        <v>284</v>
      </c>
      <c r="AU444" s="203" t="s">
        <v>81</v>
      </c>
      <c r="AV444" s="13" t="s">
        <v>81</v>
      </c>
      <c r="AW444" s="13" t="s">
        <v>6</v>
      </c>
      <c r="AX444" s="13" t="s">
        <v>73</v>
      </c>
      <c r="AY444" s="203" t="s">
        <v>276</v>
      </c>
    </row>
    <row r="445" spans="2:65" s="15" customFormat="1">
      <c r="B445" s="218"/>
      <c r="D445" s="195" t="s">
        <v>284</v>
      </c>
      <c r="E445" s="219" t="s">
        <v>5</v>
      </c>
      <c r="F445" s="220" t="s">
        <v>291</v>
      </c>
      <c r="H445" s="221">
        <v>21</v>
      </c>
      <c r="I445" s="222"/>
      <c r="L445" s="218"/>
      <c r="M445" s="223"/>
      <c r="N445" s="224"/>
      <c r="O445" s="224"/>
      <c r="P445" s="224"/>
      <c r="Q445" s="224"/>
      <c r="R445" s="224"/>
      <c r="S445" s="224"/>
      <c r="T445" s="225"/>
      <c r="AT445" s="219" t="s">
        <v>284</v>
      </c>
      <c r="AU445" s="219" t="s">
        <v>81</v>
      </c>
      <c r="AV445" s="15" t="s">
        <v>92</v>
      </c>
      <c r="AW445" s="15" t="s">
        <v>36</v>
      </c>
      <c r="AX445" s="15" t="s">
        <v>77</v>
      </c>
      <c r="AY445" s="219" t="s">
        <v>276</v>
      </c>
    </row>
    <row r="446" spans="2:65" s="1" customFormat="1" ht="16.5" customHeight="1">
      <c r="B446" s="181"/>
      <c r="C446" s="182" t="s">
        <v>549</v>
      </c>
      <c r="D446" s="182" t="s">
        <v>278</v>
      </c>
      <c r="E446" s="183" t="s">
        <v>2467</v>
      </c>
      <c r="F446" s="184" t="s">
        <v>2468</v>
      </c>
      <c r="G446" s="185" t="s">
        <v>368</v>
      </c>
      <c r="H446" s="186">
        <v>1</v>
      </c>
      <c r="I446" s="187"/>
      <c r="J446" s="188">
        <f>ROUND(I446*H446,2)</f>
        <v>0</v>
      </c>
      <c r="K446" s="184" t="s">
        <v>282</v>
      </c>
      <c r="L446" s="42"/>
      <c r="M446" s="189" t="s">
        <v>5</v>
      </c>
      <c r="N446" s="190" t="s">
        <v>46</v>
      </c>
      <c r="O446" s="43"/>
      <c r="P446" s="191">
        <f>O446*H446</f>
        <v>0</v>
      </c>
      <c r="Q446" s="191">
        <v>1.6000000000000001E-4</v>
      </c>
      <c r="R446" s="191">
        <f>Q446*H446</f>
        <v>1.6000000000000001E-4</v>
      </c>
      <c r="S446" s="191">
        <v>0</v>
      </c>
      <c r="T446" s="192">
        <f>S446*H446</f>
        <v>0</v>
      </c>
      <c r="AR446" s="25" t="s">
        <v>384</v>
      </c>
      <c r="AT446" s="25" t="s">
        <v>278</v>
      </c>
      <c r="AU446" s="25" t="s">
        <v>81</v>
      </c>
      <c r="AY446" s="25" t="s">
        <v>276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5" t="s">
        <v>92</v>
      </c>
      <c r="BK446" s="193">
        <f>ROUND(I446*H446,2)</f>
        <v>0</v>
      </c>
      <c r="BL446" s="25" t="s">
        <v>384</v>
      </c>
      <c r="BM446" s="25" t="s">
        <v>2469</v>
      </c>
    </row>
    <row r="447" spans="2:65" s="12" customFormat="1">
      <c r="B447" s="194"/>
      <c r="D447" s="195" t="s">
        <v>284</v>
      </c>
      <c r="E447" s="196" t="s">
        <v>5</v>
      </c>
      <c r="F447" s="197" t="s">
        <v>2272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2400</v>
      </c>
      <c r="H448" s="205">
        <v>1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5" customFormat="1">
      <c r="B449" s="218"/>
      <c r="D449" s="195" t="s">
        <v>284</v>
      </c>
      <c r="E449" s="219" t="s">
        <v>5</v>
      </c>
      <c r="F449" s="220" t="s">
        <v>291</v>
      </c>
      <c r="H449" s="221">
        <v>1</v>
      </c>
      <c r="I449" s="222"/>
      <c r="L449" s="218"/>
      <c r="M449" s="223"/>
      <c r="N449" s="224"/>
      <c r="O449" s="224"/>
      <c r="P449" s="224"/>
      <c r="Q449" s="224"/>
      <c r="R449" s="224"/>
      <c r="S449" s="224"/>
      <c r="T449" s="225"/>
      <c r="AT449" s="219" t="s">
        <v>284</v>
      </c>
      <c r="AU449" s="219" t="s">
        <v>81</v>
      </c>
      <c r="AV449" s="15" t="s">
        <v>92</v>
      </c>
      <c r="AW449" s="15" t="s">
        <v>36</v>
      </c>
      <c r="AX449" s="15" t="s">
        <v>77</v>
      </c>
      <c r="AY449" s="219" t="s">
        <v>276</v>
      </c>
    </row>
    <row r="450" spans="2:65" s="1" customFormat="1" ht="16.5" customHeight="1">
      <c r="B450" s="181"/>
      <c r="C450" s="182" t="s">
        <v>555</v>
      </c>
      <c r="D450" s="182" t="s">
        <v>278</v>
      </c>
      <c r="E450" s="183" t="s">
        <v>2470</v>
      </c>
      <c r="F450" s="184" t="s">
        <v>2471</v>
      </c>
      <c r="G450" s="185" t="s">
        <v>368</v>
      </c>
      <c r="H450" s="186">
        <v>3</v>
      </c>
      <c r="I450" s="187"/>
      <c r="J450" s="188">
        <f>ROUND(I450*H450,2)</f>
        <v>0</v>
      </c>
      <c r="K450" s="184" t="s">
        <v>282</v>
      </c>
      <c r="L450" s="42"/>
      <c r="M450" s="189" t="s">
        <v>5</v>
      </c>
      <c r="N450" s="190" t="s">
        <v>46</v>
      </c>
      <c r="O450" s="43"/>
      <c r="P450" s="191">
        <f>O450*H450</f>
        <v>0</v>
      </c>
      <c r="Q450" s="191">
        <v>2.9E-4</v>
      </c>
      <c r="R450" s="191">
        <f>Q450*H450</f>
        <v>8.7000000000000001E-4</v>
      </c>
      <c r="S450" s="191">
        <v>0</v>
      </c>
      <c r="T450" s="192">
        <f>S450*H450</f>
        <v>0</v>
      </c>
      <c r="AR450" s="25" t="s">
        <v>384</v>
      </c>
      <c r="AT450" s="25" t="s">
        <v>278</v>
      </c>
      <c r="AU450" s="25" t="s">
        <v>81</v>
      </c>
      <c r="AY450" s="25" t="s">
        <v>276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5" t="s">
        <v>92</v>
      </c>
      <c r="BK450" s="193">
        <f>ROUND(I450*H450,2)</f>
        <v>0</v>
      </c>
      <c r="BL450" s="25" t="s">
        <v>384</v>
      </c>
      <c r="BM450" s="25" t="s">
        <v>2472</v>
      </c>
    </row>
    <row r="451" spans="2:65" s="12" customFormat="1">
      <c r="B451" s="194"/>
      <c r="D451" s="195" t="s">
        <v>284</v>
      </c>
      <c r="E451" s="196" t="s">
        <v>5</v>
      </c>
      <c r="F451" s="197" t="s">
        <v>2272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3" customFormat="1">
      <c r="B452" s="202"/>
      <c r="D452" s="195" t="s">
        <v>284</v>
      </c>
      <c r="E452" s="203" t="s">
        <v>5</v>
      </c>
      <c r="F452" s="204" t="s">
        <v>2407</v>
      </c>
      <c r="H452" s="205">
        <v>1</v>
      </c>
      <c r="I452" s="206"/>
      <c r="L452" s="202"/>
      <c r="M452" s="207"/>
      <c r="N452" s="208"/>
      <c r="O452" s="208"/>
      <c r="P452" s="208"/>
      <c r="Q452" s="208"/>
      <c r="R452" s="208"/>
      <c r="S452" s="208"/>
      <c r="T452" s="209"/>
      <c r="AT452" s="203" t="s">
        <v>284</v>
      </c>
      <c r="AU452" s="203" t="s">
        <v>81</v>
      </c>
      <c r="AV452" s="13" t="s">
        <v>81</v>
      </c>
      <c r="AW452" s="13" t="s">
        <v>36</v>
      </c>
      <c r="AX452" s="13" t="s">
        <v>73</v>
      </c>
      <c r="AY452" s="203" t="s">
        <v>276</v>
      </c>
    </row>
    <row r="453" spans="2:65" s="13" customFormat="1">
      <c r="B453" s="202"/>
      <c r="D453" s="195" t="s">
        <v>284</v>
      </c>
      <c r="E453" s="203" t="s">
        <v>5</v>
      </c>
      <c r="F453" s="204" t="s">
        <v>2408</v>
      </c>
      <c r="H453" s="205">
        <v>1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3" customFormat="1">
      <c r="B454" s="202"/>
      <c r="D454" s="195" t="s">
        <v>284</v>
      </c>
      <c r="E454" s="203" t="s">
        <v>5</v>
      </c>
      <c r="F454" s="204" t="s">
        <v>2409</v>
      </c>
      <c r="H454" s="205">
        <v>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284</v>
      </c>
      <c r="AU454" s="203" t="s">
        <v>81</v>
      </c>
      <c r="AV454" s="13" t="s">
        <v>81</v>
      </c>
      <c r="AW454" s="13" t="s">
        <v>36</v>
      </c>
      <c r="AX454" s="13" t="s">
        <v>73</v>
      </c>
      <c r="AY454" s="203" t="s">
        <v>276</v>
      </c>
    </row>
    <row r="455" spans="2:65" s="15" customFormat="1">
      <c r="B455" s="218"/>
      <c r="D455" s="195" t="s">
        <v>284</v>
      </c>
      <c r="E455" s="219" t="s">
        <v>5</v>
      </c>
      <c r="F455" s="220" t="s">
        <v>291</v>
      </c>
      <c r="H455" s="221">
        <v>3</v>
      </c>
      <c r="I455" s="222"/>
      <c r="L455" s="218"/>
      <c r="M455" s="223"/>
      <c r="N455" s="224"/>
      <c r="O455" s="224"/>
      <c r="P455" s="224"/>
      <c r="Q455" s="224"/>
      <c r="R455" s="224"/>
      <c r="S455" s="224"/>
      <c r="T455" s="225"/>
      <c r="AT455" s="219" t="s">
        <v>284</v>
      </c>
      <c r="AU455" s="219" t="s">
        <v>81</v>
      </c>
      <c r="AV455" s="15" t="s">
        <v>92</v>
      </c>
      <c r="AW455" s="15" t="s">
        <v>36</v>
      </c>
      <c r="AX455" s="15" t="s">
        <v>77</v>
      </c>
      <c r="AY455" s="219" t="s">
        <v>276</v>
      </c>
    </row>
    <row r="456" spans="2:65" s="1" customFormat="1" ht="16.5" customHeight="1">
      <c r="B456" s="181"/>
      <c r="C456" s="182" t="s">
        <v>559</v>
      </c>
      <c r="D456" s="182" t="s">
        <v>278</v>
      </c>
      <c r="E456" s="183" t="s">
        <v>2473</v>
      </c>
      <c r="F456" s="184" t="s">
        <v>2474</v>
      </c>
      <c r="G456" s="185" t="s">
        <v>368</v>
      </c>
      <c r="H456" s="186">
        <v>4</v>
      </c>
      <c r="I456" s="187"/>
      <c r="J456" s="188">
        <f>ROUND(I456*H456,2)</f>
        <v>0</v>
      </c>
      <c r="K456" s="184" t="s">
        <v>282</v>
      </c>
      <c r="L456" s="42"/>
      <c r="M456" s="189" t="s">
        <v>5</v>
      </c>
      <c r="N456" s="190" t="s">
        <v>46</v>
      </c>
      <c r="O456" s="43"/>
      <c r="P456" s="191">
        <f>O456*H456</f>
        <v>0</v>
      </c>
      <c r="Q456" s="191">
        <v>9.0000000000000006E-5</v>
      </c>
      <c r="R456" s="191">
        <f>Q456*H456</f>
        <v>3.6000000000000002E-4</v>
      </c>
      <c r="S456" s="191">
        <v>0</v>
      </c>
      <c r="T456" s="192">
        <f>S456*H456</f>
        <v>0</v>
      </c>
      <c r="AR456" s="25" t="s">
        <v>384</v>
      </c>
      <c r="AT456" s="25" t="s">
        <v>278</v>
      </c>
      <c r="AU456" s="25" t="s">
        <v>81</v>
      </c>
      <c r="AY456" s="25" t="s">
        <v>276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5" t="s">
        <v>92</v>
      </c>
      <c r="BK456" s="193">
        <f>ROUND(I456*H456,2)</f>
        <v>0</v>
      </c>
      <c r="BL456" s="25" t="s">
        <v>384</v>
      </c>
      <c r="BM456" s="25" t="s">
        <v>2475</v>
      </c>
    </row>
    <row r="457" spans="2:65" s="12" customFormat="1">
      <c r="B457" s="194"/>
      <c r="D457" s="195" t="s">
        <v>284</v>
      </c>
      <c r="E457" s="196" t="s">
        <v>5</v>
      </c>
      <c r="F457" s="197" t="s">
        <v>2272</v>
      </c>
      <c r="H457" s="196" t="s">
        <v>5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6" t="s">
        <v>284</v>
      </c>
      <c r="AU457" s="196" t="s">
        <v>81</v>
      </c>
      <c r="AV457" s="12" t="s">
        <v>77</v>
      </c>
      <c r="AW457" s="12" t="s">
        <v>36</v>
      </c>
      <c r="AX457" s="12" t="s">
        <v>73</v>
      </c>
      <c r="AY457" s="196" t="s">
        <v>276</v>
      </c>
    </row>
    <row r="458" spans="2:65" s="13" customFormat="1">
      <c r="B458" s="202"/>
      <c r="D458" s="195" t="s">
        <v>284</v>
      </c>
      <c r="E458" s="203" t="s">
        <v>5</v>
      </c>
      <c r="F458" s="204" t="s">
        <v>2476</v>
      </c>
      <c r="H458" s="205">
        <v>1</v>
      </c>
      <c r="I458" s="206"/>
      <c r="L458" s="202"/>
      <c r="M458" s="207"/>
      <c r="N458" s="208"/>
      <c r="O458" s="208"/>
      <c r="P458" s="208"/>
      <c r="Q458" s="208"/>
      <c r="R458" s="208"/>
      <c r="S458" s="208"/>
      <c r="T458" s="209"/>
      <c r="AT458" s="203" t="s">
        <v>284</v>
      </c>
      <c r="AU458" s="203" t="s">
        <v>81</v>
      </c>
      <c r="AV458" s="13" t="s">
        <v>81</v>
      </c>
      <c r="AW458" s="13" t="s">
        <v>36</v>
      </c>
      <c r="AX458" s="13" t="s">
        <v>73</v>
      </c>
      <c r="AY458" s="203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2477</v>
      </c>
      <c r="H459" s="205">
        <v>1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3" customFormat="1">
      <c r="B460" s="202"/>
      <c r="D460" s="195" t="s">
        <v>284</v>
      </c>
      <c r="E460" s="203" t="s">
        <v>5</v>
      </c>
      <c r="F460" s="204" t="s">
        <v>2478</v>
      </c>
      <c r="H460" s="205">
        <v>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284</v>
      </c>
      <c r="AU460" s="203" t="s">
        <v>81</v>
      </c>
      <c r="AV460" s="13" t="s">
        <v>81</v>
      </c>
      <c r="AW460" s="13" t="s">
        <v>36</v>
      </c>
      <c r="AX460" s="13" t="s">
        <v>73</v>
      </c>
      <c r="AY460" s="203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2479</v>
      </c>
      <c r="H461" s="205">
        <v>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5" customFormat="1">
      <c r="B462" s="218"/>
      <c r="D462" s="195" t="s">
        <v>284</v>
      </c>
      <c r="E462" s="219" t="s">
        <v>5</v>
      </c>
      <c r="F462" s="220" t="s">
        <v>291</v>
      </c>
      <c r="H462" s="221">
        <v>4</v>
      </c>
      <c r="I462" s="222"/>
      <c r="L462" s="218"/>
      <c r="M462" s="223"/>
      <c r="N462" s="224"/>
      <c r="O462" s="224"/>
      <c r="P462" s="224"/>
      <c r="Q462" s="224"/>
      <c r="R462" s="224"/>
      <c r="S462" s="224"/>
      <c r="T462" s="225"/>
      <c r="AT462" s="219" t="s">
        <v>284</v>
      </c>
      <c r="AU462" s="219" t="s">
        <v>81</v>
      </c>
      <c r="AV462" s="15" t="s">
        <v>92</v>
      </c>
      <c r="AW462" s="15" t="s">
        <v>36</v>
      </c>
      <c r="AX462" s="15" t="s">
        <v>77</v>
      </c>
      <c r="AY462" s="219" t="s">
        <v>276</v>
      </c>
    </row>
    <row r="463" spans="2:65" s="1" customFormat="1" ht="16.5" customHeight="1">
      <c r="B463" s="181"/>
      <c r="C463" s="182" t="s">
        <v>563</v>
      </c>
      <c r="D463" s="182" t="s">
        <v>278</v>
      </c>
      <c r="E463" s="183" t="s">
        <v>2088</v>
      </c>
      <c r="F463" s="184" t="s">
        <v>2089</v>
      </c>
      <c r="G463" s="185" t="s">
        <v>416</v>
      </c>
      <c r="H463" s="186">
        <v>350</v>
      </c>
      <c r="I463" s="187"/>
      <c r="J463" s="188">
        <f t="shared" ref="J463:J468" si="0">ROUND(I463*H463,2)</f>
        <v>0</v>
      </c>
      <c r="K463" s="184" t="s">
        <v>282</v>
      </c>
      <c r="L463" s="42"/>
      <c r="M463" s="189" t="s">
        <v>5</v>
      </c>
      <c r="N463" s="190" t="s">
        <v>46</v>
      </c>
      <c r="O463" s="43"/>
      <c r="P463" s="191">
        <f t="shared" ref="P463:P468" si="1">O463*H463</f>
        <v>0</v>
      </c>
      <c r="Q463" s="191">
        <v>0</v>
      </c>
      <c r="R463" s="191">
        <f t="shared" ref="R463:R468" si="2">Q463*H463</f>
        <v>0</v>
      </c>
      <c r="S463" s="191">
        <v>0</v>
      </c>
      <c r="T463" s="192">
        <f t="shared" ref="T463:T468" si="3">S463*H463</f>
        <v>0</v>
      </c>
      <c r="AR463" s="25" t="s">
        <v>384</v>
      </c>
      <c r="AT463" s="25" t="s">
        <v>278</v>
      </c>
      <c r="AU463" s="25" t="s">
        <v>81</v>
      </c>
      <c r="AY463" s="25" t="s">
        <v>276</v>
      </c>
      <c r="BE463" s="193">
        <f t="shared" ref="BE463:BE468" si="4">IF(N463="základní",J463,0)</f>
        <v>0</v>
      </c>
      <c r="BF463" s="193">
        <f t="shared" ref="BF463:BF468" si="5">IF(N463="snížená",J463,0)</f>
        <v>0</v>
      </c>
      <c r="BG463" s="193">
        <f t="shared" ref="BG463:BG468" si="6">IF(N463="zákl. přenesená",J463,0)</f>
        <v>0</v>
      </c>
      <c r="BH463" s="193">
        <f t="shared" ref="BH463:BH468" si="7">IF(N463="sníž. přenesená",J463,0)</f>
        <v>0</v>
      </c>
      <c r="BI463" s="193">
        <f t="shared" ref="BI463:BI468" si="8">IF(N463="nulová",J463,0)</f>
        <v>0</v>
      </c>
      <c r="BJ463" s="25" t="s">
        <v>92</v>
      </c>
      <c r="BK463" s="193">
        <f t="shared" ref="BK463:BK468" si="9">ROUND(I463*H463,2)</f>
        <v>0</v>
      </c>
      <c r="BL463" s="25" t="s">
        <v>384</v>
      </c>
      <c r="BM463" s="25" t="s">
        <v>2480</v>
      </c>
    </row>
    <row r="464" spans="2:65" s="1" customFormat="1" ht="16.5" customHeight="1">
      <c r="B464" s="181"/>
      <c r="C464" s="182" t="s">
        <v>568</v>
      </c>
      <c r="D464" s="182" t="s">
        <v>278</v>
      </c>
      <c r="E464" s="183" t="s">
        <v>2481</v>
      </c>
      <c r="F464" s="184" t="s">
        <v>2482</v>
      </c>
      <c r="G464" s="185" t="s">
        <v>416</v>
      </c>
      <c r="H464" s="186">
        <v>184</v>
      </c>
      <c r="I464" s="187"/>
      <c r="J464" s="188">
        <f t="shared" si="0"/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 t="shared" si="1"/>
        <v>0</v>
      </c>
      <c r="Q464" s="191">
        <v>0</v>
      </c>
      <c r="R464" s="191">
        <f t="shared" si="2"/>
        <v>0</v>
      </c>
      <c r="S464" s="191">
        <v>0</v>
      </c>
      <c r="T464" s="192">
        <f t="shared" si="3"/>
        <v>0</v>
      </c>
      <c r="AR464" s="25" t="s">
        <v>384</v>
      </c>
      <c r="AT464" s="25" t="s">
        <v>278</v>
      </c>
      <c r="AU464" s="25" t="s">
        <v>81</v>
      </c>
      <c r="AY464" s="25" t="s">
        <v>276</v>
      </c>
      <c r="BE464" s="193">
        <f t="shared" si="4"/>
        <v>0</v>
      </c>
      <c r="BF464" s="193">
        <f t="shared" si="5"/>
        <v>0</v>
      </c>
      <c r="BG464" s="193">
        <f t="shared" si="6"/>
        <v>0</v>
      </c>
      <c r="BH464" s="193">
        <f t="shared" si="7"/>
        <v>0</v>
      </c>
      <c r="BI464" s="193">
        <f t="shared" si="8"/>
        <v>0</v>
      </c>
      <c r="BJ464" s="25" t="s">
        <v>92</v>
      </c>
      <c r="BK464" s="193">
        <f t="shared" si="9"/>
        <v>0</v>
      </c>
      <c r="BL464" s="25" t="s">
        <v>384</v>
      </c>
      <c r="BM464" s="25" t="s">
        <v>2483</v>
      </c>
    </row>
    <row r="465" spans="2:65" s="1" customFormat="1" ht="16.5" customHeight="1">
      <c r="B465" s="181"/>
      <c r="C465" s="182" t="s">
        <v>574</v>
      </c>
      <c r="D465" s="182" t="s">
        <v>278</v>
      </c>
      <c r="E465" s="183" t="s">
        <v>2484</v>
      </c>
      <c r="F465" s="184" t="s">
        <v>2485</v>
      </c>
      <c r="G465" s="185" t="s">
        <v>416</v>
      </c>
      <c r="H465" s="186">
        <v>7</v>
      </c>
      <c r="I465" s="187"/>
      <c r="J465" s="188">
        <f t="shared" si="0"/>
        <v>0</v>
      </c>
      <c r="K465" s="184" t="s">
        <v>282</v>
      </c>
      <c r="L465" s="42"/>
      <c r="M465" s="189" t="s">
        <v>5</v>
      </c>
      <c r="N465" s="190" t="s">
        <v>46</v>
      </c>
      <c r="O465" s="43"/>
      <c r="P465" s="191">
        <f t="shared" si="1"/>
        <v>0</v>
      </c>
      <c r="Q465" s="191">
        <v>0</v>
      </c>
      <c r="R465" s="191">
        <f t="shared" si="2"/>
        <v>0</v>
      </c>
      <c r="S465" s="191">
        <v>0</v>
      </c>
      <c r="T465" s="192">
        <f t="shared" si="3"/>
        <v>0</v>
      </c>
      <c r="AR465" s="25" t="s">
        <v>384</v>
      </c>
      <c r="AT465" s="25" t="s">
        <v>278</v>
      </c>
      <c r="AU465" s="25" t="s">
        <v>81</v>
      </c>
      <c r="AY465" s="25" t="s">
        <v>276</v>
      </c>
      <c r="BE465" s="193">
        <f t="shared" si="4"/>
        <v>0</v>
      </c>
      <c r="BF465" s="193">
        <f t="shared" si="5"/>
        <v>0</v>
      </c>
      <c r="BG465" s="193">
        <f t="shared" si="6"/>
        <v>0</v>
      </c>
      <c r="BH465" s="193">
        <f t="shared" si="7"/>
        <v>0</v>
      </c>
      <c r="BI465" s="193">
        <f t="shared" si="8"/>
        <v>0</v>
      </c>
      <c r="BJ465" s="25" t="s">
        <v>92</v>
      </c>
      <c r="BK465" s="193">
        <f t="shared" si="9"/>
        <v>0</v>
      </c>
      <c r="BL465" s="25" t="s">
        <v>384</v>
      </c>
      <c r="BM465" s="25" t="s">
        <v>2486</v>
      </c>
    </row>
    <row r="466" spans="2:65" s="1" customFormat="1" ht="16.5" customHeight="1">
      <c r="B466" s="181"/>
      <c r="C466" s="182" t="s">
        <v>582</v>
      </c>
      <c r="D466" s="182" t="s">
        <v>278</v>
      </c>
      <c r="E466" s="183" t="s">
        <v>2096</v>
      </c>
      <c r="F466" s="184" t="s">
        <v>2097</v>
      </c>
      <c r="G466" s="185" t="s">
        <v>318</v>
      </c>
      <c r="H466" s="186">
        <v>1.276</v>
      </c>
      <c r="I466" s="187"/>
      <c r="J466" s="188">
        <f t="shared" si="0"/>
        <v>0</v>
      </c>
      <c r="K466" s="184" t="s">
        <v>282</v>
      </c>
      <c r="L466" s="42"/>
      <c r="M466" s="189" t="s">
        <v>5</v>
      </c>
      <c r="N466" s="190" t="s">
        <v>46</v>
      </c>
      <c r="O466" s="43"/>
      <c r="P466" s="191">
        <f t="shared" si="1"/>
        <v>0</v>
      </c>
      <c r="Q466" s="191">
        <v>0</v>
      </c>
      <c r="R466" s="191">
        <f t="shared" si="2"/>
        <v>0</v>
      </c>
      <c r="S466" s="191">
        <v>0</v>
      </c>
      <c r="T466" s="192">
        <f t="shared" si="3"/>
        <v>0</v>
      </c>
      <c r="AR466" s="25" t="s">
        <v>384</v>
      </c>
      <c r="AT466" s="25" t="s">
        <v>278</v>
      </c>
      <c r="AU466" s="25" t="s">
        <v>81</v>
      </c>
      <c r="AY466" s="25" t="s">
        <v>276</v>
      </c>
      <c r="BE466" s="193">
        <f t="shared" si="4"/>
        <v>0</v>
      </c>
      <c r="BF466" s="193">
        <f t="shared" si="5"/>
        <v>0</v>
      </c>
      <c r="BG466" s="193">
        <f t="shared" si="6"/>
        <v>0</v>
      </c>
      <c r="BH466" s="193">
        <f t="shared" si="7"/>
        <v>0</v>
      </c>
      <c r="BI466" s="193">
        <f t="shared" si="8"/>
        <v>0</v>
      </c>
      <c r="BJ466" s="25" t="s">
        <v>92</v>
      </c>
      <c r="BK466" s="193">
        <f t="shared" si="9"/>
        <v>0</v>
      </c>
      <c r="BL466" s="25" t="s">
        <v>384</v>
      </c>
      <c r="BM466" s="25" t="s">
        <v>2487</v>
      </c>
    </row>
    <row r="467" spans="2:65" s="1" customFormat="1" ht="16.5" customHeight="1">
      <c r="B467" s="181"/>
      <c r="C467" s="182" t="s">
        <v>588</v>
      </c>
      <c r="D467" s="182" t="s">
        <v>278</v>
      </c>
      <c r="E467" s="183" t="s">
        <v>2099</v>
      </c>
      <c r="F467" s="184" t="s">
        <v>2100</v>
      </c>
      <c r="G467" s="185" t="s">
        <v>318</v>
      </c>
      <c r="H467" s="186">
        <v>1.276</v>
      </c>
      <c r="I467" s="187"/>
      <c r="J467" s="188">
        <f t="shared" si="0"/>
        <v>0</v>
      </c>
      <c r="K467" s="184" t="s">
        <v>282</v>
      </c>
      <c r="L467" s="42"/>
      <c r="M467" s="189" t="s">
        <v>5</v>
      </c>
      <c r="N467" s="190" t="s">
        <v>46</v>
      </c>
      <c r="O467" s="43"/>
      <c r="P467" s="191">
        <f t="shared" si="1"/>
        <v>0</v>
      </c>
      <c r="Q467" s="191">
        <v>0</v>
      </c>
      <c r="R467" s="191">
        <f t="shared" si="2"/>
        <v>0</v>
      </c>
      <c r="S467" s="191">
        <v>0</v>
      </c>
      <c r="T467" s="192">
        <f t="shared" si="3"/>
        <v>0</v>
      </c>
      <c r="AR467" s="25" t="s">
        <v>384</v>
      </c>
      <c r="AT467" s="25" t="s">
        <v>278</v>
      </c>
      <c r="AU467" s="25" t="s">
        <v>81</v>
      </c>
      <c r="AY467" s="25" t="s">
        <v>276</v>
      </c>
      <c r="BE467" s="193">
        <f t="shared" si="4"/>
        <v>0</v>
      </c>
      <c r="BF467" s="193">
        <f t="shared" si="5"/>
        <v>0</v>
      </c>
      <c r="BG467" s="193">
        <f t="shared" si="6"/>
        <v>0</v>
      </c>
      <c r="BH467" s="193">
        <f t="shared" si="7"/>
        <v>0</v>
      </c>
      <c r="BI467" s="193">
        <f t="shared" si="8"/>
        <v>0</v>
      </c>
      <c r="BJ467" s="25" t="s">
        <v>92</v>
      </c>
      <c r="BK467" s="193">
        <f t="shared" si="9"/>
        <v>0</v>
      </c>
      <c r="BL467" s="25" t="s">
        <v>384</v>
      </c>
      <c r="BM467" s="25" t="s">
        <v>2488</v>
      </c>
    </row>
    <row r="468" spans="2:65" s="1" customFormat="1" ht="25.5" customHeight="1">
      <c r="B468" s="181"/>
      <c r="C468" s="182" t="s">
        <v>594</v>
      </c>
      <c r="D468" s="182" t="s">
        <v>278</v>
      </c>
      <c r="E468" s="183" t="s">
        <v>2489</v>
      </c>
      <c r="F468" s="184" t="s">
        <v>2490</v>
      </c>
      <c r="G468" s="185" t="s">
        <v>368</v>
      </c>
      <c r="H468" s="186">
        <v>2</v>
      </c>
      <c r="I468" s="187"/>
      <c r="J468" s="188">
        <f t="shared" si="0"/>
        <v>0</v>
      </c>
      <c r="K468" s="184" t="s">
        <v>459</v>
      </c>
      <c r="L468" s="42"/>
      <c r="M468" s="189" t="s">
        <v>5</v>
      </c>
      <c r="N468" s="190" t="s">
        <v>46</v>
      </c>
      <c r="O468" s="43"/>
      <c r="P468" s="191">
        <f t="shared" si="1"/>
        <v>0</v>
      </c>
      <c r="Q468" s="191">
        <v>1.01E-3</v>
      </c>
      <c r="R468" s="191">
        <f t="shared" si="2"/>
        <v>2.0200000000000001E-3</v>
      </c>
      <c r="S468" s="191">
        <v>0</v>
      </c>
      <c r="T468" s="192">
        <f t="shared" si="3"/>
        <v>0</v>
      </c>
      <c r="AR468" s="25" t="s">
        <v>384</v>
      </c>
      <c r="AT468" s="25" t="s">
        <v>278</v>
      </c>
      <c r="AU468" s="25" t="s">
        <v>81</v>
      </c>
      <c r="AY468" s="25" t="s">
        <v>276</v>
      </c>
      <c r="BE468" s="193">
        <f t="shared" si="4"/>
        <v>0</v>
      </c>
      <c r="BF468" s="193">
        <f t="shared" si="5"/>
        <v>0</v>
      </c>
      <c r="BG468" s="193">
        <f t="shared" si="6"/>
        <v>0</v>
      </c>
      <c r="BH468" s="193">
        <f t="shared" si="7"/>
        <v>0</v>
      </c>
      <c r="BI468" s="193">
        <f t="shared" si="8"/>
        <v>0</v>
      </c>
      <c r="BJ468" s="25" t="s">
        <v>92</v>
      </c>
      <c r="BK468" s="193">
        <f t="shared" si="9"/>
        <v>0</v>
      </c>
      <c r="BL468" s="25" t="s">
        <v>384</v>
      </c>
      <c r="BM468" s="25" t="s">
        <v>2491</v>
      </c>
    </row>
    <row r="469" spans="2:65" s="12" customFormat="1">
      <c r="B469" s="194"/>
      <c r="D469" s="195" t="s">
        <v>284</v>
      </c>
      <c r="E469" s="196" t="s">
        <v>5</v>
      </c>
      <c r="F469" s="197" t="s">
        <v>2272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2492</v>
      </c>
      <c r="H470" s="205">
        <v>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3" customFormat="1">
      <c r="B471" s="202"/>
      <c r="D471" s="195" t="s">
        <v>284</v>
      </c>
      <c r="E471" s="203" t="s">
        <v>5</v>
      </c>
      <c r="F471" s="204" t="s">
        <v>2493</v>
      </c>
      <c r="H471" s="205">
        <v>1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65" s="13" customFormat="1">
      <c r="B472" s="202"/>
      <c r="D472" s="195" t="s">
        <v>284</v>
      </c>
      <c r="E472" s="203" t="s">
        <v>5</v>
      </c>
      <c r="F472" s="204" t="s">
        <v>5</v>
      </c>
      <c r="H472" s="205">
        <v>0</v>
      </c>
      <c r="I472" s="206"/>
      <c r="L472" s="202"/>
      <c r="M472" s="207"/>
      <c r="N472" s="208"/>
      <c r="O472" s="208"/>
      <c r="P472" s="208"/>
      <c r="Q472" s="208"/>
      <c r="R472" s="208"/>
      <c r="S472" s="208"/>
      <c r="T472" s="209"/>
      <c r="AT472" s="203" t="s">
        <v>284</v>
      </c>
      <c r="AU472" s="203" t="s">
        <v>81</v>
      </c>
      <c r="AV472" s="13" t="s">
        <v>81</v>
      </c>
      <c r="AW472" s="13" t="s">
        <v>6</v>
      </c>
      <c r="AX472" s="13" t="s">
        <v>73</v>
      </c>
      <c r="AY472" s="203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5</v>
      </c>
      <c r="H473" s="205">
        <v>0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6</v>
      </c>
      <c r="AX473" s="13" t="s">
        <v>73</v>
      </c>
      <c r="AY473" s="203" t="s">
        <v>276</v>
      </c>
    </row>
    <row r="474" spans="2:65" s="15" customFormat="1">
      <c r="B474" s="218"/>
      <c r="D474" s="195" t="s">
        <v>284</v>
      </c>
      <c r="E474" s="219" t="s">
        <v>5</v>
      </c>
      <c r="F474" s="220" t="s">
        <v>291</v>
      </c>
      <c r="H474" s="221">
        <v>2</v>
      </c>
      <c r="I474" s="222"/>
      <c r="L474" s="218"/>
      <c r="M474" s="223"/>
      <c r="N474" s="224"/>
      <c r="O474" s="224"/>
      <c r="P474" s="224"/>
      <c r="Q474" s="224"/>
      <c r="R474" s="224"/>
      <c r="S474" s="224"/>
      <c r="T474" s="225"/>
      <c r="AT474" s="219" t="s">
        <v>284</v>
      </c>
      <c r="AU474" s="219" t="s">
        <v>81</v>
      </c>
      <c r="AV474" s="15" t="s">
        <v>92</v>
      </c>
      <c r="AW474" s="15" t="s">
        <v>36</v>
      </c>
      <c r="AX474" s="15" t="s">
        <v>77</v>
      </c>
      <c r="AY474" s="219" t="s">
        <v>276</v>
      </c>
    </row>
    <row r="475" spans="2:65" s="1" customFormat="1" ht="25.5" customHeight="1">
      <c r="B475" s="181"/>
      <c r="C475" s="182" t="s">
        <v>606</v>
      </c>
      <c r="D475" s="182" t="s">
        <v>278</v>
      </c>
      <c r="E475" s="183" t="s">
        <v>2494</v>
      </c>
      <c r="F475" s="184" t="s">
        <v>2495</v>
      </c>
      <c r="G475" s="185" t="s">
        <v>368</v>
      </c>
      <c r="H475" s="186">
        <v>3</v>
      </c>
      <c r="I475" s="187"/>
      <c r="J475" s="188">
        <f>ROUND(I475*H475,2)</f>
        <v>0</v>
      </c>
      <c r="K475" s="184" t="s">
        <v>459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1.0240000000000001E-2</v>
      </c>
      <c r="R475" s="191">
        <f>Q475*H475</f>
        <v>3.0720000000000004E-2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2496</v>
      </c>
    </row>
    <row r="476" spans="2:65" s="12" customFormat="1">
      <c r="B476" s="194"/>
      <c r="D476" s="195" t="s">
        <v>284</v>
      </c>
      <c r="E476" s="196" t="s">
        <v>5</v>
      </c>
      <c r="F476" s="197" t="s">
        <v>2272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3" customFormat="1">
      <c r="B477" s="202"/>
      <c r="D477" s="195" t="s">
        <v>284</v>
      </c>
      <c r="E477" s="203" t="s">
        <v>5</v>
      </c>
      <c r="F477" s="204" t="s">
        <v>2497</v>
      </c>
      <c r="H477" s="205">
        <v>1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284</v>
      </c>
      <c r="AU477" s="203" t="s">
        <v>81</v>
      </c>
      <c r="AV477" s="13" t="s">
        <v>81</v>
      </c>
      <c r="AW477" s="13" t="s">
        <v>36</v>
      </c>
      <c r="AX477" s="13" t="s">
        <v>73</v>
      </c>
      <c r="AY477" s="203" t="s">
        <v>276</v>
      </c>
    </row>
    <row r="478" spans="2:65" s="13" customFormat="1">
      <c r="B478" s="202"/>
      <c r="D478" s="195" t="s">
        <v>284</v>
      </c>
      <c r="E478" s="203" t="s">
        <v>5</v>
      </c>
      <c r="F478" s="204" t="s">
        <v>2498</v>
      </c>
      <c r="H478" s="205">
        <v>2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65" s="15" customFormat="1">
      <c r="B479" s="218"/>
      <c r="D479" s="195" t="s">
        <v>284</v>
      </c>
      <c r="E479" s="219" t="s">
        <v>5</v>
      </c>
      <c r="F479" s="220" t="s">
        <v>291</v>
      </c>
      <c r="H479" s="221">
        <v>3</v>
      </c>
      <c r="I479" s="222"/>
      <c r="L479" s="218"/>
      <c r="M479" s="223"/>
      <c r="N479" s="224"/>
      <c r="O479" s="224"/>
      <c r="P479" s="224"/>
      <c r="Q479" s="224"/>
      <c r="R479" s="224"/>
      <c r="S479" s="224"/>
      <c r="T479" s="225"/>
      <c r="AT479" s="219" t="s">
        <v>284</v>
      </c>
      <c r="AU479" s="219" t="s">
        <v>81</v>
      </c>
      <c r="AV479" s="15" t="s">
        <v>92</v>
      </c>
      <c r="AW479" s="15" t="s">
        <v>36</v>
      </c>
      <c r="AX479" s="15" t="s">
        <v>77</v>
      </c>
      <c r="AY479" s="219" t="s">
        <v>276</v>
      </c>
    </row>
    <row r="480" spans="2:65" s="11" customFormat="1" ht="29.85" customHeight="1">
      <c r="B480" s="168"/>
      <c r="D480" s="169" t="s">
        <v>72</v>
      </c>
      <c r="E480" s="179" t="s">
        <v>2102</v>
      </c>
      <c r="F480" s="179" t="s">
        <v>2067</v>
      </c>
      <c r="I480" s="171"/>
      <c r="J480" s="180">
        <f>BK480</f>
        <v>0</v>
      </c>
      <c r="L480" s="168"/>
      <c r="M480" s="173"/>
      <c r="N480" s="174"/>
      <c r="O480" s="174"/>
      <c r="P480" s="175">
        <f>SUM(P481:P636)</f>
        <v>0</v>
      </c>
      <c r="Q480" s="174"/>
      <c r="R480" s="175">
        <f>SUM(R481:R636)</f>
        <v>0.55857000000000001</v>
      </c>
      <c r="S480" s="174"/>
      <c r="T480" s="176">
        <f>SUM(T481:T636)</f>
        <v>0</v>
      </c>
      <c r="AR480" s="169" t="s">
        <v>81</v>
      </c>
      <c r="AT480" s="177" t="s">
        <v>72</v>
      </c>
      <c r="AU480" s="177" t="s">
        <v>77</v>
      </c>
      <c r="AY480" s="169" t="s">
        <v>276</v>
      </c>
      <c r="BK480" s="178">
        <f>SUM(BK481:BK636)</f>
        <v>0</v>
      </c>
    </row>
    <row r="481" spans="2:65" s="1" customFormat="1" ht="16.5" customHeight="1">
      <c r="B481" s="181"/>
      <c r="C481" s="182" t="s">
        <v>609</v>
      </c>
      <c r="D481" s="182" t="s">
        <v>278</v>
      </c>
      <c r="E481" s="183" t="s">
        <v>2499</v>
      </c>
      <c r="F481" s="184" t="s">
        <v>2500</v>
      </c>
      <c r="G481" s="185" t="s">
        <v>416</v>
      </c>
      <c r="H481" s="186">
        <v>2</v>
      </c>
      <c r="I481" s="187"/>
      <c r="J481" s="188">
        <f>ROUND(I481*H481,2)</f>
        <v>0</v>
      </c>
      <c r="K481" s="184" t="s">
        <v>282</v>
      </c>
      <c r="L481" s="42"/>
      <c r="M481" s="189" t="s">
        <v>5</v>
      </c>
      <c r="N481" s="190" t="s">
        <v>46</v>
      </c>
      <c r="O481" s="43"/>
      <c r="P481" s="191">
        <f>O481*H481</f>
        <v>0</v>
      </c>
      <c r="Q481" s="191">
        <v>3.0899999999999999E-3</v>
      </c>
      <c r="R481" s="191">
        <f>Q481*H481</f>
        <v>6.1799999999999997E-3</v>
      </c>
      <c r="S481" s="191">
        <v>0</v>
      </c>
      <c r="T481" s="192">
        <f>S481*H481</f>
        <v>0</v>
      </c>
      <c r="AR481" s="25" t="s">
        <v>384</v>
      </c>
      <c r="AT481" s="25" t="s">
        <v>278</v>
      </c>
      <c r="AU481" s="25" t="s">
        <v>81</v>
      </c>
      <c r="AY481" s="25" t="s">
        <v>276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5" t="s">
        <v>92</v>
      </c>
      <c r="BK481" s="193">
        <f>ROUND(I481*H481,2)</f>
        <v>0</v>
      </c>
      <c r="BL481" s="25" t="s">
        <v>384</v>
      </c>
      <c r="BM481" s="25" t="s">
        <v>2501</v>
      </c>
    </row>
    <row r="482" spans="2:65" s="12" customFormat="1">
      <c r="B482" s="194"/>
      <c r="D482" s="195" t="s">
        <v>284</v>
      </c>
      <c r="E482" s="196" t="s">
        <v>5</v>
      </c>
      <c r="F482" s="197" t="s">
        <v>2272</v>
      </c>
      <c r="H482" s="196" t="s">
        <v>5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6" t="s">
        <v>284</v>
      </c>
      <c r="AU482" s="196" t="s">
        <v>81</v>
      </c>
      <c r="AV482" s="12" t="s">
        <v>77</v>
      </c>
      <c r="AW482" s="12" t="s">
        <v>36</v>
      </c>
      <c r="AX482" s="12" t="s">
        <v>73</v>
      </c>
      <c r="AY482" s="196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2502</v>
      </c>
      <c r="H483" s="205">
        <v>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3" customFormat="1">
      <c r="B484" s="202"/>
      <c r="D484" s="195" t="s">
        <v>284</v>
      </c>
      <c r="E484" s="203" t="s">
        <v>5</v>
      </c>
      <c r="F484" s="204" t="s">
        <v>5</v>
      </c>
      <c r="H484" s="205">
        <v>0</v>
      </c>
      <c r="I484" s="206"/>
      <c r="L484" s="202"/>
      <c r="M484" s="207"/>
      <c r="N484" s="208"/>
      <c r="O484" s="208"/>
      <c r="P484" s="208"/>
      <c r="Q484" s="208"/>
      <c r="R484" s="208"/>
      <c r="S484" s="208"/>
      <c r="T484" s="209"/>
      <c r="AT484" s="203" t="s">
        <v>284</v>
      </c>
      <c r="AU484" s="203" t="s">
        <v>81</v>
      </c>
      <c r="AV484" s="13" t="s">
        <v>81</v>
      </c>
      <c r="AW484" s="13" t="s">
        <v>6</v>
      </c>
      <c r="AX484" s="13" t="s">
        <v>73</v>
      </c>
      <c r="AY484" s="203" t="s">
        <v>276</v>
      </c>
    </row>
    <row r="485" spans="2:65" s="15" customFormat="1">
      <c r="B485" s="218"/>
      <c r="D485" s="195" t="s">
        <v>284</v>
      </c>
      <c r="E485" s="219" t="s">
        <v>5</v>
      </c>
      <c r="F485" s="220" t="s">
        <v>291</v>
      </c>
      <c r="H485" s="221">
        <v>2</v>
      </c>
      <c r="I485" s="222"/>
      <c r="L485" s="218"/>
      <c r="M485" s="223"/>
      <c r="N485" s="224"/>
      <c r="O485" s="224"/>
      <c r="P485" s="224"/>
      <c r="Q485" s="224"/>
      <c r="R485" s="224"/>
      <c r="S485" s="224"/>
      <c r="T485" s="225"/>
      <c r="AT485" s="219" t="s">
        <v>284</v>
      </c>
      <c r="AU485" s="219" t="s">
        <v>81</v>
      </c>
      <c r="AV485" s="15" t="s">
        <v>92</v>
      </c>
      <c r="AW485" s="15" t="s">
        <v>36</v>
      </c>
      <c r="AX485" s="15" t="s">
        <v>77</v>
      </c>
      <c r="AY485" s="219" t="s">
        <v>276</v>
      </c>
    </row>
    <row r="486" spans="2:65" s="1" customFormat="1" ht="16.5" customHeight="1">
      <c r="B486" s="181"/>
      <c r="C486" s="182" t="s">
        <v>615</v>
      </c>
      <c r="D486" s="182" t="s">
        <v>278</v>
      </c>
      <c r="E486" s="183" t="s">
        <v>2503</v>
      </c>
      <c r="F486" s="184" t="s">
        <v>2504</v>
      </c>
      <c r="G486" s="185" t="s">
        <v>368</v>
      </c>
      <c r="H486" s="186">
        <v>4</v>
      </c>
      <c r="I486" s="187"/>
      <c r="J486" s="188">
        <f>ROUND(I486*H486,2)</f>
        <v>0</v>
      </c>
      <c r="K486" s="184" t="s">
        <v>282</v>
      </c>
      <c r="L486" s="42"/>
      <c r="M486" s="189" t="s">
        <v>5</v>
      </c>
      <c r="N486" s="190" t="s">
        <v>46</v>
      </c>
      <c r="O486" s="43"/>
      <c r="P486" s="191">
        <f>O486*H486</f>
        <v>0</v>
      </c>
      <c r="Q486" s="191">
        <v>1E-4</v>
      </c>
      <c r="R486" s="191">
        <f>Q486*H486</f>
        <v>4.0000000000000002E-4</v>
      </c>
      <c r="S486" s="191">
        <v>0</v>
      </c>
      <c r="T486" s="192">
        <f>S486*H486</f>
        <v>0</v>
      </c>
      <c r="AR486" s="25" t="s">
        <v>384</v>
      </c>
      <c r="AT486" s="25" t="s">
        <v>278</v>
      </c>
      <c r="AU486" s="25" t="s">
        <v>81</v>
      </c>
      <c r="AY486" s="25" t="s">
        <v>276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5" t="s">
        <v>92</v>
      </c>
      <c r="BK486" s="193">
        <f>ROUND(I486*H486,2)</f>
        <v>0</v>
      </c>
      <c r="BL486" s="25" t="s">
        <v>384</v>
      </c>
      <c r="BM486" s="25" t="s">
        <v>2505</v>
      </c>
    </row>
    <row r="487" spans="2:65" s="12" customFormat="1">
      <c r="B487" s="194"/>
      <c r="D487" s="195" t="s">
        <v>284</v>
      </c>
      <c r="E487" s="196" t="s">
        <v>5</v>
      </c>
      <c r="F487" s="197" t="s">
        <v>2071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284</v>
      </c>
      <c r="AU487" s="196" t="s">
        <v>81</v>
      </c>
      <c r="AV487" s="12" t="s">
        <v>77</v>
      </c>
      <c r="AW487" s="12" t="s">
        <v>36</v>
      </c>
      <c r="AX487" s="12" t="s">
        <v>73</v>
      </c>
      <c r="AY487" s="196" t="s">
        <v>276</v>
      </c>
    </row>
    <row r="488" spans="2:65" s="13" customFormat="1">
      <c r="B488" s="202"/>
      <c r="D488" s="195" t="s">
        <v>284</v>
      </c>
      <c r="E488" s="203" t="s">
        <v>5</v>
      </c>
      <c r="F488" s="204" t="s">
        <v>2506</v>
      </c>
      <c r="H488" s="205">
        <v>4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284</v>
      </c>
      <c r="AU488" s="203" t="s">
        <v>81</v>
      </c>
      <c r="AV488" s="13" t="s">
        <v>81</v>
      </c>
      <c r="AW488" s="13" t="s">
        <v>36</v>
      </c>
      <c r="AX488" s="13" t="s">
        <v>73</v>
      </c>
      <c r="AY488" s="203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4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182" t="s">
        <v>620</v>
      </c>
      <c r="D490" s="182" t="s">
        <v>278</v>
      </c>
      <c r="E490" s="183" t="s">
        <v>2091</v>
      </c>
      <c r="F490" s="184" t="s">
        <v>2092</v>
      </c>
      <c r="G490" s="185" t="s">
        <v>416</v>
      </c>
      <c r="H490" s="186">
        <v>153</v>
      </c>
      <c r="I490" s="187"/>
      <c r="J490" s="188">
        <f>ROUND(I490*H490,2)</f>
        <v>0</v>
      </c>
      <c r="K490" s="184" t="s">
        <v>282</v>
      </c>
      <c r="L490" s="42"/>
      <c r="M490" s="189" t="s">
        <v>5</v>
      </c>
      <c r="N490" s="190" t="s">
        <v>46</v>
      </c>
      <c r="O490" s="43"/>
      <c r="P490" s="191">
        <f>O490*H490</f>
        <v>0</v>
      </c>
      <c r="Q490" s="191">
        <v>1.07E-3</v>
      </c>
      <c r="R490" s="191">
        <f>Q490*H490</f>
        <v>0.16370999999999999</v>
      </c>
      <c r="S490" s="191">
        <v>0</v>
      </c>
      <c r="T490" s="192">
        <f>S490*H490</f>
        <v>0</v>
      </c>
      <c r="AR490" s="25" t="s">
        <v>384</v>
      </c>
      <c r="AT490" s="25" t="s">
        <v>278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2507</v>
      </c>
    </row>
    <row r="491" spans="2:65" s="12" customFormat="1">
      <c r="B491" s="194"/>
      <c r="D491" s="195" t="s">
        <v>284</v>
      </c>
      <c r="E491" s="196" t="s">
        <v>5</v>
      </c>
      <c r="F491" s="197" t="s">
        <v>2071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2508</v>
      </c>
      <c r="H492" s="205">
        <v>35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2509</v>
      </c>
      <c r="H493" s="205">
        <v>33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3" customFormat="1">
      <c r="B494" s="202"/>
      <c r="D494" s="195" t="s">
        <v>284</v>
      </c>
      <c r="E494" s="203" t="s">
        <v>5</v>
      </c>
      <c r="F494" s="204" t="s">
        <v>2510</v>
      </c>
      <c r="H494" s="205">
        <v>32</v>
      </c>
      <c r="I494" s="206"/>
      <c r="L494" s="202"/>
      <c r="M494" s="207"/>
      <c r="N494" s="208"/>
      <c r="O494" s="208"/>
      <c r="P494" s="208"/>
      <c r="Q494" s="208"/>
      <c r="R494" s="208"/>
      <c r="S494" s="208"/>
      <c r="T494" s="209"/>
      <c r="AT494" s="203" t="s">
        <v>284</v>
      </c>
      <c r="AU494" s="203" t="s">
        <v>81</v>
      </c>
      <c r="AV494" s="13" t="s">
        <v>81</v>
      </c>
      <c r="AW494" s="13" t="s">
        <v>36</v>
      </c>
      <c r="AX494" s="13" t="s">
        <v>73</v>
      </c>
      <c r="AY494" s="203" t="s">
        <v>276</v>
      </c>
    </row>
    <row r="495" spans="2:65" s="13" customFormat="1">
      <c r="B495" s="202"/>
      <c r="D495" s="195" t="s">
        <v>284</v>
      </c>
      <c r="E495" s="203" t="s">
        <v>5</v>
      </c>
      <c r="F495" s="204" t="s">
        <v>2511</v>
      </c>
      <c r="H495" s="205">
        <v>27</v>
      </c>
      <c r="I495" s="206"/>
      <c r="L495" s="202"/>
      <c r="M495" s="207"/>
      <c r="N495" s="208"/>
      <c r="O495" s="208"/>
      <c r="P495" s="208"/>
      <c r="Q495" s="208"/>
      <c r="R495" s="208"/>
      <c r="S495" s="208"/>
      <c r="T495" s="209"/>
      <c r="AT495" s="203" t="s">
        <v>284</v>
      </c>
      <c r="AU495" s="203" t="s">
        <v>81</v>
      </c>
      <c r="AV495" s="13" t="s">
        <v>81</v>
      </c>
      <c r="AW495" s="13" t="s">
        <v>36</v>
      </c>
      <c r="AX495" s="13" t="s">
        <v>73</v>
      </c>
      <c r="AY495" s="203" t="s">
        <v>276</v>
      </c>
    </row>
    <row r="496" spans="2:65" s="13" customFormat="1">
      <c r="B496" s="202"/>
      <c r="D496" s="195" t="s">
        <v>284</v>
      </c>
      <c r="E496" s="203" t="s">
        <v>5</v>
      </c>
      <c r="F496" s="204" t="s">
        <v>2512</v>
      </c>
      <c r="H496" s="205">
        <v>14</v>
      </c>
      <c r="I496" s="206"/>
      <c r="L496" s="202"/>
      <c r="M496" s="207"/>
      <c r="N496" s="208"/>
      <c r="O496" s="208"/>
      <c r="P496" s="208"/>
      <c r="Q496" s="208"/>
      <c r="R496" s="208"/>
      <c r="S496" s="208"/>
      <c r="T496" s="209"/>
      <c r="AT496" s="203" t="s">
        <v>284</v>
      </c>
      <c r="AU496" s="203" t="s">
        <v>81</v>
      </c>
      <c r="AV496" s="13" t="s">
        <v>81</v>
      </c>
      <c r="AW496" s="13" t="s">
        <v>36</v>
      </c>
      <c r="AX496" s="13" t="s">
        <v>73</v>
      </c>
      <c r="AY496" s="203" t="s">
        <v>276</v>
      </c>
    </row>
    <row r="497" spans="2:65" s="13" customFormat="1">
      <c r="B497" s="202"/>
      <c r="D497" s="195" t="s">
        <v>284</v>
      </c>
      <c r="E497" s="203" t="s">
        <v>5</v>
      </c>
      <c r="F497" s="204" t="s">
        <v>2513</v>
      </c>
      <c r="H497" s="205">
        <v>12</v>
      </c>
      <c r="I497" s="206"/>
      <c r="L497" s="202"/>
      <c r="M497" s="207"/>
      <c r="N497" s="208"/>
      <c r="O497" s="208"/>
      <c r="P497" s="208"/>
      <c r="Q497" s="208"/>
      <c r="R497" s="208"/>
      <c r="S497" s="208"/>
      <c r="T497" s="209"/>
      <c r="AT497" s="203" t="s">
        <v>284</v>
      </c>
      <c r="AU497" s="203" t="s">
        <v>81</v>
      </c>
      <c r="AV497" s="13" t="s">
        <v>81</v>
      </c>
      <c r="AW497" s="13" t="s">
        <v>36</v>
      </c>
      <c r="AX497" s="13" t="s">
        <v>73</v>
      </c>
      <c r="AY497" s="203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5</v>
      </c>
      <c r="H498" s="205">
        <v>0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6</v>
      </c>
      <c r="AX498" s="13" t="s">
        <v>73</v>
      </c>
      <c r="AY498" s="203" t="s">
        <v>276</v>
      </c>
    </row>
    <row r="499" spans="2:65" s="15" customFormat="1">
      <c r="B499" s="218"/>
      <c r="D499" s="195" t="s">
        <v>284</v>
      </c>
      <c r="E499" s="219" t="s">
        <v>5</v>
      </c>
      <c r="F499" s="220" t="s">
        <v>291</v>
      </c>
      <c r="H499" s="221">
        <v>153</v>
      </c>
      <c r="I499" s="222"/>
      <c r="L499" s="218"/>
      <c r="M499" s="223"/>
      <c r="N499" s="224"/>
      <c r="O499" s="224"/>
      <c r="P499" s="224"/>
      <c r="Q499" s="224"/>
      <c r="R499" s="224"/>
      <c r="S499" s="224"/>
      <c r="T499" s="225"/>
      <c r="AT499" s="219" t="s">
        <v>284</v>
      </c>
      <c r="AU499" s="219" t="s">
        <v>81</v>
      </c>
      <c r="AV499" s="15" t="s">
        <v>92</v>
      </c>
      <c r="AW499" s="15" t="s">
        <v>36</v>
      </c>
      <c r="AX499" s="15" t="s">
        <v>77</v>
      </c>
      <c r="AY499" s="219" t="s">
        <v>276</v>
      </c>
    </row>
    <row r="500" spans="2:65" s="1" customFormat="1" ht="25.5" customHeight="1">
      <c r="B500" s="181"/>
      <c r="C500" s="182" t="s">
        <v>625</v>
      </c>
      <c r="D500" s="182" t="s">
        <v>278</v>
      </c>
      <c r="E500" s="183" t="s">
        <v>2514</v>
      </c>
      <c r="F500" s="184" t="s">
        <v>2515</v>
      </c>
      <c r="G500" s="185" t="s">
        <v>416</v>
      </c>
      <c r="H500" s="186">
        <v>17</v>
      </c>
      <c r="I500" s="187"/>
      <c r="J500" s="188">
        <f>ROUND(I500*H500,2)</f>
        <v>0</v>
      </c>
      <c r="K500" s="184" t="s">
        <v>282</v>
      </c>
      <c r="L500" s="42"/>
      <c r="M500" s="189" t="s">
        <v>5</v>
      </c>
      <c r="N500" s="190" t="s">
        <v>46</v>
      </c>
      <c r="O500" s="43"/>
      <c r="P500" s="191">
        <f>O500*H500</f>
        <v>0</v>
      </c>
      <c r="Q500" s="191">
        <v>1E-4</v>
      </c>
      <c r="R500" s="191">
        <f>Q500*H500</f>
        <v>1.7000000000000001E-3</v>
      </c>
      <c r="S500" s="191">
        <v>0</v>
      </c>
      <c r="T500" s="192">
        <f>S500*H500</f>
        <v>0</v>
      </c>
      <c r="AR500" s="25" t="s">
        <v>384</v>
      </c>
      <c r="AT500" s="25" t="s">
        <v>278</v>
      </c>
      <c r="AU500" s="25" t="s">
        <v>81</v>
      </c>
      <c r="AY500" s="25" t="s">
        <v>276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5" t="s">
        <v>92</v>
      </c>
      <c r="BK500" s="193">
        <f>ROUND(I500*H500,2)</f>
        <v>0</v>
      </c>
      <c r="BL500" s="25" t="s">
        <v>384</v>
      </c>
      <c r="BM500" s="25" t="s">
        <v>2516</v>
      </c>
    </row>
    <row r="501" spans="2:65" s="12" customFormat="1">
      <c r="B501" s="194"/>
      <c r="D501" s="195" t="s">
        <v>284</v>
      </c>
      <c r="E501" s="196" t="s">
        <v>5</v>
      </c>
      <c r="F501" s="197" t="s">
        <v>2424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284</v>
      </c>
      <c r="AU501" s="196" t="s">
        <v>81</v>
      </c>
      <c r="AV501" s="12" t="s">
        <v>77</v>
      </c>
      <c r="AW501" s="12" t="s">
        <v>36</v>
      </c>
      <c r="AX501" s="12" t="s">
        <v>73</v>
      </c>
      <c r="AY501" s="196" t="s">
        <v>276</v>
      </c>
    </row>
    <row r="502" spans="2:65" s="13" customFormat="1">
      <c r="B502" s="202"/>
      <c r="D502" s="195" t="s">
        <v>284</v>
      </c>
      <c r="E502" s="203" t="s">
        <v>5</v>
      </c>
      <c r="F502" s="204" t="s">
        <v>2425</v>
      </c>
      <c r="H502" s="205">
        <v>17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284</v>
      </c>
      <c r="AU502" s="203" t="s">
        <v>81</v>
      </c>
      <c r="AV502" s="13" t="s">
        <v>81</v>
      </c>
      <c r="AW502" s="13" t="s">
        <v>36</v>
      </c>
      <c r="AX502" s="13" t="s">
        <v>73</v>
      </c>
      <c r="AY502" s="203" t="s">
        <v>276</v>
      </c>
    </row>
    <row r="503" spans="2:65" s="13" customFormat="1">
      <c r="B503" s="202"/>
      <c r="D503" s="195" t="s">
        <v>284</v>
      </c>
      <c r="E503" s="203" t="s">
        <v>5</v>
      </c>
      <c r="F503" s="204" t="s">
        <v>5</v>
      </c>
      <c r="H503" s="205">
        <v>0</v>
      </c>
      <c r="I503" s="206"/>
      <c r="L503" s="202"/>
      <c r="M503" s="207"/>
      <c r="N503" s="208"/>
      <c r="O503" s="208"/>
      <c r="P503" s="208"/>
      <c r="Q503" s="208"/>
      <c r="R503" s="208"/>
      <c r="S503" s="208"/>
      <c r="T503" s="209"/>
      <c r="AT503" s="203" t="s">
        <v>284</v>
      </c>
      <c r="AU503" s="203" t="s">
        <v>81</v>
      </c>
      <c r="AV503" s="13" t="s">
        <v>81</v>
      </c>
      <c r="AW503" s="13" t="s">
        <v>6</v>
      </c>
      <c r="AX503" s="13" t="s">
        <v>73</v>
      </c>
      <c r="AY503" s="203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5</v>
      </c>
      <c r="H504" s="205">
        <v>0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6</v>
      </c>
      <c r="AX504" s="13" t="s">
        <v>73</v>
      </c>
      <c r="AY504" s="203" t="s">
        <v>276</v>
      </c>
    </row>
    <row r="505" spans="2:65" s="13" customFormat="1">
      <c r="B505" s="202"/>
      <c r="D505" s="195" t="s">
        <v>284</v>
      </c>
      <c r="E505" s="203" t="s">
        <v>5</v>
      </c>
      <c r="F505" s="204" t="s">
        <v>5</v>
      </c>
      <c r="H505" s="205">
        <v>0</v>
      </c>
      <c r="I505" s="206"/>
      <c r="L505" s="202"/>
      <c r="M505" s="207"/>
      <c r="N505" s="208"/>
      <c r="O505" s="208"/>
      <c r="P505" s="208"/>
      <c r="Q505" s="208"/>
      <c r="R505" s="208"/>
      <c r="S505" s="208"/>
      <c r="T505" s="209"/>
      <c r="AT505" s="203" t="s">
        <v>284</v>
      </c>
      <c r="AU505" s="203" t="s">
        <v>81</v>
      </c>
      <c r="AV505" s="13" t="s">
        <v>81</v>
      </c>
      <c r="AW505" s="13" t="s">
        <v>6</v>
      </c>
      <c r="AX505" s="13" t="s">
        <v>73</v>
      </c>
      <c r="AY505" s="203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17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25.5" customHeight="1">
      <c r="B507" s="181"/>
      <c r="C507" s="182" t="s">
        <v>630</v>
      </c>
      <c r="D507" s="182" t="s">
        <v>278</v>
      </c>
      <c r="E507" s="183" t="s">
        <v>2103</v>
      </c>
      <c r="F507" s="184" t="s">
        <v>2104</v>
      </c>
      <c r="G507" s="185" t="s">
        <v>416</v>
      </c>
      <c r="H507" s="186">
        <v>64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1.2E-4</v>
      </c>
      <c r="R507" s="191">
        <f>Q507*H507</f>
        <v>7.6800000000000002E-3</v>
      </c>
      <c r="S507" s="191">
        <v>0</v>
      </c>
      <c r="T507" s="192">
        <f>S507*H507</f>
        <v>0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2517</v>
      </c>
    </row>
    <row r="508" spans="2:65" s="12" customFormat="1">
      <c r="B508" s="194"/>
      <c r="D508" s="195" t="s">
        <v>284</v>
      </c>
      <c r="E508" s="196" t="s">
        <v>5</v>
      </c>
      <c r="F508" s="197" t="s">
        <v>2272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2518</v>
      </c>
      <c r="H509" s="205">
        <v>14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3" customFormat="1">
      <c r="B510" s="202"/>
      <c r="D510" s="195" t="s">
        <v>284</v>
      </c>
      <c r="E510" s="203" t="s">
        <v>5</v>
      </c>
      <c r="F510" s="204" t="s">
        <v>2519</v>
      </c>
      <c r="H510" s="205">
        <v>50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284</v>
      </c>
      <c r="AU510" s="203" t="s">
        <v>81</v>
      </c>
      <c r="AV510" s="13" t="s">
        <v>81</v>
      </c>
      <c r="AW510" s="13" t="s">
        <v>36</v>
      </c>
      <c r="AX510" s="13" t="s">
        <v>73</v>
      </c>
      <c r="AY510" s="203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5</v>
      </c>
      <c r="H511" s="205">
        <v>0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6</v>
      </c>
      <c r="AX511" s="13" t="s">
        <v>73</v>
      </c>
      <c r="AY511" s="203" t="s">
        <v>276</v>
      </c>
    </row>
    <row r="512" spans="2:65" s="13" customFormat="1">
      <c r="B512" s="202"/>
      <c r="D512" s="195" t="s">
        <v>284</v>
      </c>
      <c r="E512" s="203" t="s">
        <v>5</v>
      </c>
      <c r="F512" s="204" t="s">
        <v>5</v>
      </c>
      <c r="H512" s="205">
        <v>0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284</v>
      </c>
      <c r="AU512" s="203" t="s">
        <v>81</v>
      </c>
      <c r="AV512" s="13" t="s">
        <v>81</v>
      </c>
      <c r="AW512" s="13" t="s">
        <v>6</v>
      </c>
      <c r="AX512" s="13" t="s">
        <v>73</v>
      </c>
      <c r="AY512" s="203" t="s">
        <v>276</v>
      </c>
    </row>
    <row r="513" spans="2:65" s="13" customFormat="1">
      <c r="B513" s="202"/>
      <c r="D513" s="195" t="s">
        <v>284</v>
      </c>
      <c r="E513" s="203" t="s">
        <v>5</v>
      </c>
      <c r="F513" s="204" t="s">
        <v>5</v>
      </c>
      <c r="H513" s="205">
        <v>0</v>
      </c>
      <c r="I513" s="206"/>
      <c r="L513" s="202"/>
      <c r="M513" s="207"/>
      <c r="N513" s="208"/>
      <c r="O513" s="208"/>
      <c r="P513" s="208"/>
      <c r="Q513" s="208"/>
      <c r="R513" s="208"/>
      <c r="S513" s="208"/>
      <c r="T513" s="209"/>
      <c r="AT513" s="203" t="s">
        <v>284</v>
      </c>
      <c r="AU513" s="203" t="s">
        <v>81</v>
      </c>
      <c r="AV513" s="13" t="s">
        <v>81</v>
      </c>
      <c r="AW513" s="13" t="s">
        <v>6</v>
      </c>
      <c r="AX513" s="13" t="s">
        <v>73</v>
      </c>
      <c r="AY513" s="203" t="s">
        <v>276</v>
      </c>
    </row>
    <row r="514" spans="2:65" s="15" customFormat="1">
      <c r="B514" s="218"/>
      <c r="D514" s="195" t="s">
        <v>284</v>
      </c>
      <c r="E514" s="219" t="s">
        <v>5</v>
      </c>
      <c r="F514" s="220" t="s">
        <v>291</v>
      </c>
      <c r="H514" s="221">
        <v>64</v>
      </c>
      <c r="I514" s="222"/>
      <c r="L514" s="218"/>
      <c r="M514" s="223"/>
      <c r="N514" s="224"/>
      <c r="O514" s="224"/>
      <c r="P514" s="224"/>
      <c r="Q514" s="224"/>
      <c r="R514" s="224"/>
      <c r="S514" s="224"/>
      <c r="T514" s="225"/>
      <c r="AT514" s="219" t="s">
        <v>284</v>
      </c>
      <c r="AU514" s="219" t="s">
        <v>81</v>
      </c>
      <c r="AV514" s="15" t="s">
        <v>92</v>
      </c>
      <c r="AW514" s="15" t="s">
        <v>36</v>
      </c>
      <c r="AX514" s="15" t="s">
        <v>77</v>
      </c>
      <c r="AY514" s="219" t="s">
        <v>276</v>
      </c>
    </row>
    <row r="515" spans="2:65" s="1" customFormat="1" ht="25.5" customHeight="1">
      <c r="B515" s="181"/>
      <c r="C515" s="182" t="s">
        <v>633</v>
      </c>
      <c r="D515" s="182" t="s">
        <v>278</v>
      </c>
      <c r="E515" s="183" t="s">
        <v>2106</v>
      </c>
      <c r="F515" s="184" t="s">
        <v>2107</v>
      </c>
      <c r="G515" s="185" t="s">
        <v>416</v>
      </c>
      <c r="H515" s="186">
        <v>17</v>
      </c>
      <c r="I515" s="187"/>
      <c r="J515" s="188">
        <f>ROUND(I515*H515,2)</f>
        <v>0</v>
      </c>
      <c r="K515" s="184" t="s">
        <v>282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1.6000000000000001E-4</v>
      </c>
      <c r="R515" s="191">
        <f>Q515*H515</f>
        <v>2.7200000000000002E-3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2520</v>
      </c>
    </row>
    <row r="516" spans="2:65" s="12" customFormat="1">
      <c r="B516" s="194"/>
      <c r="D516" s="195" t="s">
        <v>284</v>
      </c>
      <c r="E516" s="196" t="s">
        <v>5</v>
      </c>
      <c r="F516" s="197" t="s">
        <v>2272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3" customFormat="1">
      <c r="B517" s="202"/>
      <c r="D517" s="195" t="s">
        <v>284</v>
      </c>
      <c r="E517" s="203" t="s">
        <v>5</v>
      </c>
      <c r="F517" s="204" t="s">
        <v>2521</v>
      </c>
      <c r="H517" s="205">
        <v>3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284</v>
      </c>
      <c r="AU517" s="203" t="s">
        <v>81</v>
      </c>
      <c r="AV517" s="13" t="s">
        <v>81</v>
      </c>
      <c r="AW517" s="13" t="s">
        <v>36</v>
      </c>
      <c r="AX517" s="13" t="s">
        <v>73</v>
      </c>
      <c r="AY517" s="203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2522</v>
      </c>
      <c r="H518" s="205">
        <v>14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5</v>
      </c>
      <c r="H519" s="205">
        <v>0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6</v>
      </c>
      <c r="AX519" s="13" t="s">
        <v>73</v>
      </c>
      <c r="AY519" s="203" t="s">
        <v>276</v>
      </c>
    </row>
    <row r="520" spans="2:65" s="13" customFormat="1">
      <c r="B520" s="202"/>
      <c r="D520" s="195" t="s">
        <v>284</v>
      </c>
      <c r="E520" s="203" t="s">
        <v>5</v>
      </c>
      <c r="F520" s="204" t="s">
        <v>5</v>
      </c>
      <c r="H520" s="205">
        <v>0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284</v>
      </c>
      <c r="AU520" s="203" t="s">
        <v>81</v>
      </c>
      <c r="AV520" s="13" t="s">
        <v>81</v>
      </c>
      <c r="AW520" s="13" t="s">
        <v>6</v>
      </c>
      <c r="AX520" s="13" t="s">
        <v>73</v>
      </c>
      <c r="AY520" s="203" t="s">
        <v>276</v>
      </c>
    </row>
    <row r="521" spans="2:65" s="13" customFormat="1">
      <c r="B521" s="202"/>
      <c r="D521" s="195" t="s">
        <v>284</v>
      </c>
      <c r="E521" s="203" t="s">
        <v>5</v>
      </c>
      <c r="F521" s="204" t="s">
        <v>5</v>
      </c>
      <c r="H521" s="205">
        <v>0</v>
      </c>
      <c r="I521" s="206"/>
      <c r="L521" s="202"/>
      <c r="M521" s="207"/>
      <c r="N521" s="208"/>
      <c r="O521" s="208"/>
      <c r="P521" s="208"/>
      <c r="Q521" s="208"/>
      <c r="R521" s="208"/>
      <c r="S521" s="208"/>
      <c r="T521" s="209"/>
      <c r="AT521" s="203" t="s">
        <v>284</v>
      </c>
      <c r="AU521" s="203" t="s">
        <v>81</v>
      </c>
      <c r="AV521" s="13" t="s">
        <v>81</v>
      </c>
      <c r="AW521" s="13" t="s">
        <v>6</v>
      </c>
      <c r="AX521" s="13" t="s">
        <v>73</v>
      </c>
      <c r="AY521" s="203" t="s">
        <v>276</v>
      </c>
    </row>
    <row r="522" spans="2:65" s="15" customFormat="1">
      <c r="B522" s="218"/>
      <c r="D522" s="195" t="s">
        <v>284</v>
      </c>
      <c r="E522" s="219" t="s">
        <v>5</v>
      </c>
      <c r="F522" s="220" t="s">
        <v>291</v>
      </c>
      <c r="H522" s="221">
        <v>17</v>
      </c>
      <c r="I522" s="222"/>
      <c r="L522" s="218"/>
      <c r="M522" s="223"/>
      <c r="N522" s="224"/>
      <c r="O522" s="224"/>
      <c r="P522" s="224"/>
      <c r="Q522" s="224"/>
      <c r="R522" s="224"/>
      <c r="S522" s="224"/>
      <c r="T522" s="225"/>
      <c r="AT522" s="219" t="s">
        <v>284</v>
      </c>
      <c r="AU522" s="219" t="s">
        <v>81</v>
      </c>
      <c r="AV522" s="15" t="s">
        <v>92</v>
      </c>
      <c r="AW522" s="15" t="s">
        <v>36</v>
      </c>
      <c r="AX522" s="15" t="s">
        <v>77</v>
      </c>
      <c r="AY522" s="219" t="s">
        <v>276</v>
      </c>
    </row>
    <row r="523" spans="2:65" s="1" customFormat="1" ht="25.5" customHeight="1">
      <c r="B523" s="181"/>
      <c r="C523" s="182" t="s">
        <v>639</v>
      </c>
      <c r="D523" s="182" t="s">
        <v>278</v>
      </c>
      <c r="E523" s="183" t="s">
        <v>2523</v>
      </c>
      <c r="F523" s="184" t="s">
        <v>2524</v>
      </c>
      <c r="G523" s="185" t="s">
        <v>416</v>
      </c>
      <c r="H523" s="186">
        <v>87</v>
      </c>
      <c r="I523" s="187"/>
      <c r="J523" s="188">
        <f>ROUND(I523*H523,2)</f>
        <v>0</v>
      </c>
      <c r="K523" s="184" t="s">
        <v>282</v>
      </c>
      <c r="L523" s="42"/>
      <c r="M523" s="189" t="s">
        <v>5</v>
      </c>
      <c r="N523" s="190" t="s">
        <v>46</v>
      </c>
      <c r="O523" s="43"/>
      <c r="P523" s="191">
        <f>O523*H523</f>
        <v>0</v>
      </c>
      <c r="Q523" s="191">
        <v>2.0000000000000001E-4</v>
      </c>
      <c r="R523" s="191">
        <f>Q523*H523</f>
        <v>1.7400000000000002E-2</v>
      </c>
      <c r="S523" s="191">
        <v>0</v>
      </c>
      <c r="T523" s="192">
        <f>S523*H523</f>
        <v>0</v>
      </c>
      <c r="AR523" s="25" t="s">
        <v>384</v>
      </c>
      <c r="AT523" s="25" t="s">
        <v>278</v>
      </c>
      <c r="AU523" s="25" t="s">
        <v>81</v>
      </c>
      <c r="AY523" s="25" t="s">
        <v>276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5" t="s">
        <v>92</v>
      </c>
      <c r="BK523" s="193">
        <f>ROUND(I523*H523,2)</f>
        <v>0</v>
      </c>
      <c r="BL523" s="25" t="s">
        <v>384</v>
      </c>
      <c r="BM523" s="25" t="s">
        <v>2525</v>
      </c>
    </row>
    <row r="524" spans="2:65" s="12" customFormat="1">
      <c r="B524" s="194"/>
      <c r="D524" s="195" t="s">
        <v>284</v>
      </c>
      <c r="E524" s="196" t="s">
        <v>5</v>
      </c>
      <c r="F524" s="197" t="s">
        <v>2272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2526</v>
      </c>
      <c r="H525" s="205">
        <v>16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3" customFormat="1">
      <c r="B526" s="202"/>
      <c r="D526" s="195" t="s">
        <v>284</v>
      </c>
      <c r="E526" s="203" t="s">
        <v>5</v>
      </c>
      <c r="F526" s="204" t="s">
        <v>2527</v>
      </c>
      <c r="H526" s="205">
        <v>59</v>
      </c>
      <c r="I526" s="206"/>
      <c r="L526" s="202"/>
      <c r="M526" s="207"/>
      <c r="N526" s="208"/>
      <c r="O526" s="208"/>
      <c r="P526" s="208"/>
      <c r="Q526" s="208"/>
      <c r="R526" s="208"/>
      <c r="S526" s="208"/>
      <c r="T526" s="209"/>
      <c r="AT526" s="203" t="s">
        <v>284</v>
      </c>
      <c r="AU526" s="203" t="s">
        <v>81</v>
      </c>
      <c r="AV526" s="13" t="s">
        <v>81</v>
      </c>
      <c r="AW526" s="13" t="s">
        <v>36</v>
      </c>
      <c r="AX526" s="13" t="s">
        <v>73</v>
      </c>
      <c r="AY526" s="203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2528</v>
      </c>
      <c r="H527" s="205">
        <v>12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5</v>
      </c>
      <c r="H528" s="205">
        <v>0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6</v>
      </c>
      <c r="AX528" s="13" t="s">
        <v>73</v>
      </c>
      <c r="AY528" s="203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87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646</v>
      </c>
      <c r="D530" s="182" t="s">
        <v>278</v>
      </c>
      <c r="E530" s="183" t="s">
        <v>2529</v>
      </c>
      <c r="F530" s="184" t="s">
        <v>2530</v>
      </c>
      <c r="G530" s="185" t="s">
        <v>416</v>
      </c>
      <c r="H530" s="186">
        <v>75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2.4000000000000001E-4</v>
      </c>
      <c r="R530" s="191">
        <f>Q530*H530</f>
        <v>1.8000000000000002E-2</v>
      </c>
      <c r="S530" s="191">
        <v>0</v>
      </c>
      <c r="T530" s="192">
        <f>S530*H530</f>
        <v>0</v>
      </c>
      <c r="AR530" s="25" t="s">
        <v>384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384</v>
      </c>
      <c r="BM530" s="25" t="s">
        <v>2531</v>
      </c>
    </row>
    <row r="531" spans="2:65" s="12" customFormat="1">
      <c r="B531" s="194"/>
      <c r="D531" s="195" t="s">
        <v>284</v>
      </c>
      <c r="E531" s="196" t="s">
        <v>5</v>
      </c>
      <c r="F531" s="197" t="s">
        <v>2272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3" customFormat="1">
      <c r="B532" s="202"/>
      <c r="D532" s="195" t="s">
        <v>284</v>
      </c>
      <c r="E532" s="203" t="s">
        <v>5</v>
      </c>
      <c r="F532" s="204" t="s">
        <v>2532</v>
      </c>
      <c r="H532" s="205">
        <v>3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284</v>
      </c>
      <c r="AU532" s="203" t="s">
        <v>81</v>
      </c>
      <c r="AV532" s="13" t="s">
        <v>81</v>
      </c>
      <c r="AW532" s="13" t="s">
        <v>36</v>
      </c>
      <c r="AX532" s="13" t="s">
        <v>73</v>
      </c>
      <c r="AY532" s="203" t="s">
        <v>276</v>
      </c>
    </row>
    <row r="533" spans="2:65" s="13" customFormat="1">
      <c r="B533" s="202"/>
      <c r="D533" s="195" t="s">
        <v>284</v>
      </c>
      <c r="E533" s="203" t="s">
        <v>5</v>
      </c>
      <c r="F533" s="204" t="s">
        <v>2533</v>
      </c>
      <c r="H533" s="205">
        <v>36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284</v>
      </c>
      <c r="AU533" s="203" t="s">
        <v>81</v>
      </c>
      <c r="AV533" s="13" t="s">
        <v>81</v>
      </c>
      <c r="AW533" s="13" t="s">
        <v>36</v>
      </c>
      <c r="AX533" s="13" t="s">
        <v>73</v>
      </c>
      <c r="AY533" s="203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2534</v>
      </c>
      <c r="H534" s="205">
        <v>36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5</v>
      </c>
      <c r="H535" s="205">
        <v>0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6</v>
      </c>
      <c r="AX535" s="13" t="s">
        <v>73</v>
      </c>
      <c r="AY535" s="203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5</v>
      </c>
      <c r="H536" s="205">
        <v>0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6</v>
      </c>
      <c r="AX536" s="13" t="s">
        <v>73</v>
      </c>
      <c r="AY536" s="203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75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650</v>
      </c>
      <c r="D538" s="182" t="s">
        <v>278</v>
      </c>
      <c r="E538" s="183" t="s">
        <v>2109</v>
      </c>
      <c r="F538" s="184" t="s">
        <v>2110</v>
      </c>
      <c r="G538" s="185" t="s">
        <v>368</v>
      </c>
      <c r="H538" s="186">
        <v>34</v>
      </c>
      <c r="I538" s="187"/>
      <c r="J538" s="188">
        <f>ROUND(I538*H538,2)</f>
        <v>0</v>
      </c>
      <c r="K538" s="184" t="s">
        <v>282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2535</v>
      </c>
    </row>
    <row r="539" spans="2:65" s="12" customFormat="1">
      <c r="B539" s="194"/>
      <c r="D539" s="195" t="s">
        <v>284</v>
      </c>
      <c r="E539" s="196" t="s">
        <v>5</v>
      </c>
      <c r="F539" s="197" t="s">
        <v>2272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3" customFormat="1">
      <c r="B540" s="202"/>
      <c r="D540" s="195" t="s">
        <v>284</v>
      </c>
      <c r="E540" s="203" t="s">
        <v>5</v>
      </c>
      <c r="F540" s="204" t="s">
        <v>2536</v>
      </c>
      <c r="H540" s="205">
        <v>2</v>
      </c>
      <c r="I540" s="206"/>
      <c r="L540" s="202"/>
      <c r="M540" s="207"/>
      <c r="N540" s="208"/>
      <c r="O540" s="208"/>
      <c r="P540" s="208"/>
      <c r="Q540" s="208"/>
      <c r="R540" s="208"/>
      <c r="S540" s="208"/>
      <c r="T540" s="209"/>
      <c r="AT540" s="203" t="s">
        <v>284</v>
      </c>
      <c r="AU540" s="203" t="s">
        <v>81</v>
      </c>
      <c r="AV540" s="13" t="s">
        <v>81</v>
      </c>
      <c r="AW540" s="13" t="s">
        <v>36</v>
      </c>
      <c r="AX540" s="13" t="s">
        <v>73</v>
      </c>
      <c r="AY540" s="203" t="s">
        <v>276</v>
      </c>
    </row>
    <row r="541" spans="2:65" s="13" customFormat="1">
      <c r="B541" s="202"/>
      <c r="D541" s="195" t="s">
        <v>284</v>
      </c>
      <c r="E541" s="203" t="s">
        <v>5</v>
      </c>
      <c r="F541" s="204" t="s">
        <v>2537</v>
      </c>
      <c r="H541" s="205">
        <v>2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284</v>
      </c>
      <c r="AU541" s="203" t="s">
        <v>81</v>
      </c>
      <c r="AV541" s="13" t="s">
        <v>81</v>
      </c>
      <c r="AW541" s="13" t="s">
        <v>36</v>
      </c>
      <c r="AX541" s="13" t="s">
        <v>73</v>
      </c>
      <c r="AY541" s="203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2450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2538</v>
      </c>
      <c r="H543" s="205">
        <v>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2539</v>
      </c>
      <c r="H544" s="205">
        <v>2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3" customFormat="1">
      <c r="B545" s="202"/>
      <c r="D545" s="195" t="s">
        <v>284</v>
      </c>
      <c r="E545" s="203" t="s">
        <v>5</v>
      </c>
      <c r="F545" s="204" t="s">
        <v>2540</v>
      </c>
      <c r="H545" s="205">
        <v>2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284</v>
      </c>
      <c r="AU545" s="203" t="s">
        <v>81</v>
      </c>
      <c r="AV545" s="13" t="s">
        <v>81</v>
      </c>
      <c r="AW545" s="13" t="s">
        <v>36</v>
      </c>
      <c r="AX545" s="13" t="s">
        <v>73</v>
      </c>
      <c r="AY545" s="203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2541</v>
      </c>
      <c r="H546" s="205">
        <v>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2446</v>
      </c>
      <c r="H547" s="205">
        <v>2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3" customFormat="1">
      <c r="B548" s="202"/>
      <c r="D548" s="195" t="s">
        <v>284</v>
      </c>
      <c r="E548" s="203" t="s">
        <v>5</v>
      </c>
      <c r="F548" s="204" t="s">
        <v>2542</v>
      </c>
      <c r="H548" s="205">
        <v>2</v>
      </c>
      <c r="I548" s="206"/>
      <c r="L548" s="202"/>
      <c r="M548" s="207"/>
      <c r="N548" s="208"/>
      <c r="O548" s="208"/>
      <c r="P548" s="208"/>
      <c r="Q548" s="208"/>
      <c r="R548" s="208"/>
      <c r="S548" s="208"/>
      <c r="T548" s="209"/>
      <c r="AT548" s="203" t="s">
        <v>284</v>
      </c>
      <c r="AU548" s="203" t="s">
        <v>81</v>
      </c>
      <c r="AV548" s="13" t="s">
        <v>81</v>
      </c>
      <c r="AW548" s="13" t="s">
        <v>36</v>
      </c>
      <c r="AX548" s="13" t="s">
        <v>73</v>
      </c>
      <c r="AY548" s="203" t="s">
        <v>276</v>
      </c>
    </row>
    <row r="549" spans="2:65" s="13" customFormat="1">
      <c r="B549" s="202"/>
      <c r="D549" s="195" t="s">
        <v>284</v>
      </c>
      <c r="E549" s="203" t="s">
        <v>5</v>
      </c>
      <c r="F549" s="204" t="s">
        <v>2543</v>
      </c>
      <c r="H549" s="205">
        <v>2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284</v>
      </c>
      <c r="AU549" s="203" t="s">
        <v>81</v>
      </c>
      <c r="AV549" s="13" t="s">
        <v>81</v>
      </c>
      <c r="AW549" s="13" t="s">
        <v>36</v>
      </c>
      <c r="AX549" s="13" t="s">
        <v>73</v>
      </c>
      <c r="AY549" s="203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2544</v>
      </c>
      <c r="H550" s="205">
        <v>2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3" customFormat="1">
      <c r="B551" s="202"/>
      <c r="D551" s="195" t="s">
        <v>284</v>
      </c>
      <c r="E551" s="203" t="s">
        <v>5</v>
      </c>
      <c r="F551" s="204" t="s">
        <v>2545</v>
      </c>
      <c r="H551" s="205">
        <v>2</v>
      </c>
      <c r="I551" s="206"/>
      <c r="L551" s="202"/>
      <c r="M551" s="207"/>
      <c r="N551" s="208"/>
      <c r="O551" s="208"/>
      <c r="P551" s="208"/>
      <c r="Q551" s="208"/>
      <c r="R551" s="208"/>
      <c r="S551" s="208"/>
      <c r="T551" s="209"/>
      <c r="AT551" s="203" t="s">
        <v>284</v>
      </c>
      <c r="AU551" s="203" t="s">
        <v>81</v>
      </c>
      <c r="AV551" s="13" t="s">
        <v>81</v>
      </c>
      <c r="AW551" s="13" t="s">
        <v>36</v>
      </c>
      <c r="AX551" s="13" t="s">
        <v>73</v>
      </c>
      <c r="AY551" s="203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2452</v>
      </c>
      <c r="H552" s="205">
        <v>2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2453</v>
      </c>
      <c r="H553" s="205">
        <v>2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5</v>
      </c>
      <c r="H554" s="205">
        <v>0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6</v>
      </c>
      <c r="AX554" s="13" t="s">
        <v>73</v>
      </c>
      <c r="AY554" s="203" t="s">
        <v>276</v>
      </c>
    </row>
    <row r="555" spans="2:65" s="13" customFormat="1">
      <c r="B555" s="202"/>
      <c r="D555" s="195" t="s">
        <v>284</v>
      </c>
      <c r="E555" s="203" t="s">
        <v>5</v>
      </c>
      <c r="F555" s="204" t="s">
        <v>2546</v>
      </c>
      <c r="H555" s="205">
        <v>7</v>
      </c>
      <c r="I555" s="206"/>
      <c r="L555" s="202"/>
      <c r="M555" s="207"/>
      <c r="N555" s="208"/>
      <c r="O555" s="208"/>
      <c r="P555" s="208"/>
      <c r="Q555" s="208"/>
      <c r="R555" s="208"/>
      <c r="S555" s="208"/>
      <c r="T555" s="209"/>
      <c r="AT555" s="203" t="s">
        <v>284</v>
      </c>
      <c r="AU555" s="203" t="s">
        <v>81</v>
      </c>
      <c r="AV555" s="13" t="s">
        <v>81</v>
      </c>
      <c r="AW555" s="13" t="s">
        <v>36</v>
      </c>
      <c r="AX555" s="13" t="s">
        <v>73</v>
      </c>
      <c r="AY555" s="203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5</v>
      </c>
      <c r="H556" s="205">
        <v>0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6</v>
      </c>
      <c r="AX556" s="13" t="s">
        <v>73</v>
      </c>
      <c r="AY556" s="203" t="s">
        <v>276</v>
      </c>
    </row>
    <row r="557" spans="2:65" s="13" customFormat="1">
      <c r="B557" s="202"/>
      <c r="D557" s="195" t="s">
        <v>284</v>
      </c>
      <c r="E557" s="203" t="s">
        <v>5</v>
      </c>
      <c r="F557" s="204" t="s">
        <v>5</v>
      </c>
      <c r="H557" s="205">
        <v>0</v>
      </c>
      <c r="I557" s="206"/>
      <c r="L557" s="202"/>
      <c r="M557" s="207"/>
      <c r="N557" s="208"/>
      <c r="O557" s="208"/>
      <c r="P557" s="208"/>
      <c r="Q557" s="208"/>
      <c r="R557" s="208"/>
      <c r="S557" s="208"/>
      <c r="T557" s="209"/>
      <c r="AT557" s="203" t="s">
        <v>284</v>
      </c>
      <c r="AU557" s="203" t="s">
        <v>81</v>
      </c>
      <c r="AV557" s="13" t="s">
        <v>81</v>
      </c>
      <c r="AW557" s="13" t="s">
        <v>6</v>
      </c>
      <c r="AX557" s="13" t="s">
        <v>73</v>
      </c>
      <c r="AY557" s="203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5</v>
      </c>
      <c r="H558" s="205">
        <v>0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6</v>
      </c>
      <c r="AX558" s="13" t="s">
        <v>73</v>
      </c>
      <c r="AY558" s="203" t="s">
        <v>276</v>
      </c>
    </row>
    <row r="559" spans="2:65" s="15" customFormat="1">
      <c r="B559" s="218"/>
      <c r="D559" s="195" t="s">
        <v>284</v>
      </c>
      <c r="E559" s="219" t="s">
        <v>5</v>
      </c>
      <c r="F559" s="220" t="s">
        <v>291</v>
      </c>
      <c r="H559" s="221">
        <v>34</v>
      </c>
      <c r="I559" s="222"/>
      <c r="L559" s="218"/>
      <c r="M559" s="223"/>
      <c r="N559" s="224"/>
      <c r="O559" s="224"/>
      <c r="P559" s="224"/>
      <c r="Q559" s="224"/>
      <c r="R559" s="224"/>
      <c r="S559" s="224"/>
      <c r="T559" s="225"/>
      <c r="AT559" s="219" t="s">
        <v>284</v>
      </c>
      <c r="AU559" s="219" t="s">
        <v>81</v>
      </c>
      <c r="AV559" s="15" t="s">
        <v>92</v>
      </c>
      <c r="AW559" s="15" t="s">
        <v>36</v>
      </c>
      <c r="AX559" s="15" t="s">
        <v>77</v>
      </c>
      <c r="AY559" s="219" t="s">
        <v>276</v>
      </c>
    </row>
    <row r="560" spans="2:65" s="1" customFormat="1" ht="16.5" customHeight="1">
      <c r="B560" s="181"/>
      <c r="C560" s="182" t="s">
        <v>654</v>
      </c>
      <c r="D560" s="182" t="s">
        <v>278</v>
      </c>
      <c r="E560" s="183" t="s">
        <v>2118</v>
      </c>
      <c r="F560" s="184" t="s">
        <v>2119</v>
      </c>
      <c r="G560" s="185" t="s">
        <v>368</v>
      </c>
      <c r="H560" s="186">
        <v>34</v>
      </c>
      <c r="I560" s="187"/>
      <c r="J560" s="188">
        <f>ROUND(I560*H560,2)</f>
        <v>0</v>
      </c>
      <c r="K560" s="184" t="s">
        <v>282</v>
      </c>
      <c r="L560" s="42"/>
      <c r="M560" s="189" t="s">
        <v>5</v>
      </c>
      <c r="N560" s="190" t="s">
        <v>46</v>
      </c>
      <c r="O560" s="43"/>
      <c r="P560" s="191">
        <f>O560*H560</f>
        <v>0</v>
      </c>
      <c r="Q560" s="191">
        <v>1.7000000000000001E-4</v>
      </c>
      <c r="R560" s="191">
        <f>Q560*H560</f>
        <v>5.7800000000000004E-3</v>
      </c>
      <c r="S560" s="191">
        <v>0</v>
      </c>
      <c r="T560" s="192">
        <f>S560*H560</f>
        <v>0</v>
      </c>
      <c r="AR560" s="25" t="s">
        <v>384</v>
      </c>
      <c r="AT560" s="25" t="s">
        <v>278</v>
      </c>
      <c r="AU560" s="25" t="s">
        <v>81</v>
      </c>
      <c r="AY560" s="25" t="s">
        <v>276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25" t="s">
        <v>92</v>
      </c>
      <c r="BK560" s="193">
        <f>ROUND(I560*H560,2)</f>
        <v>0</v>
      </c>
      <c r="BL560" s="25" t="s">
        <v>384</v>
      </c>
      <c r="BM560" s="25" t="s">
        <v>2547</v>
      </c>
    </row>
    <row r="561" spans="2:51" s="12" customFormat="1">
      <c r="B561" s="194"/>
      <c r="D561" s="195" t="s">
        <v>284</v>
      </c>
      <c r="E561" s="196" t="s">
        <v>5</v>
      </c>
      <c r="F561" s="197" t="s">
        <v>2272</v>
      </c>
      <c r="H561" s="196" t="s">
        <v>5</v>
      </c>
      <c r="I561" s="198"/>
      <c r="L561" s="194"/>
      <c r="M561" s="199"/>
      <c r="N561" s="200"/>
      <c r="O561" s="200"/>
      <c r="P561" s="200"/>
      <c r="Q561" s="200"/>
      <c r="R561" s="200"/>
      <c r="S561" s="200"/>
      <c r="T561" s="201"/>
      <c r="AT561" s="196" t="s">
        <v>284</v>
      </c>
      <c r="AU561" s="196" t="s">
        <v>81</v>
      </c>
      <c r="AV561" s="12" t="s">
        <v>77</v>
      </c>
      <c r="AW561" s="12" t="s">
        <v>36</v>
      </c>
      <c r="AX561" s="12" t="s">
        <v>73</v>
      </c>
      <c r="AY561" s="196" t="s">
        <v>276</v>
      </c>
    </row>
    <row r="562" spans="2:51" s="13" customFormat="1">
      <c r="B562" s="202"/>
      <c r="D562" s="195" t="s">
        <v>284</v>
      </c>
      <c r="E562" s="203" t="s">
        <v>5</v>
      </c>
      <c r="F562" s="204" t="s">
        <v>2536</v>
      </c>
      <c r="H562" s="205">
        <v>2</v>
      </c>
      <c r="I562" s="206"/>
      <c r="L562" s="202"/>
      <c r="M562" s="207"/>
      <c r="N562" s="208"/>
      <c r="O562" s="208"/>
      <c r="P562" s="208"/>
      <c r="Q562" s="208"/>
      <c r="R562" s="208"/>
      <c r="S562" s="208"/>
      <c r="T562" s="209"/>
      <c r="AT562" s="203" t="s">
        <v>284</v>
      </c>
      <c r="AU562" s="203" t="s">
        <v>81</v>
      </c>
      <c r="AV562" s="13" t="s">
        <v>81</v>
      </c>
      <c r="AW562" s="13" t="s">
        <v>36</v>
      </c>
      <c r="AX562" s="13" t="s">
        <v>73</v>
      </c>
      <c r="AY562" s="203" t="s">
        <v>276</v>
      </c>
    </row>
    <row r="563" spans="2:51" s="13" customFormat="1">
      <c r="B563" s="202"/>
      <c r="D563" s="195" t="s">
        <v>284</v>
      </c>
      <c r="E563" s="203" t="s">
        <v>5</v>
      </c>
      <c r="F563" s="204" t="s">
        <v>2537</v>
      </c>
      <c r="H563" s="205">
        <v>2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284</v>
      </c>
      <c r="AU563" s="203" t="s">
        <v>81</v>
      </c>
      <c r="AV563" s="13" t="s">
        <v>81</v>
      </c>
      <c r="AW563" s="13" t="s">
        <v>36</v>
      </c>
      <c r="AX563" s="13" t="s">
        <v>73</v>
      </c>
      <c r="AY563" s="203" t="s">
        <v>276</v>
      </c>
    </row>
    <row r="564" spans="2:51" s="13" customFormat="1">
      <c r="B564" s="202"/>
      <c r="D564" s="195" t="s">
        <v>284</v>
      </c>
      <c r="E564" s="203" t="s">
        <v>5</v>
      </c>
      <c r="F564" s="204" t="s">
        <v>2450</v>
      </c>
      <c r="H564" s="205">
        <v>1</v>
      </c>
      <c r="I564" s="206"/>
      <c r="L564" s="202"/>
      <c r="M564" s="207"/>
      <c r="N564" s="208"/>
      <c r="O564" s="208"/>
      <c r="P564" s="208"/>
      <c r="Q564" s="208"/>
      <c r="R564" s="208"/>
      <c r="S564" s="208"/>
      <c r="T564" s="209"/>
      <c r="AT564" s="203" t="s">
        <v>284</v>
      </c>
      <c r="AU564" s="203" t="s">
        <v>81</v>
      </c>
      <c r="AV564" s="13" t="s">
        <v>81</v>
      </c>
      <c r="AW564" s="13" t="s">
        <v>36</v>
      </c>
      <c r="AX564" s="13" t="s">
        <v>73</v>
      </c>
      <c r="AY564" s="203" t="s">
        <v>276</v>
      </c>
    </row>
    <row r="565" spans="2:51" s="13" customFormat="1">
      <c r="B565" s="202"/>
      <c r="D565" s="195" t="s">
        <v>284</v>
      </c>
      <c r="E565" s="203" t="s">
        <v>5</v>
      </c>
      <c r="F565" s="204" t="s">
        <v>2538</v>
      </c>
      <c r="H565" s="205">
        <v>2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51" s="13" customFormat="1">
      <c r="B566" s="202"/>
      <c r="D566" s="195" t="s">
        <v>284</v>
      </c>
      <c r="E566" s="203" t="s">
        <v>5</v>
      </c>
      <c r="F566" s="204" t="s">
        <v>2539</v>
      </c>
      <c r="H566" s="205">
        <v>2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51" s="13" customFormat="1">
      <c r="B567" s="202"/>
      <c r="D567" s="195" t="s">
        <v>284</v>
      </c>
      <c r="E567" s="203" t="s">
        <v>5</v>
      </c>
      <c r="F567" s="204" t="s">
        <v>2540</v>
      </c>
      <c r="H567" s="205">
        <v>2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51" s="13" customFormat="1">
      <c r="B568" s="202"/>
      <c r="D568" s="195" t="s">
        <v>284</v>
      </c>
      <c r="E568" s="203" t="s">
        <v>5</v>
      </c>
      <c r="F568" s="204" t="s">
        <v>2541</v>
      </c>
      <c r="H568" s="205">
        <v>2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51" s="13" customFormat="1">
      <c r="B569" s="202"/>
      <c r="D569" s="195" t="s">
        <v>284</v>
      </c>
      <c r="E569" s="203" t="s">
        <v>5</v>
      </c>
      <c r="F569" s="204" t="s">
        <v>2446</v>
      </c>
      <c r="H569" s="205">
        <v>2</v>
      </c>
      <c r="I569" s="206"/>
      <c r="L569" s="202"/>
      <c r="M569" s="207"/>
      <c r="N569" s="208"/>
      <c r="O569" s="208"/>
      <c r="P569" s="208"/>
      <c r="Q569" s="208"/>
      <c r="R569" s="208"/>
      <c r="S569" s="208"/>
      <c r="T569" s="209"/>
      <c r="AT569" s="203" t="s">
        <v>284</v>
      </c>
      <c r="AU569" s="203" t="s">
        <v>81</v>
      </c>
      <c r="AV569" s="13" t="s">
        <v>81</v>
      </c>
      <c r="AW569" s="13" t="s">
        <v>36</v>
      </c>
      <c r="AX569" s="13" t="s">
        <v>73</v>
      </c>
      <c r="AY569" s="203" t="s">
        <v>276</v>
      </c>
    </row>
    <row r="570" spans="2:51" s="13" customFormat="1">
      <c r="B570" s="202"/>
      <c r="D570" s="195" t="s">
        <v>284</v>
      </c>
      <c r="E570" s="203" t="s">
        <v>5</v>
      </c>
      <c r="F570" s="204" t="s">
        <v>2542</v>
      </c>
      <c r="H570" s="205">
        <v>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51" s="13" customFormat="1">
      <c r="B571" s="202"/>
      <c r="D571" s="195" t="s">
        <v>284</v>
      </c>
      <c r="E571" s="203" t="s">
        <v>5</v>
      </c>
      <c r="F571" s="204" t="s">
        <v>2543</v>
      </c>
      <c r="H571" s="205">
        <v>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51" s="13" customFormat="1">
      <c r="B572" s="202"/>
      <c r="D572" s="195" t="s">
        <v>284</v>
      </c>
      <c r="E572" s="203" t="s">
        <v>5</v>
      </c>
      <c r="F572" s="204" t="s">
        <v>2544</v>
      </c>
      <c r="H572" s="205">
        <v>2</v>
      </c>
      <c r="I572" s="206"/>
      <c r="L572" s="202"/>
      <c r="M572" s="207"/>
      <c r="N572" s="208"/>
      <c r="O572" s="208"/>
      <c r="P572" s="208"/>
      <c r="Q572" s="208"/>
      <c r="R572" s="208"/>
      <c r="S572" s="208"/>
      <c r="T572" s="209"/>
      <c r="AT572" s="203" t="s">
        <v>284</v>
      </c>
      <c r="AU572" s="203" t="s">
        <v>81</v>
      </c>
      <c r="AV572" s="13" t="s">
        <v>81</v>
      </c>
      <c r="AW572" s="13" t="s">
        <v>36</v>
      </c>
      <c r="AX572" s="13" t="s">
        <v>73</v>
      </c>
      <c r="AY572" s="203" t="s">
        <v>276</v>
      </c>
    </row>
    <row r="573" spans="2:51" s="13" customFormat="1">
      <c r="B573" s="202"/>
      <c r="D573" s="195" t="s">
        <v>284</v>
      </c>
      <c r="E573" s="203" t="s">
        <v>5</v>
      </c>
      <c r="F573" s="204" t="s">
        <v>2545</v>
      </c>
      <c r="H573" s="205">
        <v>2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51" s="13" customFormat="1">
      <c r="B574" s="202"/>
      <c r="D574" s="195" t="s">
        <v>284</v>
      </c>
      <c r="E574" s="203" t="s">
        <v>5</v>
      </c>
      <c r="F574" s="204" t="s">
        <v>2452</v>
      </c>
      <c r="H574" s="205">
        <v>2</v>
      </c>
      <c r="I574" s="206"/>
      <c r="L574" s="202"/>
      <c r="M574" s="207"/>
      <c r="N574" s="208"/>
      <c r="O574" s="208"/>
      <c r="P574" s="208"/>
      <c r="Q574" s="208"/>
      <c r="R574" s="208"/>
      <c r="S574" s="208"/>
      <c r="T574" s="209"/>
      <c r="AT574" s="203" t="s">
        <v>284</v>
      </c>
      <c r="AU574" s="203" t="s">
        <v>81</v>
      </c>
      <c r="AV574" s="13" t="s">
        <v>81</v>
      </c>
      <c r="AW574" s="13" t="s">
        <v>36</v>
      </c>
      <c r="AX574" s="13" t="s">
        <v>73</v>
      </c>
      <c r="AY574" s="203" t="s">
        <v>276</v>
      </c>
    </row>
    <row r="575" spans="2:51" s="13" customFormat="1">
      <c r="B575" s="202"/>
      <c r="D575" s="195" t="s">
        <v>284</v>
      </c>
      <c r="E575" s="203" t="s">
        <v>5</v>
      </c>
      <c r="F575" s="204" t="s">
        <v>2453</v>
      </c>
      <c r="H575" s="205">
        <v>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51" s="13" customFormat="1">
      <c r="B576" s="202"/>
      <c r="D576" s="195" t="s">
        <v>284</v>
      </c>
      <c r="E576" s="203" t="s">
        <v>5</v>
      </c>
      <c r="F576" s="204" t="s">
        <v>2546</v>
      </c>
      <c r="H576" s="205">
        <v>7</v>
      </c>
      <c r="I576" s="206"/>
      <c r="L576" s="202"/>
      <c r="M576" s="207"/>
      <c r="N576" s="208"/>
      <c r="O576" s="208"/>
      <c r="P576" s="208"/>
      <c r="Q576" s="208"/>
      <c r="R576" s="208"/>
      <c r="S576" s="208"/>
      <c r="T576" s="209"/>
      <c r="AT576" s="203" t="s">
        <v>284</v>
      </c>
      <c r="AU576" s="203" t="s">
        <v>81</v>
      </c>
      <c r="AV576" s="13" t="s">
        <v>81</v>
      </c>
      <c r="AW576" s="13" t="s">
        <v>36</v>
      </c>
      <c r="AX576" s="13" t="s">
        <v>73</v>
      </c>
      <c r="AY576" s="203" t="s">
        <v>276</v>
      </c>
    </row>
    <row r="577" spans="2:65" s="15" customFormat="1">
      <c r="B577" s="218"/>
      <c r="D577" s="195" t="s">
        <v>284</v>
      </c>
      <c r="E577" s="219" t="s">
        <v>5</v>
      </c>
      <c r="F577" s="220" t="s">
        <v>291</v>
      </c>
      <c r="H577" s="221">
        <v>34</v>
      </c>
      <c r="I577" s="222"/>
      <c r="L577" s="218"/>
      <c r="M577" s="223"/>
      <c r="N577" s="224"/>
      <c r="O577" s="224"/>
      <c r="P577" s="224"/>
      <c r="Q577" s="224"/>
      <c r="R577" s="224"/>
      <c r="S577" s="224"/>
      <c r="T577" s="225"/>
      <c r="AT577" s="219" t="s">
        <v>284</v>
      </c>
      <c r="AU577" s="219" t="s">
        <v>81</v>
      </c>
      <c r="AV577" s="15" t="s">
        <v>92</v>
      </c>
      <c r="AW577" s="15" t="s">
        <v>36</v>
      </c>
      <c r="AX577" s="15" t="s">
        <v>77</v>
      </c>
      <c r="AY577" s="219" t="s">
        <v>276</v>
      </c>
    </row>
    <row r="578" spans="2:65" s="1" customFormat="1" ht="16.5" customHeight="1">
      <c r="B578" s="181"/>
      <c r="C578" s="182" t="s">
        <v>461</v>
      </c>
      <c r="D578" s="182" t="s">
        <v>278</v>
      </c>
      <c r="E578" s="183" t="s">
        <v>2548</v>
      </c>
      <c r="F578" s="184" t="s">
        <v>2549</v>
      </c>
      <c r="G578" s="185" t="s">
        <v>368</v>
      </c>
      <c r="H578" s="186">
        <v>1</v>
      </c>
      <c r="I578" s="187"/>
      <c r="J578" s="188">
        <f>ROUND(I578*H578,2)</f>
        <v>0</v>
      </c>
      <c r="K578" s="184" t="s">
        <v>282</v>
      </c>
      <c r="L578" s="42"/>
      <c r="M578" s="189" t="s">
        <v>5</v>
      </c>
      <c r="N578" s="190" t="s">
        <v>46</v>
      </c>
      <c r="O578" s="43"/>
      <c r="P578" s="191">
        <f>O578*H578</f>
        <v>0</v>
      </c>
      <c r="Q578" s="191">
        <v>1.7000000000000001E-4</v>
      </c>
      <c r="R578" s="191">
        <f>Q578*H578</f>
        <v>1.7000000000000001E-4</v>
      </c>
      <c r="S578" s="191">
        <v>0</v>
      </c>
      <c r="T578" s="192">
        <f>S578*H578</f>
        <v>0</v>
      </c>
      <c r="AR578" s="25" t="s">
        <v>384</v>
      </c>
      <c r="AT578" s="25" t="s">
        <v>278</v>
      </c>
      <c r="AU578" s="25" t="s">
        <v>81</v>
      </c>
      <c r="AY578" s="25" t="s">
        <v>276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5" t="s">
        <v>92</v>
      </c>
      <c r="BK578" s="193">
        <f>ROUND(I578*H578,2)</f>
        <v>0</v>
      </c>
      <c r="BL578" s="25" t="s">
        <v>384</v>
      </c>
      <c r="BM578" s="25" t="s">
        <v>2550</v>
      </c>
    </row>
    <row r="579" spans="2:65" s="12" customFormat="1">
      <c r="B579" s="194"/>
      <c r="D579" s="195" t="s">
        <v>284</v>
      </c>
      <c r="E579" s="196" t="s">
        <v>5</v>
      </c>
      <c r="F579" s="197" t="s">
        <v>2272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2551</v>
      </c>
      <c r="H580" s="205">
        <v>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5" customFormat="1">
      <c r="B581" s="218"/>
      <c r="D581" s="195" t="s">
        <v>284</v>
      </c>
      <c r="E581" s="219" t="s">
        <v>5</v>
      </c>
      <c r="F581" s="220" t="s">
        <v>291</v>
      </c>
      <c r="H581" s="221">
        <v>1</v>
      </c>
      <c r="I581" s="222"/>
      <c r="L581" s="218"/>
      <c r="M581" s="223"/>
      <c r="N581" s="224"/>
      <c r="O581" s="224"/>
      <c r="P581" s="224"/>
      <c r="Q581" s="224"/>
      <c r="R581" s="224"/>
      <c r="S581" s="224"/>
      <c r="T581" s="225"/>
      <c r="AT581" s="219" t="s">
        <v>284</v>
      </c>
      <c r="AU581" s="219" t="s">
        <v>81</v>
      </c>
      <c r="AV581" s="15" t="s">
        <v>92</v>
      </c>
      <c r="AW581" s="15" t="s">
        <v>36</v>
      </c>
      <c r="AX581" s="15" t="s">
        <v>77</v>
      </c>
      <c r="AY581" s="219" t="s">
        <v>276</v>
      </c>
    </row>
    <row r="582" spans="2:65" s="1" customFormat="1" ht="16.5" customHeight="1">
      <c r="B582" s="181"/>
      <c r="C582" s="182" t="s">
        <v>662</v>
      </c>
      <c r="D582" s="182" t="s">
        <v>278</v>
      </c>
      <c r="E582" s="183" t="s">
        <v>2552</v>
      </c>
      <c r="F582" s="184" t="s">
        <v>2553</v>
      </c>
      <c r="G582" s="185" t="s">
        <v>368</v>
      </c>
      <c r="H582" s="186">
        <v>2</v>
      </c>
      <c r="I582" s="187"/>
      <c r="J582" s="188">
        <f>ROUND(I582*H582,2)</f>
        <v>0</v>
      </c>
      <c r="K582" s="184" t="s">
        <v>282</v>
      </c>
      <c r="L582" s="42"/>
      <c r="M582" s="189" t="s">
        <v>5</v>
      </c>
      <c r="N582" s="190" t="s">
        <v>46</v>
      </c>
      <c r="O582" s="43"/>
      <c r="P582" s="191">
        <f>O582*H582</f>
        <v>0</v>
      </c>
      <c r="Q582" s="191">
        <v>2.4000000000000001E-4</v>
      </c>
      <c r="R582" s="191">
        <f>Q582*H582</f>
        <v>4.8000000000000001E-4</v>
      </c>
      <c r="S582" s="191">
        <v>0</v>
      </c>
      <c r="T582" s="192">
        <f>S582*H582</f>
        <v>0</v>
      </c>
      <c r="AR582" s="25" t="s">
        <v>384</v>
      </c>
      <c r="AT582" s="25" t="s">
        <v>278</v>
      </c>
      <c r="AU582" s="25" t="s">
        <v>81</v>
      </c>
      <c r="AY582" s="25" t="s">
        <v>276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5" t="s">
        <v>92</v>
      </c>
      <c r="BK582" s="193">
        <f>ROUND(I582*H582,2)</f>
        <v>0</v>
      </c>
      <c r="BL582" s="25" t="s">
        <v>384</v>
      </c>
      <c r="BM582" s="25" t="s">
        <v>2554</v>
      </c>
    </row>
    <row r="583" spans="2:65" s="12" customFormat="1">
      <c r="B583" s="194"/>
      <c r="D583" s="195" t="s">
        <v>284</v>
      </c>
      <c r="E583" s="196" t="s">
        <v>5</v>
      </c>
      <c r="F583" s="197" t="s">
        <v>2272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2555</v>
      </c>
      <c r="H584" s="205">
        <v>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5" customFormat="1">
      <c r="B585" s="218"/>
      <c r="D585" s="195" t="s">
        <v>284</v>
      </c>
      <c r="E585" s="219" t="s">
        <v>5</v>
      </c>
      <c r="F585" s="220" t="s">
        <v>291</v>
      </c>
      <c r="H585" s="221">
        <v>2</v>
      </c>
      <c r="I585" s="222"/>
      <c r="L585" s="218"/>
      <c r="M585" s="223"/>
      <c r="N585" s="224"/>
      <c r="O585" s="224"/>
      <c r="P585" s="224"/>
      <c r="Q585" s="224"/>
      <c r="R585" s="224"/>
      <c r="S585" s="224"/>
      <c r="T585" s="225"/>
      <c r="AT585" s="219" t="s">
        <v>284</v>
      </c>
      <c r="AU585" s="219" t="s">
        <v>81</v>
      </c>
      <c r="AV585" s="15" t="s">
        <v>92</v>
      </c>
      <c r="AW585" s="15" t="s">
        <v>36</v>
      </c>
      <c r="AX585" s="15" t="s">
        <v>77</v>
      </c>
      <c r="AY585" s="219" t="s">
        <v>276</v>
      </c>
    </row>
    <row r="586" spans="2:65" s="1" customFormat="1" ht="16.5" customHeight="1">
      <c r="B586" s="181"/>
      <c r="C586" s="182" t="s">
        <v>667</v>
      </c>
      <c r="D586" s="182" t="s">
        <v>278</v>
      </c>
      <c r="E586" s="183" t="s">
        <v>2556</v>
      </c>
      <c r="F586" s="184" t="s">
        <v>2557</v>
      </c>
      <c r="G586" s="185" t="s">
        <v>368</v>
      </c>
      <c r="H586" s="186">
        <v>1</v>
      </c>
      <c r="I586" s="187"/>
      <c r="J586" s="188">
        <f>ROUND(I586*H586,2)</f>
        <v>0</v>
      </c>
      <c r="K586" s="184" t="s">
        <v>282</v>
      </c>
      <c r="L586" s="42"/>
      <c r="M586" s="189" t="s">
        <v>5</v>
      </c>
      <c r="N586" s="190" t="s">
        <v>46</v>
      </c>
      <c r="O586" s="43"/>
      <c r="P586" s="191">
        <f>O586*H586</f>
        <v>0</v>
      </c>
      <c r="Q586" s="191">
        <v>5.0000000000000001E-4</v>
      </c>
      <c r="R586" s="191">
        <f>Q586*H586</f>
        <v>5.0000000000000001E-4</v>
      </c>
      <c r="S586" s="191">
        <v>0</v>
      </c>
      <c r="T586" s="192">
        <f>S586*H586</f>
        <v>0</v>
      </c>
      <c r="AR586" s="25" t="s">
        <v>384</v>
      </c>
      <c r="AT586" s="25" t="s">
        <v>278</v>
      </c>
      <c r="AU586" s="25" t="s">
        <v>81</v>
      </c>
      <c r="AY586" s="25" t="s">
        <v>276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5" t="s">
        <v>92</v>
      </c>
      <c r="BK586" s="193">
        <f>ROUND(I586*H586,2)</f>
        <v>0</v>
      </c>
      <c r="BL586" s="25" t="s">
        <v>384</v>
      </c>
      <c r="BM586" s="25" t="s">
        <v>2558</v>
      </c>
    </row>
    <row r="587" spans="2:65" s="12" customFormat="1">
      <c r="B587" s="194"/>
      <c r="D587" s="195" t="s">
        <v>284</v>
      </c>
      <c r="E587" s="196" t="s">
        <v>5</v>
      </c>
      <c r="F587" s="197" t="s">
        <v>2272</v>
      </c>
      <c r="H587" s="196" t="s">
        <v>5</v>
      </c>
      <c r="I587" s="198"/>
      <c r="L587" s="194"/>
      <c r="M587" s="199"/>
      <c r="N587" s="200"/>
      <c r="O587" s="200"/>
      <c r="P587" s="200"/>
      <c r="Q587" s="200"/>
      <c r="R587" s="200"/>
      <c r="S587" s="200"/>
      <c r="T587" s="201"/>
      <c r="AT587" s="196" t="s">
        <v>284</v>
      </c>
      <c r="AU587" s="196" t="s">
        <v>81</v>
      </c>
      <c r="AV587" s="12" t="s">
        <v>77</v>
      </c>
      <c r="AW587" s="12" t="s">
        <v>36</v>
      </c>
      <c r="AX587" s="12" t="s">
        <v>73</v>
      </c>
      <c r="AY587" s="196" t="s">
        <v>276</v>
      </c>
    </row>
    <row r="588" spans="2:65" s="13" customFormat="1">
      <c r="B588" s="202"/>
      <c r="D588" s="195" t="s">
        <v>284</v>
      </c>
      <c r="E588" s="203" t="s">
        <v>5</v>
      </c>
      <c r="F588" s="204" t="s">
        <v>2559</v>
      </c>
      <c r="H588" s="205">
        <v>1</v>
      </c>
      <c r="I588" s="206"/>
      <c r="L588" s="202"/>
      <c r="M588" s="207"/>
      <c r="N588" s="208"/>
      <c r="O588" s="208"/>
      <c r="P588" s="208"/>
      <c r="Q588" s="208"/>
      <c r="R588" s="208"/>
      <c r="S588" s="208"/>
      <c r="T588" s="209"/>
      <c r="AT588" s="203" t="s">
        <v>284</v>
      </c>
      <c r="AU588" s="203" t="s">
        <v>81</v>
      </c>
      <c r="AV588" s="13" t="s">
        <v>81</v>
      </c>
      <c r="AW588" s="13" t="s">
        <v>36</v>
      </c>
      <c r="AX588" s="13" t="s">
        <v>73</v>
      </c>
      <c r="AY588" s="203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5</v>
      </c>
      <c r="H589" s="205">
        <v>0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6</v>
      </c>
      <c r="AX589" s="13" t="s">
        <v>73</v>
      </c>
      <c r="AY589" s="203" t="s">
        <v>276</v>
      </c>
    </row>
    <row r="590" spans="2:65" s="15" customFormat="1">
      <c r="B590" s="218"/>
      <c r="D590" s="195" t="s">
        <v>284</v>
      </c>
      <c r="E590" s="219" t="s">
        <v>5</v>
      </c>
      <c r="F590" s="220" t="s">
        <v>291</v>
      </c>
      <c r="H590" s="221">
        <v>1</v>
      </c>
      <c r="I590" s="222"/>
      <c r="L590" s="218"/>
      <c r="M590" s="223"/>
      <c r="N590" s="224"/>
      <c r="O590" s="224"/>
      <c r="P590" s="224"/>
      <c r="Q590" s="224"/>
      <c r="R590" s="224"/>
      <c r="S590" s="224"/>
      <c r="T590" s="225"/>
      <c r="AT590" s="219" t="s">
        <v>284</v>
      </c>
      <c r="AU590" s="219" t="s">
        <v>81</v>
      </c>
      <c r="AV590" s="15" t="s">
        <v>92</v>
      </c>
      <c r="AW590" s="15" t="s">
        <v>36</v>
      </c>
      <c r="AX590" s="15" t="s">
        <v>77</v>
      </c>
      <c r="AY590" s="219" t="s">
        <v>276</v>
      </c>
    </row>
    <row r="591" spans="2:65" s="1" customFormat="1" ht="16.5" customHeight="1">
      <c r="B591" s="181"/>
      <c r="C591" s="182" t="s">
        <v>671</v>
      </c>
      <c r="D591" s="182" t="s">
        <v>278</v>
      </c>
      <c r="E591" s="183" t="s">
        <v>2125</v>
      </c>
      <c r="F591" s="184" t="s">
        <v>2126</v>
      </c>
      <c r="G591" s="185" t="s">
        <v>368</v>
      </c>
      <c r="H591" s="186">
        <v>3</v>
      </c>
      <c r="I591" s="187"/>
      <c r="J591" s="188">
        <f>ROUND(I591*H591,2)</f>
        <v>0</v>
      </c>
      <c r="K591" s="184" t="s">
        <v>282</v>
      </c>
      <c r="L591" s="42"/>
      <c r="M591" s="189" t="s">
        <v>5</v>
      </c>
      <c r="N591" s="190" t="s">
        <v>46</v>
      </c>
      <c r="O591" s="43"/>
      <c r="P591" s="191">
        <f>O591*H591</f>
        <v>0</v>
      </c>
      <c r="Q591" s="191">
        <v>2.7E-4</v>
      </c>
      <c r="R591" s="191">
        <f>Q591*H591</f>
        <v>8.0999999999999996E-4</v>
      </c>
      <c r="S591" s="191">
        <v>0</v>
      </c>
      <c r="T591" s="192">
        <f>S591*H591</f>
        <v>0</v>
      </c>
      <c r="AR591" s="25" t="s">
        <v>384</v>
      </c>
      <c r="AT591" s="25" t="s">
        <v>278</v>
      </c>
      <c r="AU591" s="25" t="s">
        <v>81</v>
      </c>
      <c r="AY591" s="25" t="s">
        <v>276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5" t="s">
        <v>92</v>
      </c>
      <c r="BK591" s="193">
        <f>ROUND(I591*H591,2)</f>
        <v>0</v>
      </c>
      <c r="BL591" s="25" t="s">
        <v>384</v>
      </c>
      <c r="BM591" s="25" t="s">
        <v>2560</v>
      </c>
    </row>
    <row r="592" spans="2:65" s="12" customFormat="1">
      <c r="B592" s="194"/>
      <c r="D592" s="195" t="s">
        <v>284</v>
      </c>
      <c r="E592" s="196" t="s">
        <v>5</v>
      </c>
      <c r="F592" s="197" t="s">
        <v>2272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2561</v>
      </c>
      <c r="H593" s="205">
        <v>3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5" customFormat="1">
      <c r="B594" s="218"/>
      <c r="D594" s="195" t="s">
        <v>284</v>
      </c>
      <c r="E594" s="219" t="s">
        <v>5</v>
      </c>
      <c r="F594" s="220" t="s">
        <v>291</v>
      </c>
      <c r="H594" s="221">
        <v>3</v>
      </c>
      <c r="I594" s="222"/>
      <c r="L594" s="218"/>
      <c r="M594" s="223"/>
      <c r="N594" s="224"/>
      <c r="O594" s="224"/>
      <c r="P594" s="224"/>
      <c r="Q594" s="224"/>
      <c r="R594" s="224"/>
      <c r="S594" s="224"/>
      <c r="T594" s="225"/>
      <c r="AT594" s="219" t="s">
        <v>284</v>
      </c>
      <c r="AU594" s="219" t="s">
        <v>81</v>
      </c>
      <c r="AV594" s="15" t="s">
        <v>92</v>
      </c>
      <c r="AW594" s="15" t="s">
        <v>36</v>
      </c>
      <c r="AX594" s="15" t="s">
        <v>77</v>
      </c>
      <c r="AY594" s="219" t="s">
        <v>276</v>
      </c>
    </row>
    <row r="595" spans="2:65" s="1" customFormat="1" ht="16.5" customHeight="1">
      <c r="B595" s="181"/>
      <c r="C595" s="182" t="s">
        <v>678</v>
      </c>
      <c r="D595" s="182" t="s">
        <v>278</v>
      </c>
      <c r="E595" s="183" t="s">
        <v>2562</v>
      </c>
      <c r="F595" s="184" t="s">
        <v>2563</v>
      </c>
      <c r="G595" s="185" t="s">
        <v>368</v>
      </c>
      <c r="H595" s="186">
        <v>3</v>
      </c>
      <c r="I595" s="187"/>
      <c r="J595" s="188">
        <f>ROUND(I595*H595,2)</f>
        <v>0</v>
      </c>
      <c r="K595" s="184" t="s">
        <v>282</v>
      </c>
      <c r="L595" s="42"/>
      <c r="M595" s="189" t="s">
        <v>5</v>
      </c>
      <c r="N595" s="190" t="s">
        <v>46</v>
      </c>
      <c r="O595" s="43"/>
      <c r="P595" s="191">
        <f>O595*H595</f>
        <v>0</v>
      </c>
      <c r="Q595" s="191">
        <v>4.0000000000000002E-4</v>
      </c>
      <c r="R595" s="191">
        <f>Q595*H595</f>
        <v>1.2000000000000001E-3</v>
      </c>
      <c r="S595" s="191">
        <v>0</v>
      </c>
      <c r="T595" s="192">
        <f>S595*H595</f>
        <v>0</v>
      </c>
      <c r="AR595" s="25" t="s">
        <v>384</v>
      </c>
      <c r="AT595" s="25" t="s">
        <v>278</v>
      </c>
      <c r="AU595" s="25" t="s">
        <v>81</v>
      </c>
      <c r="AY595" s="25" t="s">
        <v>276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5" t="s">
        <v>92</v>
      </c>
      <c r="BK595" s="193">
        <f>ROUND(I595*H595,2)</f>
        <v>0</v>
      </c>
      <c r="BL595" s="25" t="s">
        <v>384</v>
      </c>
      <c r="BM595" s="25" t="s">
        <v>2564</v>
      </c>
    </row>
    <row r="596" spans="2:65" s="12" customFormat="1">
      <c r="B596" s="194"/>
      <c r="D596" s="195" t="s">
        <v>284</v>
      </c>
      <c r="E596" s="196" t="s">
        <v>5</v>
      </c>
      <c r="F596" s="197" t="s">
        <v>2272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2555</v>
      </c>
      <c r="H597" s="205">
        <v>2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3" customFormat="1">
      <c r="B598" s="202"/>
      <c r="D598" s="195" t="s">
        <v>284</v>
      </c>
      <c r="E598" s="203" t="s">
        <v>5</v>
      </c>
      <c r="F598" s="204" t="s">
        <v>2565</v>
      </c>
      <c r="H598" s="205">
        <v>1</v>
      </c>
      <c r="I598" s="206"/>
      <c r="L598" s="202"/>
      <c r="M598" s="207"/>
      <c r="N598" s="208"/>
      <c r="O598" s="208"/>
      <c r="P598" s="208"/>
      <c r="Q598" s="208"/>
      <c r="R598" s="208"/>
      <c r="S598" s="208"/>
      <c r="T598" s="209"/>
      <c r="AT598" s="203" t="s">
        <v>284</v>
      </c>
      <c r="AU598" s="203" t="s">
        <v>81</v>
      </c>
      <c r="AV598" s="13" t="s">
        <v>81</v>
      </c>
      <c r="AW598" s="13" t="s">
        <v>36</v>
      </c>
      <c r="AX598" s="13" t="s">
        <v>73</v>
      </c>
      <c r="AY598" s="203" t="s">
        <v>276</v>
      </c>
    </row>
    <row r="599" spans="2:65" s="15" customFormat="1">
      <c r="B599" s="218"/>
      <c r="D599" s="195" t="s">
        <v>284</v>
      </c>
      <c r="E599" s="219" t="s">
        <v>5</v>
      </c>
      <c r="F599" s="220" t="s">
        <v>291</v>
      </c>
      <c r="H599" s="221">
        <v>3</v>
      </c>
      <c r="I599" s="222"/>
      <c r="L599" s="218"/>
      <c r="M599" s="223"/>
      <c r="N599" s="224"/>
      <c r="O599" s="224"/>
      <c r="P599" s="224"/>
      <c r="Q599" s="224"/>
      <c r="R599" s="224"/>
      <c r="S599" s="224"/>
      <c r="T599" s="225"/>
      <c r="AT599" s="219" t="s">
        <v>284</v>
      </c>
      <c r="AU599" s="219" t="s">
        <v>81</v>
      </c>
      <c r="AV599" s="15" t="s">
        <v>92</v>
      </c>
      <c r="AW599" s="15" t="s">
        <v>36</v>
      </c>
      <c r="AX599" s="15" t="s">
        <v>77</v>
      </c>
      <c r="AY599" s="219" t="s">
        <v>276</v>
      </c>
    </row>
    <row r="600" spans="2:65" s="1" customFormat="1" ht="16.5" customHeight="1">
      <c r="B600" s="181"/>
      <c r="C600" s="182" t="s">
        <v>684</v>
      </c>
      <c r="D600" s="182" t="s">
        <v>278</v>
      </c>
      <c r="E600" s="183" t="s">
        <v>2566</v>
      </c>
      <c r="F600" s="184" t="s">
        <v>2567</v>
      </c>
      <c r="G600" s="185" t="s">
        <v>368</v>
      </c>
      <c r="H600" s="186">
        <v>5</v>
      </c>
      <c r="I600" s="187"/>
      <c r="J600" s="188">
        <f>ROUND(I600*H600,2)</f>
        <v>0</v>
      </c>
      <c r="K600" s="184" t="s">
        <v>282</v>
      </c>
      <c r="L600" s="42"/>
      <c r="M600" s="189" t="s">
        <v>5</v>
      </c>
      <c r="N600" s="190" t="s">
        <v>46</v>
      </c>
      <c r="O600" s="43"/>
      <c r="P600" s="191">
        <f>O600*H600</f>
        <v>0</v>
      </c>
      <c r="Q600" s="191">
        <v>5.6999999999999998E-4</v>
      </c>
      <c r="R600" s="191">
        <f>Q600*H600</f>
        <v>2.8500000000000001E-3</v>
      </c>
      <c r="S600" s="191">
        <v>0</v>
      </c>
      <c r="T600" s="192">
        <f>S600*H600</f>
        <v>0</v>
      </c>
      <c r="AR600" s="25" t="s">
        <v>384</v>
      </c>
      <c r="AT600" s="25" t="s">
        <v>278</v>
      </c>
      <c r="AU600" s="25" t="s">
        <v>81</v>
      </c>
      <c r="AY600" s="25" t="s">
        <v>276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5" t="s">
        <v>92</v>
      </c>
      <c r="BK600" s="193">
        <f>ROUND(I600*H600,2)</f>
        <v>0</v>
      </c>
      <c r="BL600" s="25" t="s">
        <v>384</v>
      </c>
      <c r="BM600" s="25" t="s">
        <v>2568</v>
      </c>
    </row>
    <row r="601" spans="2:65" s="12" customFormat="1">
      <c r="B601" s="194"/>
      <c r="D601" s="195" t="s">
        <v>284</v>
      </c>
      <c r="E601" s="196" t="s">
        <v>5</v>
      </c>
      <c r="F601" s="197" t="s">
        <v>2272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2569</v>
      </c>
      <c r="H602" s="205">
        <v>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2570</v>
      </c>
      <c r="H603" s="205">
        <v>2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5" customFormat="1">
      <c r="B604" s="218"/>
      <c r="D604" s="195" t="s">
        <v>284</v>
      </c>
      <c r="E604" s="219" t="s">
        <v>5</v>
      </c>
      <c r="F604" s="220" t="s">
        <v>291</v>
      </c>
      <c r="H604" s="221">
        <v>5</v>
      </c>
      <c r="I604" s="222"/>
      <c r="L604" s="218"/>
      <c r="M604" s="223"/>
      <c r="N604" s="224"/>
      <c r="O604" s="224"/>
      <c r="P604" s="224"/>
      <c r="Q604" s="224"/>
      <c r="R604" s="224"/>
      <c r="S604" s="224"/>
      <c r="T604" s="225"/>
      <c r="AT604" s="219" t="s">
        <v>284</v>
      </c>
      <c r="AU604" s="219" t="s">
        <v>81</v>
      </c>
      <c r="AV604" s="15" t="s">
        <v>92</v>
      </c>
      <c r="AW604" s="15" t="s">
        <v>36</v>
      </c>
      <c r="AX604" s="15" t="s">
        <v>77</v>
      </c>
      <c r="AY604" s="219" t="s">
        <v>276</v>
      </c>
    </row>
    <row r="605" spans="2:65" s="1" customFormat="1" ht="16.5" customHeight="1">
      <c r="B605" s="181"/>
      <c r="C605" s="182" t="s">
        <v>690</v>
      </c>
      <c r="D605" s="182" t="s">
        <v>278</v>
      </c>
      <c r="E605" s="183" t="s">
        <v>2571</v>
      </c>
      <c r="F605" s="184" t="s">
        <v>2572</v>
      </c>
      <c r="G605" s="185" t="s">
        <v>2170</v>
      </c>
      <c r="H605" s="186">
        <v>1</v>
      </c>
      <c r="I605" s="187"/>
      <c r="J605" s="188">
        <f>ROUND(I605*H605,2)</f>
        <v>0</v>
      </c>
      <c r="K605" s="184" t="s">
        <v>282</v>
      </c>
      <c r="L605" s="42"/>
      <c r="M605" s="189" t="s">
        <v>5</v>
      </c>
      <c r="N605" s="190" t="s">
        <v>46</v>
      </c>
      <c r="O605" s="43"/>
      <c r="P605" s="191">
        <f>O605*H605</f>
        <v>0</v>
      </c>
      <c r="Q605" s="191">
        <v>2.9139999999999999E-2</v>
      </c>
      <c r="R605" s="191">
        <f>Q605*H605</f>
        <v>2.9139999999999999E-2</v>
      </c>
      <c r="S605" s="191">
        <v>0</v>
      </c>
      <c r="T605" s="192">
        <f>S605*H605</f>
        <v>0</v>
      </c>
      <c r="AR605" s="25" t="s">
        <v>384</v>
      </c>
      <c r="AT605" s="25" t="s">
        <v>278</v>
      </c>
      <c r="AU605" s="25" t="s">
        <v>81</v>
      </c>
      <c r="AY605" s="25" t="s">
        <v>276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5" t="s">
        <v>92</v>
      </c>
      <c r="BK605" s="193">
        <f>ROUND(I605*H605,2)</f>
        <v>0</v>
      </c>
      <c r="BL605" s="25" t="s">
        <v>384</v>
      </c>
      <c r="BM605" s="25" t="s">
        <v>2573</v>
      </c>
    </row>
    <row r="606" spans="2:65" s="12" customFormat="1">
      <c r="B606" s="194"/>
      <c r="D606" s="195" t="s">
        <v>284</v>
      </c>
      <c r="E606" s="196" t="s">
        <v>5</v>
      </c>
      <c r="F606" s="197" t="s">
        <v>2272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2574</v>
      </c>
      <c r="H607" s="205">
        <v>1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3" customFormat="1">
      <c r="B608" s="202"/>
      <c r="D608" s="195" t="s">
        <v>284</v>
      </c>
      <c r="E608" s="203" t="s">
        <v>5</v>
      </c>
      <c r="F608" s="204" t="s">
        <v>5</v>
      </c>
      <c r="H608" s="205">
        <v>0</v>
      </c>
      <c r="I608" s="206"/>
      <c r="L608" s="202"/>
      <c r="M608" s="207"/>
      <c r="N608" s="208"/>
      <c r="O608" s="208"/>
      <c r="P608" s="208"/>
      <c r="Q608" s="208"/>
      <c r="R608" s="208"/>
      <c r="S608" s="208"/>
      <c r="T608" s="209"/>
      <c r="AT608" s="203" t="s">
        <v>284</v>
      </c>
      <c r="AU608" s="203" t="s">
        <v>81</v>
      </c>
      <c r="AV608" s="13" t="s">
        <v>81</v>
      </c>
      <c r="AW608" s="13" t="s">
        <v>6</v>
      </c>
      <c r="AX608" s="13" t="s">
        <v>73</v>
      </c>
      <c r="AY608" s="203" t="s">
        <v>276</v>
      </c>
    </row>
    <row r="609" spans="2:65" s="15" customFormat="1">
      <c r="B609" s="218"/>
      <c r="D609" s="195" t="s">
        <v>284</v>
      </c>
      <c r="E609" s="219" t="s">
        <v>5</v>
      </c>
      <c r="F609" s="220" t="s">
        <v>291</v>
      </c>
      <c r="H609" s="221">
        <v>1</v>
      </c>
      <c r="I609" s="222"/>
      <c r="L609" s="218"/>
      <c r="M609" s="223"/>
      <c r="N609" s="224"/>
      <c r="O609" s="224"/>
      <c r="P609" s="224"/>
      <c r="Q609" s="224"/>
      <c r="R609" s="224"/>
      <c r="S609" s="224"/>
      <c r="T609" s="225"/>
      <c r="AT609" s="219" t="s">
        <v>284</v>
      </c>
      <c r="AU609" s="219" t="s">
        <v>81</v>
      </c>
      <c r="AV609" s="15" t="s">
        <v>92</v>
      </c>
      <c r="AW609" s="15" t="s">
        <v>36</v>
      </c>
      <c r="AX609" s="15" t="s">
        <v>77</v>
      </c>
      <c r="AY609" s="219" t="s">
        <v>276</v>
      </c>
    </row>
    <row r="610" spans="2:65" s="1" customFormat="1" ht="16.5" customHeight="1">
      <c r="B610" s="181"/>
      <c r="C610" s="182" t="s">
        <v>695</v>
      </c>
      <c r="D610" s="182" t="s">
        <v>278</v>
      </c>
      <c r="E610" s="183" t="s">
        <v>2129</v>
      </c>
      <c r="F610" s="184" t="s">
        <v>2130</v>
      </c>
      <c r="G610" s="185" t="s">
        <v>416</v>
      </c>
      <c r="H610" s="186">
        <v>398</v>
      </c>
      <c r="I610" s="187"/>
      <c r="J610" s="188">
        <f>ROUND(I610*H610,2)</f>
        <v>0</v>
      </c>
      <c r="K610" s="184" t="s">
        <v>282</v>
      </c>
      <c r="L610" s="42"/>
      <c r="M610" s="189" t="s">
        <v>5</v>
      </c>
      <c r="N610" s="190" t="s">
        <v>46</v>
      </c>
      <c r="O610" s="43"/>
      <c r="P610" s="191">
        <f>O610*H610</f>
        <v>0</v>
      </c>
      <c r="Q610" s="191">
        <v>1.9000000000000001E-4</v>
      </c>
      <c r="R610" s="191">
        <f>Q610*H610</f>
        <v>7.5620000000000007E-2</v>
      </c>
      <c r="S610" s="191">
        <v>0</v>
      </c>
      <c r="T610" s="192">
        <f>S610*H610</f>
        <v>0</v>
      </c>
      <c r="AR610" s="25" t="s">
        <v>384</v>
      </c>
      <c r="AT610" s="25" t="s">
        <v>278</v>
      </c>
      <c r="AU610" s="25" t="s">
        <v>81</v>
      </c>
      <c r="AY610" s="25" t="s">
        <v>276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5" t="s">
        <v>92</v>
      </c>
      <c r="BK610" s="193">
        <f>ROUND(I610*H610,2)</f>
        <v>0</v>
      </c>
      <c r="BL610" s="25" t="s">
        <v>384</v>
      </c>
      <c r="BM610" s="25" t="s">
        <v>2575</v>
      </c>
    </row>
    <row r="611" spans="2:65" s="1" customFormat="1" ht="16.5" customHeight="1">
      <c r="B611" s="181"/>
      <c r="C611" s="182" t="s">
        <v>701</v>
      </c>
      <c r="D611" s="182" t="s">
        <v>278</v>
      </c>
      <c r="E611" s="183" t="s">
        <v>2132</v>
      </c>
      <c r="F611" s="184" t="s">
        <v>2133</v>
      </c>
      <c r="G611" s="185" t="s">
        <v>416</v>
      </c>
      <c r="H611" s="186">
        <v>363</v>
      </c>
      <c r="I611" s="187"/>
      <c r="J611" s="188">
        <f>ROUND(I611*H611,2)</f>
        <v>0</v>
      </c>
      <c r="K611" s="184" t="s">
        <v>282</v>
      </c>
      <c r="L611" s="42"/>
      <c r="M611" s="189" t="s">
        <v>5</v>
      </c>
      <c r="N611" s="190" t="s">
        <v>46</v>
      </c>
      <c r="O611" s="43"/>
      <c r="P611" s="191">
        <f>O611*H611</f>
        <v>0</v>
      </c>
      <c r="Q611" s="191">
        <v>1.0000000000000001E-5</v>
      </c>
      <c r="R611" s="191">
        <f>Q611*H611</f>
        <v>3.6300000000000004E-3</v>
      </c>
      <c r="S611" s="191">
        <v>0</v>
      </c>
      <c r="T611" s="192">
        <f>S611*H611</f>
        <v>0</v>
      </c>
      <c r="AR611" s="25" t="s">
        <v>384</v>
      </c>
      <c r="AT611" s="25" t="s">
        <v>278</v>
      </c>
      <c r="AU611" s="25" t="s">
        <v>81</v>
      </c>
      <c r="AY611" s="25" t="s">
        <v>276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5" t="s">
        <v>92</v>
      </c>
      <c r="BK611" s="193">
        <f>ROUND(I611*H611,2)</f>
        <v>0</v>
      </c>
      <c r="BL611" s="25" t="s">
        <v>384</v>
      </c>
      <c r="BM611" s="25" t="s">
        <v>2576</v>
      </c>
    </row>
    <row r="612" spans="2:65" s="13" customFormat="1">
      <c r="B612" s="202"/>
      <c r="D612" s="195" t="s">
        <v>284</v>
      </c>
      <c r="E612" s="203" t="s">
        <v>5</v>
      </c>
      <c r="F612" s="204" t="s">
        <v>2577</v>
      </c>
      <c r="H612" s="205">
        <v>363</v>
      </c>
      <c r="I612" s="206"/>
      <c r="L612" s="202"/>
      <c r="M612" s="207"/>
      <c r="N612" s="208"/>
      <c r="O612" s="208"/>
      <c r="P612" s="208"/>
      <c r="Q612" s="208"/>
      <c r="R612" s="208"/>
      <c r="S612" s="208"/>
      <c r="T612" s="209"/>
      <c r="AT612" s="203" t="s">
        <v>284</v>
      </c>
      <c r="AU612" s="203" t="s">
        <v>81</v>
      </c>
      <c r="AV612" s="13" t="s">
        <v>81</v>
      </c>
      <c r="AW612" s="13" t="s">
        <v>36</v>
      </c>
      <c r="AX612" s="13" t="s">
        <v>73</v>
      </c>
      <c r="AY612" s="203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363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16.5" customHeight="1">
      <c r="B614" s="181"/>
      <c r="C614" s="182" t="s">
        <v>710</v>
      </c>
      <c r="D614" s="182" t="s">
        <v>278</v>
      </c>
      <c r="E614" s="183" t="s">
        <v>2135</v>
      </c>
      <c r="F614" s="184" t="s">
        <v>2136</v>
      </c>
      <c r="G614" s="185" t="s">
        <v>318</v>
      </c>
      <c r="H614" s="186">
        <v>0.55900000000000005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2578</v>
      </c>
    </row>
    <row r="615" spans="2:65" s="1" customFormat="1" ht="16.5" customHeight="1">
      <c r="B615" s="181"/>
      <c r="C615" s="182" t="s">
        <v>716</v>
      </c>
      <c r="D615" s="182" t="s">
        <v>278</v>
      </c>
      <c r="E615" s="183" t="s">
        <v>2138</v>
      </c>
      <c r="F615" s="184" t="s">
        <v>2139</v>
      </c>
      <c r="G615" s="185" t="s">
        <v>318</v>
      </c>
      <c r="H615" s="186">
        <v>0.55900000000000005</v>
      </c>
      <c r="I615" s="187"/>
      <c r="J615" s="188">
        <f>ROUND(I615*H615,2)</f>
        <v>0</v>
      </c>
      <c r="K615" s="184" t="s">
        <v>282</v>
      </c>
      <c r="L615" s="42"/>
      <c r="M615" s="189" t="s">
        <v>5</v>
      </c>
      <c r="N615" s="190" t="s">
        <v>46</v>
      </c>
      <c r="O615" s="43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AR615" s="25" t="s">
        <v>384</v>
      </c>
      <c r="AT615" s="25" t="s">
        <v>278</v>
      </c>
      <c r="AU615" s="25" t="s">
        <v>81</v>
      </c>
      <c r="AY615" s="25" t="s">
        <v>276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5" t="s">
        <v>92</v>
      </c>
      <c r="BK615" s="193">
        <f>ROUND(I615*H615,2)</f>
        <v>0</v>
      </c>
      <c r="BL615" s="25" t="s">
        <v>384</v>
      </c>
      <c r="BM615" s="25" t="s">
        <v>2579</v>
      </c>
    </row>
    <row r="616" spans="2:65" s="1" customFormat="1" ht="16.5" customHeight="1">
      <c r="B616" s="181"/>
      <c r="C616" s="182" t="s">
        <v>723</v>
      </c>
      <c r="D616" s="182" t="s">
        <v>278</v>
      </c>
      <c r="E616" s="183" t="s">
        <v>2141</v>
      </c>
      <c r="F616" s="184" t="s">
        <v>2142</v>
      </c>
      <c r="G616" s="185" t="s">
        <v>416</v>
      </c>
      <c r="H616" s="186">
        <v>151</v>
      </c>
      <c r="I616" s="187"/>
      <c r="J616" s="188">
        <f>ROUND(I616*H616,2)</f>
        <v>0</v>
      </c>
      <c r="K616" s="184" t="s">
        <v>459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7.7999999999999999E-4</v>
      </c>
      <c r="R616" s="191">
        <f>Q616*H616</f>
        <v>0.11778</v>
      </c>
      <c r="S616" s="191">
        <v>0</v>
      </c>
      <c r="T616" s="192">
        <f>S616*H616</f>
        <v>0</v>
      </c>
      <c r="AR616" s="25" t="s">
        <v>384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384</v>
      </c>
      <c r="BM616" s="25" t="s">
        <v>2580</v>
      </c>
    </row>
    <row r="617" spans="2:65" s="12" customFormat="1">
      <c r="B617" s="194"/>
      <c r="D617" s="195" t="s">
        <v>284</v>
      </c>
      <c r="E617" s="196" t="s">
        <v>5</v>
      </c>
      <c r="F617" s="197" t="s">
        <v>2272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3" customFormat="1">
      <c r="B618" s="202"/>
      <c r="D618" s="195" t="s">
        <v>284</v>
      </c>
      <c r="E618" s="203" t="s">
        <v>5</v>
      </c>
      <c r="F618" s="204" t="s">
        <v>2518</v>
      </c>
      <c r="H618" s="205">
        <v>14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284</v>
      </c>
      <c r="AU618" s="203" t="s">
        <v>81</v>
      </c>
      <c r="AV618" s="13" t="s">
        <v>81</v>
      </c>
      <c r="AW618" s="13" t="s">
        <v>36</v>
      </c>
      <c r="AX618" s="13" t="s">
        <v>73</v>
      </c>
      <c r="AY618" s="203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2519</v>
      </c>
      <c r="H619" s="205">
        <v>50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2526</v>
      </c>
      <c r="H620" s="205">
        <v>16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2527</v>
      </c>
      <c r="H621" s="205">
        <v>59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2528</v>
      </c>
      <c r="H622" s="205">
        <v>12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5</v>
      </c>
      <c r="H623" s="205">
        <v>0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6</v>
      </c>
      <c r="AX623" s="13" t="s">
        <v>73</v>
      </c>
      <c r="AY623" s="203" t="s">
        <v>276</v>
      </c>
    </row>
    <row r="624" spans="2:65" s="15" customFormat="1">
      <c r="B624" s="218"/>
      <c r="D624" s="195" t="s">
        <v>284</v>
      </c>
      <c r="E624" s="219" t="s">
        <v>5</v>
      </c>
      <c r="F624" s="220" t="s">
        <v>291</v>
      </c>
      <c r="H624" s="221">
        <v>151</v>
      </c>
      <c r="I624" s="222"/>
      <c r="L624" s="218"/>
      <c r="M624" s="223"/>
      <c r="N624" s="224"/>
      <c r="O624" s="224"/>
      <c r="P624" s="224"/>
      <c r="Q624" s="224"/>
      <c r="R624" s="224"/>
      <c r="S624" s="224"/>
      <c r="T624" s="225"/>
      <c r="AT624" s="219" t="s">
        <v>284</v>
      </c>
      <c r="AU624" s="219" t="s">
        <v>81</v>
      </c>
      <c r="AV624" s="15" t="s">
        <v>92</v>
      </c>
      <c r="AW624" s="15" t="s">
        <v>36</v>
      </c>
      <c r="AX624" s="15" t="s">
        <v>77</v>
      </c>
      <c r="AY624" s="219" t="s">
        <v>276</v>
      </c>
    </row>
    <row r="625" spans="2:65" s="1" customFormat="1" ht="16.5" customHeight="1">
      <c r="B625" s="181"/>
      <c r="C625" s="182" t="s">
        <v>727</v>
      </c>
      <c r="D625" s="182" t="s">
        <v>278</v>
      </c>
      <c r="E625" s="183" t="s">
        <v>2144</v>
      </c>
      <c r="F625" s="184" t="s">
        <v>2145</v>
      </c>
      <c r="G625" s="185" t="s">
        <v>416</v>
      </c>
      <c r="H625" s="186">
        <v>42</v>
      </c>
      <c r="I625" s="187"/>
      <c r="J625" s="188">
        <f>ROUND(I625*H625,2)</f>
        <v>0</v>
      </c>
      <c r="K625" s="184" t="s">
        <v>459</v>
      </c>
      <c r="L625" s="42"/>
      <c r="M625" s="189" t="s">
        <v>5</v>
      </c>
      <c r="N625" s="190" t="s">
        <v>46</v>
      </c>
      <c r="O625" s="43"/>
      <c r="P625" s="191">
        <f>O625*H625</f>
        <v>0</v>
      </c>
      <c r="Q625" s="191">
        <v>9.6000000000000002E-4</v>
      </c>
      <c r="R625" s="191">
        <f>Q625*H625</f>
        <v>4.0320000000000002E-2</v>
      </c>
      <c r="S625" s="191">
        <v>0</v>
      </c>
      <c r="T625" s="192">
        <f>S625*H625</f>
        <v>0</v>
      </c>
      <c r="AR625" s="25" t="s">
        <v>384</v>
      </c>
      <c r="AT625" s="25" t="s">
        <v>278</v>
      </c>
      <c r="AU625" s="25" t="s">
        <v>81</v>
      </c>
      <c r="AY625" s="25" t="s">
        <v>276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5" t="s">
        <v>92</v>
      </c>
      <c r="BK625" s="193">
        <f>ROUND(I625*H625,2)</f>
        <v>0</v>
      </c>
      <c r="BL625" s="25" t="s">
        <v>384</v>
      </c>
      <c r="BM625" s="25" t="s">
        <v>2581</v>
      </c>
    </row>
    <row r="626" spans="2:65" s="12" customFormat="1">
      <c r="B626" s="194"/>
      <c r="D626" s="195" t="s">
        <v>284</v>
      </c>
      <c r="E626" s="196" t="s">
        <v>5</v>
      </c>
      <c r="F626" s="197" t="s">
        <v>2272</v>
      </c>
      <c r="H626" s="196" t="s">
        <v>5</v>
      </c>
      <c r="I626" s="198"/>
      <c r="L626" s="194"/>
      <c r="M626" s="199"/>
      <c r="N626" s="200"/>
      <c r="O626" s="200"/>
      <c r="P626" s="200"/>
      <c r="Q626" s="200"/>
      <c r="R626" s="200"/>
      <c r="S626" s="200"/>
      <c r="T626" s="201"/>
      <c r="AT626" s="196" t="s">
        <v>284</v>
      </c>
      <c r="AU626" s="196" t="s">
        <v>81</v>
      </c>
      <c r="AV626" s="12" t="s">
        <v>77</v>
      </c>
      <c r="AW626" s="12" t="s">
        <v>36</v>
      </c>
      <c r="AX626" s="12" t="s">
        <v>73</v>
      </c>
      <c r="AY626" s="196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2521</v>
      </c>
      <c r="H627" s="205">
        <v>3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2532</v>
      </c>
      <c r="H628" s="205">
        <v>3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3" customFormat="1">
      <c r="B629" s="202"/>
      <c r="D629" s="195" t="s">
        <v>284</v>
      </c>
      <c r="E629" s="203" t="s">
        <v>5</v>
      </c>
      <c r="F629" s="204" t="s">
        <v>2533</v>
      </c>
      <c r="H629" s="205">
        <v>36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284</v>
      </c>
      <c r="AU629" s="203" t="s">
        <v>81</v>
      </c>
      <c r="AV629" s="13" t="s">
        <v>81</v>
      </c>
      <c r="AW629" s="13" t="s">
        <v>36</v>
      </c>
      <c r="AX629" s="13" t="s">
        <v>73</v>
      </c>
      <c r="AY629" s="203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42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" customFormat="1" ht="16.5" customHeight="1">
      <c r="B631" s="181"/>
      <c r="C631" s="182" t="s">
        <v>734</v>
      </c>
      <c r="D631" s="182" t="s">
        <v>278</v>
      </c>
      <c r="E631" s="183" t="s">
        <v>2582</v>
      </c>
      <c r="F631" s="184" t="s">
        <v>2583</v>
      </c>
      <c r="G631" s="185" t="s">
        <v>416</v>
      </c>
      <c r="H631" s="186">
        <v>50</v>
      </c>
      <c r="I631" s="187"/>
      <c r="J631" s="188">
        <f>ROUND(I631*H631,2)</f>
        <v>0</v>
      </c>
      <c r="K631" s="184" t="s">
        <v>459</v>
      </c>
      <c r="L631" s="42"/>
      <c r="M631" s="189" t="s">
        <v>5</v>
      </c>
      <c r="N631" s="190" t="s">
        <v>46</v>
      </c>
      <c r="O631" s="43"/>
      <c r="P631" s="191">
        <f>O631*H631</f>
        <v>0</v>
      </c>
      <c r="Q631" s="191">
        <v>1.25E-3</v>
      </c>
      <c r="R631" s="191">
        <f>Q631*H631</f>
        <v>6.25E-2</v>
      </c>
      <c r="S631" s="191">
        <v>0</v>
      </c>
      <c r="T631" s="192">
        <f>S631*H631</f>
        <v>0</v>
      </c>
      <c r="AR631" s="25" t="s">
        <v>384</v>
      </c>
      <c r="AT631" s="25" t="s">
        <v>278</v>
      </c>
      <c r="AU631" s="25" t="s">
        <v>81</v>
      </c>
      <c r="AY631" s="25" t="s">
        <v>276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5" t="s">
        <v>92</v>
      </c>
      <c r="BK631" s="193">
        <f>ROUND(I631*H631,2)</f>
        <v>0</v>
      </c>
      <c r="BL631" s="25" t="s">
        <v>384</v>
      </c>
      <c r="BM631" s="25" t="s">
        <v>2584</v>
      </c>
    </row>
    <row r="632" spans="2:65" s="12" customFormat="1">
      <c r="B632" s="194"/>
      <c r="D632" s="195" t="s">
        <v>284</v>
      </c>
      <c r="E632" s="196" t="s">
        <v>5</v>
      </c>
      <c r="F632" s="197" t="s">
        <v>2272</v>
      </c>
      <c r="H632" s="196" t="s">
        <v>5</v>
      </c>
      <c r="I632" s="198"/>
      <c r="L632" s="194"/>
      <c r="M632" s="199"/>
      <c r="N632" s="200"/>
      <c r="O632" s="200"/>
      <c r="P632" s="200"/>
      <c r="Q632" s="200"/>
      <c r="R632" s="200"/>
      <c r="S632" s="200"/>
      <c r="T632" s="201"/>
      <c r="AT632" s="196" t="s">
        <v>284</v>
      </c>
      <c r="AU632" s="196" t="s">
        <v>81</v>
      </c>
      <c r="AV632" s="12" t="s">
        <v>77</v>
      </c>
      <c r="AW632" s="12" t="s">
        <v>36</v>
      </c>
      <c r="AX632" s="12" t="s">
        <v>73</v>
      </c>
      <c r="AY632" s="196" t="s">
        <v>276</v>
      </c>
    </row>
    <row r="633" spans="2:65" s="13" customFormat="1">
      <c r="B633" s="202"/>
      <c r="D633" s="195" t="s">
        <v>284</v>
      </c>
      <c r="E633" s="203" t="s">
        <v>5</v>
      </c>
      <c r="F633" s="204" t="s">
        <v>2522</v>
      </c>
      <c r="H633" s="205">
        <v>14</v>
      </c>
      <c r="I633" s="206"/>
      <c r="L633" s="202"/>
      <c r="M633" s="207"/>
      <c r="N633" s="208"/>
      <c r="O633" s="208"/>
      <c r="P633" s="208"/>
      <c r="Q633" s="208"/>
      <c r="R633" s="208"/>
      <c r="S633" s="208"/>
      <c r="T633" s="209"/>
      <c r="AT633" s="203" t="s">
        <v>284</v>
      </c>
      <c r="AU633" s="203" t="s">
        <v>81</v>
      </c>
      <c r="AV633" s="13" t="s">
        <v>81</v>
      </c>
      <c r="AW633" s="13" t="s">
        <v>36</v>
      </c>
      <c r="AX633" s="13" t="s">
        <v>73</v>
      </c>
      <c r="AY633" s="203" t="s">
        <v>276</v>
      </c>
    </row>
    <row r="634" spans="2:65" s="13" customFormat="1">
      <c r="B634" s="202"/>
      <c r="D634" s="195" t="s">
        <v>284</v>
      </c>
      <c r="E634" s="203" t="s">
        <v>5</v>
      </c>
      <c r="F634" s="204" t="s">
        <v>2534</v>
      </c>
      <c r="H634" s="205">
        <v>36</v>
      </c>
      <c r="I634" s="206"/>
      <c r="L634" s="202"/>
      <c r="M634" s="207"/>
      <c r="N634" s="208"/>
      <c r="O634" s="208"/>
      <c r="P634" s="208"/>
      <c r="Q634" s="208"/>
      <c r="R634" s="208"/>
      <c r="S634" s="208"/>
      <c r="T634" s="209"/>
      <c r="AT634" s="203" t="s">
        <v>284</v>
      </c>
      <c r="AU634" s="203" t="s">
        <v>81</v>
      </c>
      <c r="AV634" s="13" t="s">
        <v>81</v>
      </c>
      <c r="AW634" s="13" t="s">
        <v>36</v>
      </c>
      <c r="AX634" s="13" t="s">
        <v>73</v>
      </c>
      <c r="AY634" s="203" t="s">
        <v>276</v>
      </c>
    </row>
    <row r="635" spans="2:65" s="13" customFormat="1">
      <c r="B635" s="202"/>
      <c r="D635" s="195" t="s">
        <v>284</v>
      </c>
      <c r="E635" s="203" t="s">
        <v>5</v>
      </c>
      <c r="F635" s="204" t="s">
        <v>5</v>
      </c>
      <c r="H635" s="205">
        <v>0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284</v>
      </c>
      <c r="AU635" s="203" t="s">
        <v>81</v>
      </c>
      <c r="AV635" s="13" t="s">
        <v>81</v>
      </c>
      <c r="AW635" s="13" t="s">
        <v>6</v>
      </c>
      <c r="AX635" s="13" t="s">
        <v>73</v>
      </c>
      <c r="AY635" s="203" t="s">
        <v>276</v>
      </c>
    </row>
    <row r="636" spans="2:65" s="15" customFormat="1">
      <c r="B636" s="218"/>
      <c r="D636" s="195" t="s">
        <v>284</v>
      </c>
      <c r="E636" s="219" t="s">
        <v>5</v>
      </c>
      <c r="F636" s="220" t="s">
        <v>291</v>
      </c>
      <c r="H636" s="221">
        <v>50</v>
      </c>
      <c r="I636" s="222"/>
      <c r="L636" s="218"/>
      <c r="M636" s="223"/>
      <c r="N636" s="224"/>
      <c r="O636" s="224"/>
      <c r="P636" s="224"/>
      <c r="Q636" s="224"/>
      <c r="R636" s="224"/>
      <c r="S636" s="224"/>
      <c r="T636" s="225"/>
      <c r="AT636" s="219" t="s">
        <v>284</v>
      </c>
      <c r="AU636" s="219" t="s">
        <v>81</v>
      </c>
      <c r="AV636" s="15" t="s">
        <v>92</v>
      </c>
      <c r="AW636" s="15" t="s">
        <v>36</v>
      </c>
      <c r="AX636" s="15" t="s">
        <v>77</v>
      </c>
      <c r="AY636" s="219" t="s">
        <v>276</v>
      </c>
    </row>
    <row r="637" spans="2:65" s="11" customFormat="1" ht="29.85" customHeight="1">
      <c r="B637" s="168"/>
      <c r="D637" s="169" t="s">
        <v>72</v>
      </c>
      <c r="E637" s="179" t="s">
        <v>2148</v>
      </c>
      <c r="F637" s="179" t="s">
        <v>2067</v>
      </c>
      <c r="I637" s="171"/>
      <c r="J637" s="180">
        <f>BK637</f>
        <v>0</v>
      </c>
      <c r="L637" s="168"/>
      <c r="M637" s="173"/>
      <c r="N637" s="174"/>
      <c r="O637" s="174"/>
      <c r="P637" s="175">
        <f>SUM(P638:P660)</f>
        <v>0</v>
      </c>
      <c r="Q637" s="174"/>
      <c r="R637" s="175">
        <f>SUM(R638:R660)</f>
        <v>3.4189999999999998E-2</v>
      </c>
      <c r="S637" s="174"/>
      <c r="T637" s="176">
        <f>SUM(T638:T660)</f>
        <v>0</v>
      </c>
      <c r="AR637" s="169" t="s">
        <v>81</v>
      </c>
      <c r="AT637" s="177" t="s">
        <v>72</v>
      </c>
      <c r="AU637" s="177" t="s">
        <v>77</v>
      </c>
      <c r="AY637" s="169" t="s">
        <v>276</v>
      </c>
      <c r="BK637" s="178">
        <f>SUM(BK638:BK660)</f>
        <v>0</v>
      </c>
    </row>
    <row r="638" spans="2:65" s="1" customFormat="1" ht="25.5" customHeight="1">
      <c r="B638" s="181"/>
      <c r="C638" s="182" t="s">
        <v>739</v>
      </c>
      <c r="D638" s="182" t="s">
        <v>278</v>
      </c>
      <c r="E638" s="183" t="s">
        <v>2157</v>
      </c>
      <c r="F638" s="184" t="s">
        <v>2158</v>
      </c>
      <c r="G638" s="185" t="s">
        <v>368</v>
      </c>
      <c r="H638" s="186">
        <v>1</v>
      </c>
      <c r="I638" s="187"/>
      <c r="J638" s="188">
        <f>ROUND(I638*H638,2)</f>
        <v>0</v>
      </c>
      <c r="K638" s="184" t="s">
        <v>282</v>
      </c>
      <c r="L638" s="42"/>
      <c r="M638" s="189" t="s">
        <v>5</v>
      </c>
      <c r="N638" s="190" t="s">
        <v>46</v>
      </c>
      <c r="O638" s="43"/>
      <c r="P638" s="191">
        <f>O638*H638</f>
        <v>0</v>
      </c>
      <c r="Q638" s="191">
        <v>3.0000000000000001E-5</v>
      </c>
      <c r="R638" s="191">
        <f>Q638*H638</f>
        <v>3.0000000000000001E-5</v>
      </c>
      <c r="S638" s="191">
        <v>0</v>
      </c>
      <c r="T638" s="192">
        <f>S638*H638</f>
        <v>0</v>
      </c>
      <c r="AR638" s="25" t="s">
        <v>384</v>
      </c>
      <c r="AT638" s="25" t="s">
        <v>278</v>
      </c>
      <c r="AU638" s="25" t="s">
        <v>81</v>
      </c>
      <c r="AY638" s="25" t="s">
        <v>276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5" t="s">
        <v>92</v>
      </c>
      <c r="BK638" s="193">
        <f>ROUND(I638*H638,2)</f>
        <v>0</v>
      </c>
      <c r="BL638" s="25" t="s">
        <v>384</v>
      </c>
      <c r="BM638" s="25" t="s">
        <v>2585</v>
      </c>
    </row>
    <row r="639" spans="2:65" s="12" customFormat="1">
      <c r="B639" s="194"/>
      <c r="D639" s="195" t="s">
        <v>284</v>
      </c>
      <c r="E639" s="196" t="s">
        <v>5</v>
      </c>
      <c r="F639" s="197" t="s">
        <v>2071</v>
      </c>
      <c r="H639" s="196" t="s">
        <v>5</v>
      </c>
      <c r="I639" s="198"/>
      <c r="L639" s="194"/>
      <c r="M639" s="199"/>
      <c r="N639" s="200"/>
      <c r="O639" s="200"/>
      <c r="P639" s="200"/>
      <c r="Q639" s="200"/>
      <c r="R639" s="200"/>
      <c r="S639" s="200"/>
      <c r="T639" s="201"/>
      <c r="AT639" s="196" t="s">
        <v>284</v>
      </c>
      <c r="AU639" s="196" t="s">
        <v>81</v>
      </c>
      <c r="AV639" s="12" t="s">
        <v>77</v>
      </c>
      <c r="AW639" s="12" t="s">
        <v>36</v>
      </c>
      <c r="AX639" s="12" t="s">
        <v>73</v>
      </c>
      <c r="AY639" s="196" t="s">
        <v>276</v>
      </c>
    </row>
    <row r="640" spans="2:65" s="13" customFormat="1">
      <c r="B640" s="202"/>
      <c r="D640" s="195" t="s">
        <v>284</v>
      </c>
      <c r="E640" s="203" t="s">
        <v>5</v>
      </c>
      <c r="F640" s="204" t="s">
        <v>2586</v>
      </c>
      <c r="H640" s="205">
        <v>1</v>
      </c>
      <c r="I640" s="206"/>
      <c r="L640" s="202"/>
      <c r="M640" s="207"/>
      <c r="N640" s="208"/>
      <c r="O640" s="208"/>
      <c r="P640" s="208"/>
      <c r="Q640" s="208"/>
      <c r="R640" s="208"/>
      <c r="S640" s="208"/>
      <c r="T640" s="209"/>
      <c r="AT640" s="203" t="s">
        <v>284</v>
      </c>
      <c r="AU640" s="203" t="s">
        <v>81</v>
      </c>
      <c r="AV640" s="13" t="s">
        <v>81</v>
      </c>
      <c r="AW640" s="13" t="s">
        <v>36</v>
      </c>
      <c r="AX640" s="13" t="s">
        <v>73</v>
      </c>
      <c r="AY640" s="203" t="s">
        <v>276</v>
      </c>
    </row>
    <row r="641" spans="2:65" s="13" customFormat="1">
      <c r="B641" s="202"/>
      <c r="D641" s="195" t="s">
        <v>284</v>
      </c>
      <c r="E641" s="203" t="s">
        <v>5</v>
      </c>
      <c r="F641" s="204" t="s">
        <v>5</v>
      </c>
      <c r="H641" s="205">
        <v>0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284</v>
      </c>
      <c r="AU641" s="203" t="s">
        <v>81</v>
      </c>
      <c r="AV641" s="13" t="s">
        <v>81</v>
      </c>
      <c r="AW641" s="13" t="s">
        <v>6</v>
      </c>
      <c r="AX641" s="13" t="s">
        <v>73</v>
      </c>
      <c r="AY641" s="203" t="s">
        <v>276</v>
      </c>
    </row>
    <row r="642" spans="2:65" s="15" customFormat="1">
      <c r="B642" s="218"/>
      <c r="D642" s="195" t="s">
        <v>284</v>
      </c>
      <c r="E642" s="219" t="s">
        <v>5</v>
      </c>
      <c r="F642" s="220" t="s">
        <v>291</v>
      </c>
      <c r="H642" s="221">
        <v>1</v>
      </c>
      <c r="I642" s="222"/>
      <c r="L642" s="218"/>
      <c r="M642" s="223"/>
      <c r="N642" s="224"/>
      <c r="O642" s="224"/>
      <c r="P642" s="224"/>
      <c r="Q642" s="224"/>
      <c r="R642" s="224"/>
      <c r="S642" s="224"/>
      <c r="T642" s="225"/>
      <c r="AT642" s="219" t="s">
        <v>284</v>
      </c>
      <c r="AU642" s="219" t="s">
        <v>81</v>
      </c>
      <c r="AV642" s="15" t="s">
        <v>92</v>
      </c>
      <c r="AW642" s="15" t="s">
        <v>36</v>
      </c>
      <c r="AX642" s="15" t="s">
        <v>77</v>
      </c>
      <c r="AY642" s="219" t="s">
        <v>276</v>
      </c>
    </row>
    <row r="643" spans="2:65" s="1" customFormat="1" ht="16.5" customHeight="1">
      <c r="B643" s="181"/>
      <c r="C643" s="226" t="s">
        <v>747</v>
      </c>
      <c r="D643" s="226" t="s">
        <v>447</v>
      </c>
      <c r="E643" s="227" t="s">
        <v>2149</v>
      </c>
      <c r="F643" s="228" t="s">
        <v>2587</v>
      </c>
      <c r="G643" s="229" t="s">
        <v>368</v>
      </c>
      <c r="H643" s="230">
        <v>1</v>
      </c>
      <c r="I643" s="231"/>
      <c r="J643" s="232">
        <f>ROUND(I643*H643,2)</f>
        <v>0</v>
      </c>
      <c r="K643" s="228" t="s">
        <v>459</v>
      </c>
      <c r="L643" s="233"/>
      <c r="M643" s="234" t="s">
        <v>5</v>
      </c>
      <c r="N643" s="235" t="s">
        <v>46</v>
      </c>
      <c r="O643" s="43"/>
      <c r="P643" s="191">
        <f>O643*H643</f>
        <v>0</v>
      </c>
      <c r="Q643" s="191">
        <v>1.4E-2</v>
      </c>
      <c r="R643" s="191">
        <f>Q643*H643</f>
        <v>1.4E-2</v>
      </c>
      <c r="S643" s="191">
        <v>0</v>
      </c>
      <c r="T643" s="192">
        <f>S643*H643</f>
        <v>0</v>
      </c>
      <c r="AR643" s="25" t="s">
        <v>322</v>
      </c>
      <c r="AT643" s="25" t="s">
        <v>447</v>
      </c>
      <c r="AU643" s="25" t="s">
        <v>81</v>
      </c>
      <c r="AY643" s="25" t="s">
        <v>276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5" t="s">
        <v>92</v>
      </c>
      <c r="BK643" s="193">
        <f>ROUND(I643*H643,2)</f>
        <v>0</v>
      </c>
      <c r="BL643" s="25" t="s">
        <v>92</v>
      </c>
      <c r="BM643" s="25" t="s">
        <v>2588</v>
      </c>
    </row>
    <row r="644" spans="2:65" s="12" customFormat="1">
      <c r="B644" s="194"/>
      <c r="D644" s="195" t="s">
        <v>284</v>
      </c>
      <c r="E644" s="196" t="s">
        <v>5</v>
      </c>
      <c r="F644" s="197" t="s">
        <v>2071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2589</v>
      </c>
      <c r="H645" s="205">
        <v>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5" customFormat="1">
      <c r="B646" s="218"/>
      <c r="D646" s="195" t="s">
        <v>284</v>
      </c>
      <c r="E646" s="219" t="s">
        <v>5</v>
      </c>
      <c r="F646" s="220" t="s">
        <v>291</v>
      </c>
      <c r="H646" s="221">
        <v>1</v>
      </c>
      <c r="I646" s="222"/>
      <c r="L646" s="218"/>
      <c r="M646" s="223"/>
      <c r="N646" s="224"/>
      <c r="O646" s="224"/>
      <c r="P646" s="224"/>
      <c r="Q646" s="224"/>
      <c r="R646" s="224"/>
      <c r="S646" s="224"/>
      <c r="T646" s="225"/>
      <c r="AT646" s="219" t="s">
        <v>284</v>
      </c>
      <c r="AU646" s="219" t="s">
        <v>81</v>
      </c>
      <c r="AV646" s="15" t="s">
        <v>92</v>
      </c>
      <c r="AW646" s="15" t="s">
        <v>36</v>
      </c>
      <c r="AX646" s="15" t="s">
        <v>77</v>
      </c>
      <c r="AY646" s="219" t="s">
        <v>276</v>
      </c>
    </row>
    <row r="647" spans="2:65" s="1" customFormat="1" ht="16.5" customHeight="1">
      <c r="B647" s="181"/>
      <c r="C647" s="182" t="s">
        <v>753</v>
      </c>
      <c r="D647" s="182" t="s">
        <v>278</v>
      </c>
      <c r="E647" s="183" t="s">
        <v>2590</v>
      </c>
      <c r="F647" s="184" t="s">
        <v>2591</v>
      </c>
      <c r="G647" s="185" t="s">
        <v>2170</v>
      </c>
      <c r="H647" s="186">
        <v>1</v>
      </c>
      <c r="I647" s="187"/>
      <c r="J647" s="188">
        <f>ROUND(I647*H647,2)</f>
        <v>0</v>
      </c>
      <c r="K647" s="184" t="s">
        <v>282</v>
      </c>
      <c r="L647" s="42"/>
      <c r="M647" s="189" t="s">
        <v>5</v>
      </c>
      <c r="N647" s="190" t="s">
        <v>46</v>
      </c>
      <c r="O647" s="43"/>
      <c r="P647" s="191">
        <f>O647*H647</f>
        <v>0</v>
      </c>
      <c r="Q647" s="191">
        <v>3.5999999999999999E-3</v>
      </c>
      <c r="R647" s="191">
        <f>Q647*H647</f>
        <v>3.5999999999999999E-3</v>
      </c>
      <c r="S647" s="191">
        <v>0</v>
      </c>
      <c r="T647" s="192">
        <f>S647*H647</f>
        <v>0</v>
      </c>
      <c r="AR647" s="25" t="s">
        <v>384</v>
      </c>
      <c r="AT647" s="25" t="s">
        <v>278</v>
      </c>
      <c r="AU647" s="25" t="s">
        <v>81</v>
      </c>
      <c r="AY647" s="25" t="s">
        <v>276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5" t="s">
        <v>92</v>
      </c>
      <c r="BK647" s="193">
        <f>ROUND(I647*H647,2)</f>
        <v>0</v>
      </c>
      <c r="BL647" s="25" t="s">
        <v>384</v>
      </c>
      <c r="BM647" s="25" t="s">
        <v>2592</v>
      </c>
    </row>
    <row r="648" spans="2:65" s="12" customFormat="1">
      <c r="B648" s="194"/>
      <c r="D648" s="195" t="s">
        <v>284</v>
      </c>
      <c r="E648" s="196" t="s">
        <v>5</v>
      </c>
      <c r="F648" s="197" t="s">
        <v>2272</v>
      </c>
      <c r="H648" s="196" t="s">
        <v>5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6" t="s">
        <v>284</v>
      </c>
      <c r="AU648" s="196" t="s">
        <v>81</v>
      </c>
      <c r="AV648" s="12" t="s">
        <v>77</v>
      </c>
      <c r="AW648" s="12" t="s">
        <v>36</v>
      </c>
      <c r="AX648" s="12" t="s">
        <v>73</v>
      </c>
      <c r="AY648" s="196" t="s">
        <v>276</v>
      </c>
    </row>
    <row r="649" spans="2:65" s="13" customFormat="1">
      <c r="B649" s="202"/>
      <c r="D649" s="195" t="s">
        <v>284</v>
      </c>
      <c r="E649" s="203" t="s">
        <v>5</v>
      </c>
      <c r="F649" s="204" t="s">
        <v>2551</v>
      </c>
      <c r="H649" s="205">
        <v>1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284</v>
      </c>
      <c r="AU649" s="203" t="s">
        <v>81</v>
      </c>
      <c r="AV649" s="13" t="s">
        <v>81</v>
      </c>
      <c r="AW649" s="13" t="s">
        <v>36</v>
      </c>
      <c r="AX649" s="13" t="s">
        <v>73</v>
      </c>
      <c r="AY649" s="203" t="s">
        <v>276</v>
      </c>
    </row>
    <row r="650" spans="2:65" s="15" customFormat="1">
      <c r="B650" s="218"/>
      <c r="D650" s="195" t="s">
        <v>284</v>
      </c>
      <c r="E650" s="219" t="s">
        <v>5</v>
      </c>
      <c r="F650" s="220" t="s">
        <v>291</v>
      </c>
      <c r="H650" s="221">
        <v>1</v>
      </c>
      <c r="I650" s="222"/>
      <c r="L650" s="218"/>
      <c r="M650" s="223"/>
      <c r="N650" s="224"/>
      <c r="O650" s="224"/>
      <c r="P650" s="224"/>
      <c r="Q650" s="224"/>
      <c r="R650" s="224"/>
      <c r="S650" s="224"/>
      <c r="T650" s="225"/>
      <c r="AT650" s="219" t="s">
        <v>284</v>
      </c>
      <c r="AU650" s="219" t="s">
        <v>81</v>
      </c>
      <c r="AV650" s="15" t="s">
        <v>92</v>
      </c>
      <c r="AW650" s="15" t="s">
        <v>36</v>
      </c>
      <c r="AX650" s="15" t="s">
        <v>77</v>
      </c>
      <c r="AY650" s="219" t="s">
        <v>276</v>
      </c>
    </row>
    <row r="651" spans="2:65" s="1" customFormat="1" ht="25.5" customHeight="1">
      <c r="B651" s="181"/>
      <c r="C651" s="182" t="s">
        <v>760</v>
      </c>
      <c r="D651" s="182" t="s">
        <v>278</v>
      </c>
      <c r="E651" s="183" t="s">
        <v>2593</v>
      </c>
      <c r="F651" s="184" t="s">
        <v>2594</v>
      </c>
      <c r="G651" s="185" t="s">
        <v>368</v>
      </c>
      <c r="H651" s="186">
        <v>1</v>
      </c>
      <c r="I651" s="187"/>
      <c r="J651" s="188">
        <f>ROUND(I651*H651,2)</f>
        <v>0</v>
      </c>
      <c r="K651" s="184" t="s">
        <v>282</v>
      </c>
      <c r="L651" s="42"/>
      <c r="M651" s="189" t="s">
        <v>5</v>
      </c>
      <c r="N651" s="190" t="s">
        <v>46</v>
      </c>
      <c r="O651" s="43"/>
      <c r="P651" s="191">
        <f>O651*H651</f>
        <v>0</v>
      </c>
      <c r="Q651" s="191">
        <v>1.1999999999999999E-3</v>
      </c>
      <c r="R651" s="191">
        <f>Q651*H651</f>
        <v>1.1999999999999999E-3</v>
      </c>
      <c r="S651" s="191">
        <v>0</v>
      </c>
      <c r="T651" s="192">
        <f>S651*H651</f>
        <v>0</v>
      </c>
      <c r="AR651" s="25" t="s">
        <v>384</v>
      </c>
      <c r="AT651" s="25" t="s">
        <v>278</v>
      </c>
      <c r="AU651" s="25" t="s">
        <v>81</v>
      </c>
      <c r="AY651" s="25" t="s">
        <v>276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5" t="s">
        <v>92</v>
      </c>
      <c r="BK651" s="193">
        <f>ROUND(I651*H651,2)</f>
        <v>0</v>
      </c>
      <c r="BL651" s="25" t="s">
        <v>384</v>
      </c>
      <c r="BM651" s="25" t="s">
        <v>2595</v>
      </c>
    </row>
    <row r="652" spans="2:65" s="12" customFormat="1">
      <c r="B652" s="194"/>
      <c r="D652" s="195" t="s">
        <v>284</v>
      </c>
      <c r="E652" s="196" t="s">
        <v>5</v>
      </c>
      <c r="F652" s="197" t="s">
        <v>2272</v>
      </c>
      <c r="H652" s="196" t="s">
        <v>5</v>
      </c>
      <c r="I652" s="198"/>
      <c r="L652" s="194"/>
      <c r="M652" s="199"/>
      <c r="N652" s="200"/>
      <c r="O652" s="200"/>
      <c r="P652" s="200"/>
      <c r="Q652" s="200"/>
      <c r="R652" s="200"/>
      <c r="S652" s="200"/>
      <c r="T652" s="201"/>
      <c r="AT652" s="196" t="s">
        <v>284</v>
      </c>
      <c r="AU652" s="196" t="s">
        <v>81</v>
      </c>
      <c r="AV652" s="12" t="s">
        <v>77</v>
      </c>
      <c r="AW652" s="12" t="s">
        <v>36</v>
      </c>
      <c r="AX652" s="12" t="s">
        <v>73</v>
      </c>
      <c r="AY652" s="196" t="s">
        <v>276</v>
      </c>
    </row>
    <row r="653" spans="2:65" s="13" customFormat="1">
      <c r="B653" s="202"/>
      <c r="D653" s="195" t="s">
        <v>284</v>
      </c>
      <c r="E653" s="203" t="s">
        <v>5</v>
      </c>
      <c r="F653" s="204" t="s">
        <v>2551</v>
      </c>
      <c r="H653" s="205">
        <v>1</v>
      </c>
      <c r="I653" s="206"/>
      <c r="L653" s="202"/>
      <c r="M653" s="207"/>
      <c r="N653" s="208"/>
      <c r="O653" s="208"/>
      <c r="P653" s="208"/>
      <c r="Q653" s="208"/>
      <c r="R653" s="208"/>
      <c r="S653" s="208"/>
      <c r="T653" s="209"/>
      <c r="AT653" s="203" t="s">
        <v>284</v>
      </c>
      <c r="AU653" s="203" t="s">
        <v>81</v>
      </c>
      <c r="AV653" s="13" t="s">
        <v>81</v>
      </c>
      <c r="AW653" s="13" t="s">
        <v>36</v>
      </c>
      <c r="AX653" s="13" t="s">
        <v>73</v>
      </c>
      <c r="AY653" s="203" t="s">
        <v>276</v>
      </c>
    </row>
    <row r="654" spans="2:65" s="15" customFormat="1">
      <c r="B654" s="218"/>
      <c r="D654" s="195" t="s">
        <v>284</v>
      </c>
      <c r="E654" s="219" t="s">
        <v>5</v>
      </c>
      <c r="F654" s="220" t="s">
        <v>291</v>
      </c>
      <c r="H654" s="221">
        <v>1</v>
      </c>
      <c r="I654" s="222"/>
      <c r="L654" s="218"/>
      <c r="M654" s="223"/>
      <c r="N654" s="224"/>
      <c r="O654" s="224"/>
      <c r="P654" s="224"/>
      <c r="Q654" s="224"/>
      <c r="R654" s="224"/>
      <c r="S654" s="224"/>
      <c r="T654" s="225"/>
      <c r="AT654" s="219" t="s">
        <v>284</v>
      </c>
      <c r="AU654" s="219" t="s">
        <v>81</v>
      </c>
      <c r="AV654" s="15" t="s">
        <v>92</v>
      </c>
      <c r="AW654" s="15" t="s">
        <v>36</v>
      </c>
      <c r="AX654" s="15" t="s">
        <v>77</v>
      </c>
      <c r="AY654" s="219" t="s">
        <v>276</v>
      </c>
    </row>
    <row r="655" spans="2:65" s="1" customFormat="1" ht="16.5" customHeight="1">
      <c r="B655" s="181"/>
      <c r="C655" s="182" t="s">
        <v>1226</v>
      </c>
      <c r="D655" s="182" t="s">
        <v>278</v>
      </c>
      <c r="E655" s="183" t="s">
        <v>2596</v>
      </c>
      <c r="F655" s="184" t="s">
        <v>2597</v>
      </c>
      <c r="G655" s="185" t="s">
        <v>2170</v>
      </c>
      <c r="H655" s="186">
        <v>1</v>
      </c>
      <c r="I655" s="187"/>
      <c r="J655" s="188">
        <f>ROUND(I655*H655,2)</f>
        <v>0</v>
      </c>
      <c r="K655" s="184" t="s">
        <v>282</v>
      </c>
      <c r="L655" s="42"/>
      <c r="M655" s="189" t="s">
        <v>5</v>
      </c>
      <c r="N655" s="190" t="s">
        <v>46</v>
      </c>
      <c r="O655" s="43"/>
      <c r="P655" s="191">
        <f>O655*H655</f>
        <v>0</v>
      </c>
      <c r="Q655" s="191">
        <v>1.536E-2</v>
      </c>
      <c r="R655" s="191">
        <f>Q655*H655</f>
        <v>1.536E-2</v>
      </c>
      <c r="S655" s="191">
        <v>0</v>
      </c>
      <c r="T655" s="192">
        <f>S655*H655</f>
        <v>0</v>
      </c>
      <c r="AR655" s="25" t="s">
        <v>384</v>
      </c>
      <c r="AT655" s="25" t="s">
        <v>278</v>
      </c>
      <c r="AU655" s="25" t="s">
        <v>81</v>
      </c>
      <c r="AY655" s="25" t="s">
        <v>276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5" t="s">
        <v>92</v>
      </c>
      <c r="BK655" s="193">
        <f>ROUND(I655*H655,2)</f>
        <v>0</v>
      </c>
      <c r="BL655" s="25" t="s">
        <v>384</v>
      </c>
      <c r="BM655" s="25" t="s">
        <v>2598</v>
      </c>
    </row>
    <row r="656" spans="2:65" s="12" customFormat="1">
      <c r="B656" s="194"/>
      <c r="D656" s="195" t="s">
        <v>284</v>
      </c>
      <c r="E656" s="196" t="s">
        <v>5</v>
      </c>
      <c r="F656" s="197" t="s">
        <v>2272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3" customFormat="1">
      <c r="B657" s="202"/>
      <c r="D657" s="195" t="s">
        <v>284</v>
      </c>
      <c r="E657" s="203" t="s">
        <v>5</v>
      </c>
      <c r="F657" s="204" t="s">
        <v>2551</v>
      </c>
      <c r="H657" s="205">
        <v>1</v>
      </c>
      <c r="I657" s="206"/>
      <c r="L657" s="202"/>
      <c r="M657" s="207"/>
      <c r="N657" s="208"/>
      <c r="O657" s="208"/>
      <c r="P657" s="208"/>
      <c r="Q657" s="208"/>
      <c r="R657" s="208"/>
      <c r="S657" s="208"/>
      <c r="T657" s="209"/>
      <c r="AT657" s="203" t="s">
        <v>284</v>
      </c>
      <c r="AU657" s="203" t="s">
        <v>81</v>
      </c>
      <c r="AV657" s="13" t="s">
        <v>81</v>
      </c>
      <c r="AW657" s="13" t="s">
        <v>36</v>
      </c>
      <c r="AX657" s="13" t="s">
        <v>73</v>
      </c>
      <c r="AY657" s="203" t="s">
        <v>276</v>
      </c>
    </row>
    <row r="658" spans="2:65" s="15" customFormat="1">
      <c r="B658" s="218"/>
      <c r="D658" s="195" t="s">
        <v>284</v>
      </c>
      <c r="E658" s="219" t="s">
        <v>5</v>
      </c>
      <c r="F658" s="220" t="s">
        <v>291</v>
      </c>
      <c r="H658" s="221">
        <v>1</v>
      </c>
      <c r="I658" s="222"/>
      <c r="L658" s="218"/>
      <c r="M658" s="223"/>
      <c r="N658" s="224"/>
      <c r="O658" s="224"/>
      <c r="P658" s="224"/>
      <c r="Q658" s="224"/>
      <c r="R658" s="224"/>
      <c r="S658" s="224"/>
      <c r="T658" s="225"/>
      <c r="AT658" s="219" t="s">
        <v>284</v>
      </c>
      <c r="AU658" s="219" t="s">
        <v>81</v>
      </c>
      <c r="AV658" s="15" t="s">
        <v>92</v>
      </c>
      <c r="AW658" s="15" t="s">
        <v>36</v>
      </c>
      <c r="AX658" s="15" t="s">
        <v>77</v>
      </c>
      <c r="AY658" s="219" t="s">
        <v>276</v>
      </c>
    </row>
    <row r="659" spans="2:65" s="1" customFormat="1" ht="16.5" customHeight="1">
      <c r="B659" s="181"/>
      <c r="C659" s="182" t="s">
        <v>1232</v>
      </c>
      <c r="D659" s="182" t="s">
        <v>278</v>
      </c>
      <c r="E659" s="183" t="s">
        <v>2162</v>
      </c>
      <c r="F659" s="184" t="s">
        <v>2163</v>
      </c>
      <c r="G659" s="185" t="s">
        <v>318</v>
      </c>
      <c r="H659" s="186">
        <v>0.02</v>
      </c>
      <c r="I659" s="187"/>
      <c r="J659" s="188">
        <f>ROUND(I659*H659,2)</f>
        <v>0</v>
      </c>
      <c r="K659" s="184" t="s">
        <v>282</v>
      </c>
      <c r="L659" s="42"/>
      <c r="M659" s="189" t="s">
        <v>5</v>
      </c>
      <c r="N659" s="190" t="s">
        <v>46</v>
      </c>
      <c r="O659" s="43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25" t="s">
        <v>384</v>
      </c>
      <c r="AT659" s="25" t="s">
        <v>278</v>
      </c>
      <c r="AU659" s="25" t="s">
        <v>81</v>
      </c>
      <c r="AY659" s="25" t="s">
        <v>276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5" t="s">
        <v>92</v>
      </c>
      <c r="BK659" s="193">
        <f>ROUND(I659*H659,2)</f>
        <v>0</v>
      </c>
      <c r="BL659" s="25" t="s">
        <v>384</v>
      </c>
      <c r="BM659" s="25" t="s">
        <v>2599</v>
      </c>
    </row>
    <row r="660" spans="2:65" s="1" customFormat="1" ht="16.5" customHeight="1">
      <c r="B660" s="181"/>
      <c r="C660" s="182" t="s">
        <v>1237</v>
      </c>
      <c r="D660" s="182" t="s">
        <v>278</v>
      </c>
      <c r="E660" s="183" t="s">
        <v>2165</v>
      </c>
      <c r="F660" s="184" t="s">
        <v>2166</v>
      </c>
      <c r="G660" s="185" t="s">
        <v>318</v>
      </c>
      <c r="H660" s="186">
        <v>0.02</v>
      </c>
      <c r="I660" s="187"/>
      <c r="J660" s="188">
        <f>ROUND(I660*H660,2)</f>
        <v>0</v>
      </c>
      <c r="K660" s="184" t="s">
        <v>282</v>
      </c>
      <c r="L660" s="42"/>
      <c r="M660" s="189" t="s">
        <v>5</v>
      </c>
      <c r="N660" s="190" t="s">
        <v>46</v>
      </c>
      <c r="O660" s="43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AR660" s="25" t="s">
        <v>384</v>
      </c>
      <c r="AT660" s="25" t="s">
        <v>278</v>
      </c>
      <c r="AU660" s="25" t="s">
        <v>81</v>
      </c>
      <c r="AY660" s="25" t="s">
        <v>276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5" t="s">
        <v>92</v>
      </c>
      <c r="BK660" s="193">
        <f>ROUND(I660*H660,2)</f>
        <v>0</v>
      </c>
      <c r="BL660" s="25" t="s">
        <v>384</v>
      </c>
      <c r="BM660" s="25" t="s">
        <v>2600</v>
      </c>
    </row>
    <row r="661" spans="2:65" s="11" customFormat="1" ht="29.85" customHeight="1">
      <c r="B661" s="168"/>
      <c r="D661" s="169" t="s">
        <v>72</v>
      </c>
      <c r="E661" s="179" t="s">
        <v>1468</v>
      </c>
      <c r="F661" s="179" t="s">
        <v>2067</v>
      </c>
      <c r="I661" s="171"/>
      <c r="J661" s="180">
        <f>BK661</f>
        <v>0</v>
      </c>
      <c r="L661" s="168"/>
      <c r="M661" s="173"/>
      <c r="N661" s="174"/>
      <c r="O661" s="174"/>
      <c r="P661" s="175">
        <f>SUM(P662:P819)</f>
        <v>0</v>
      </c>
      <c r="Q661" s="174"/>
      <c r="R661" s="175">
        <f>SUM(R662:R819)</f>
        <v>0.29226000000000002</v>
      </c>
      <c r="S661" s="174"/>
      <c r="T661" s="176">
        <f>SUM(T662:T819)</f>
        <v>0</v>
      </c>
      <c r="AR661" s="169" t="s">
        <v>81</v>
      </c>
      <c r="AT661" s="177" t="s">
        <v>72</v>
      </c>
      <c r="AU661" s="177" t="s">
        <v>77</v>
      </c>
      <c r="AY661" s="169" t="s">
        <v>276</v>
      </c>
      <c r="BK661" s="178">
        <f>SUM(BK662:BK819)</f>
        <v>0</v>
      </c>
    </row>
    <row r="662" spans="2:65" s="1" customFormat="1" ht="25.5" customHeight="1">
      <c r="B662" s="181"/>
      <c r="C662" s="182" t="s">
        <v>1241</v>
      </c>
      <c r="D662" s="182" t="s">
        <v>278</v>
      </c>
      <c r="E662" s="183" t="s">
        <v>2601</v>
      </c>
      <c r="F662" s="184" t="s">
        <v>2602</v>
      </c>
      <c r="G662" s="185" t="s">
        <v>2170</v>
      </c>
      <c r="H662" s="186">
        <v>4</v>
      </c>
      <c r="I662" s="187"/>
      <c r="J662" s="188">
        <f>ROUND(I662*H662,2)</f>
        <v>0</v>
      </c>
      <c r="K662" s="184" t="s">
        <v>282</v>
      </c>
      <c r="L662" s="42"/>
      <c r="M662" s="189" t="s">
        <v>5</v>
      </c>
      <c r="N662" s="190" t="s">
        <v>46</v>
      </c>
      <c r="O662" s="43"/>
      <c r="P662" s="191">
        <f>O662*H662</f>
        <v>0</v>
      </c>
      <c r="Q662" s="191">
        <v>1.6920000000000001E-2</v>
      </c>
      <c r="R662" s="191">
        <f>Q662*H662</f>
        <v>6.7680000000000004E-2</v>
      </c>
      <c r="S662" s="191">
        <v>0</v>
      </c>
      <c r="T662" s="192">
        <f>S662*H662</f>
        <v>0</v>
      </c>
      <c r="AR662" s="25" t="s">
        <v>384</v>
      </c>
      <c r="AT662" s="25" t="s">
        <v>278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384</v>
      </c>
      <c r="BM662" s="25" t="s">
        <v>2603</v>
      </c>
    </row>
    <row r="663" spans="2:65" s="12" customFormat="1">
      <c r="B663" s="194"/>
      <c r="D663" s="195" t="s">
        <v>284</v>
      </c>
      <c r="E663" s="196" t="s">
        <v>5</v>
      </c>
      <c r="F663" s="197" t="s">
        <v>2272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2452</v>
      </c>
      <c r="H664" s="205">
        <v>2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3" customFormat="1">
      <c r="B665" s="202"/>
      <c r="D665" s="195" t="s">
        <v>284</v>
      </c>
      <c r="E665" s="203" t="s">
        <v>5</v>
      </c>
      <c r="F665" s="204" t="s">
        <v>2453</v>
      </c>
      <c r="H665" s="205">
        <v>2</v>
      </c>
      <c r="I665" s="206"/>
      <c r="L665" s="202"/>
      <c r="M665" s="207"/>
      <c r="N665" s="208"/>
      <c r="O665" s="208"/>
      <c r="P665" s="208"/>
      <c r="Q665" s="208"/>
      <c r="R665" s="208"/>
      <c r="S665" s="208"/>
      <c r="T665" s="209"/>
      <c r="AT665" s="203" t="s">
        <v>284</v>
      </c>
      <c r="AU665" s="203" t="s">
        <v>81</v>
      </c>
      <c r="AV665" s="13" t="s">
        <v>81</v>
      </c>
      <c r="AW665" s="13" t="s">
        <v>36</v>
      </c>
      <c r="AX665" s="13" t="s">
        <v>73</v>
      </c>
      <c r="AY665" s="203" t="s">
        <v>276</v>
      </c>
    </row>
    <row r="666" spans="2:65" s="13" customFormat="1">
      <c r="B666" s="202"/>
      <c r="D666" s="195" t="s">
        <v>284</v>
      </c>
      <c r="E666" s="203" t="s">
        <v>5</v>
      </c>
      <c r="F666" s="204" t="s">
        <v>5</v>
      </c>
      <c r="H666" s="205">
        <v>0</v>
      </c>
      <c r="I666" s="206"/>
      <c r="L666" s="202"/>
      <c r="M666" s="207"/>
      <c r="N666" s="208"/>
      <c r="O666" s="208"/>
      <c r="P666" s="208"/>
      <c r="Q666" s="208"/>
      <c r="R666" s="208"/>
      <c r="S666" s="208"/>
      <c r="T666" s="209"/>
      <c r="AT666" s="203" t="s">
        <v>284</v>
      </c>
      <c r="AU666" s="203" t="s">
        <v>81</v>
      </c>
      <c r="AV666" s="13" t="s">
        <v>81</v>
      </c>
      <c r="AW666" s="13" t="s">
        <v>6</v>
      </c>
      <c r="AX666" s="13" t="s">
        <v>73</v>
      </c>
      <c r="AY666" s="203" t="s">
        <v>276</v>
      </c>
    </row>
    <row r="667" spans="2:65" s="15" customFormat="1">
      <c r="B667" s="218"/>
      <c r="D667" s="195" t="s">
        <v>284</v>
      </c>
      <c r="E667" s="219" t="s">
        <v>5</v>
      </c>
      <c r="F667" s="220" t="s">
        <v>291</v>
      </c>
      <c r="H667" s="221">
        <v>4</v>
      </c>
      <c r="I667" s="222"/>
      <c r="L667" s="218"/>
      <c r="M667" s="223"/>
      <c r="N667" s="224"/>
      <c r="O667" s="224"/>
      <c r="P667" s="224"/>
      <c r="Q667" s="224"/>
      <c r="R667" s="224"/>
      <c r="S667" s="224"/>
      <c r="T667" s="225"/>
      <c r="AT667" s="219" t="s">
        <v>284</v>
      </c>
      <c r="AU667" s="219" t="s">
        <v>81</v>
      </c>
      <c r="AV667" s="15" t="s">
        <v>92</v>
      </c>
      <c r="AW667" s="15" t="s">
        <v>36</v>
      </c>
      <c r="AX667" s="15" t="s">
        <v>77</v>
      </c>
      <c r="AY667" s="219" t="s">
        <v>276</v>
      </c>
    </row>
    <row r="668" spans="2:65" s="1" customFormat="1" ht="16.5" customHeight="1">
      <c r="B668" s="181"/>
      <c r="C668" s="226" t="s">
        <v>1245</v>
      </c>
      <c r="D668" s="226" t="s">
        <v>447</v>
      </c>
      <c r="E668" s="227" t="s">
        <v>2604</v>
      </c>
      <c r="F668" s="228" t="s">
        <v>2605</v>
      </c>
      <c r="G668" s="229" t="s">
        <v>368</v>
      </c>
      <c r="H668" s="230">
        <v>1</v>
      </c>
      <c r="I668" s="231"/>
      <c r="J668" s="232">
        <f>ROUND(I668*H668,2)</f>
        <v>0</v>
      </c>
      <c r="K668" s="228" t="s">
        <v>282</v>
      </c>
      <c r="L668" s="233"/>
      <c r="M668" s="234" t="s">
        <v>5</v>
      </c>
      <c r="N668" s="235" t="s">
        <v>46</v>
      </c>
      <c r="O668" s="43"/>
      <c r="P668" s="191">
        <f>O668*H668</f>
        <v>0</v>
      </c>
      <c r="Q668" s="191">
        <v>1.6E-2</v>
      </c>
      <c r="R668" s="191">
        <f>Q668*H668</f>
        <v>1.6E-2</v>
      </c>
      <c r="S668" s="191">
        <v>0</v>
      </c>
      <c r="T668" s="192">
        <f>S668*H668</f>
        <v>0</v>
      </c>
      <c r="AR668" s="25" t="s">
        <v>484</v>
      </c>
      <c r="AT668" s="25" t="s">
        <v>447</v>
      </c>
      <c r="AU668" s="25" t="s">
        <v>81</v>
      </c>
      <c r="AY668" s="25" t="s">
        <v>276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5" t="s">
        <v>92</v>
      </c>
      <c r="BK668" s="193">
        <f>ROUND(I668*H668,2)</f>
        <v>0</v>
      </c>
      <c r="BL668" s="25" t="s">
        <v>384</v>
      </c>
      <c r="BM668" s="25" t="s">
        <v>2606</v>
      </c>
    </row>
    <row r="669" spans="2:65" s="12" customFormat="1">
      <c r="B669" s="194"/>
      <c r="D669" s="195" t="s">
        <v>284</v>
      </c>
      <c r="E669" s="196" t="s">
        <v>5</v>
      </c>
      <c r="F669" s="197" t="s">
        <v>2272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3" customFormat="1">
      <c r="B670" s="202"/>
      <c r="D670" s="195" t="s">
        <v>284</v>
      </c>
      <c r="E670" s="203" t="s">
        <v>5</v>
      </c>
      <c r="F670" s="204" t="s">
        <v>2450</v>
      </c>
      <c r="H670" s="205">
        <v>1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284</v>
      </c>
      <c r="AU670" s="203" t="s">
        <v>81</v>
      </c>
      <c r="AV670" s="13" t="s">
        <v>81</v>
      </c>
      <c r="AW670" s="13" t="s">
        <v>36</v>
      </c>
      <c r="AX670" s="13" t="s">
        <v>73</v>
      </c>
      <c r="AY670" s="203" t="s">
        <v>276</v>
      </c>
    </row>
    <row r="671" spans="2:65" s="13" customFormat="1">
      <c r="B671" s="202"/>
      <c r="D671" s="195" t="s">
        <v>284</v>
      </c>
      <c r="E671" s="203" t="s">
        <v>5</v>
      </c>
      <c r="F671" s="204" t="s">
        <v>5</v>
      </c>
      <c r="H671" s="205">
        <v>0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284</v>
      </c>
      <c r="AU671" s="203" t="s">
        <v>81</v>
      </c>
      <c r="AV671" s="13" t="s">
        <v>81</v>
      </c>
      <c r="AW671" s="13" t="s">
        <v>6</v>
      </c>
      <c r="AX671" s="13" t="s">
        <v>73</v>
      </c>
      <c r="AY671" s="203" t="s">
        <v>276</v>
      </c>
    </row>
    <row r="672" spans="2:65" s="15" customFormat="1">
      <c r="B672" s="218"/>
      <c r="D672" s="195" t="s">
        <v>284</v>
      </c>
      <c r="E672" s="219" t="s">
        <v>5</v>
      </c>
      <c r="F672" s="220" t="s">
        <v>291</v>
      </c>
      <c r="H672" s="221">
        <v>1</v>
      </c>
      <c r="I672" s="222"/>
      <c r="L672" s="218"/>
      <c r="M672" s="223"/>
      <c r="N672" s="224"/>
      <c r="O672" s="224"/>
      <c r="P672" s="224"/>
      <c r="Q672" s="224"/>
      <c r="R672" s="224"/>
      <c r="S672" s="224"/>
      <c r="T672" s="225"/>
      <c r="AT672" s="219" t="s">
        <v>284</v>
      </c>
      <c r="AU672" s="219" t="s">
        <v>81</v>
      </c>
      <c r="AV672" s="15" t="s">
        <v>92</v>
      </c>
      <c r="AW672" s="15" t="s">
        <v>36</v>
      </c>
      <c r="AX672" s="15" t="s">
        <v>77</v>
      </c>
      <c r="AY672" s="219" t="s">
        <v>276</v>
      </c>
    </row>
    <row r="673" spans="2:65" s="1" customFormat="1" ht="16.5" customHeight="1">
      <c r="B673" s="181"/>
      <c r="C673" s="226" t="s">
        <v>1249</v>
      </c>
      <c r="D673" s="226" t="s">
        <v>447</v>
      </c>
      <c r="E673" s="227" t="s">
        <v>2607</v>
      </c>
      <c r="F673" s="228" t="s">
        <v>2608</v>
      </c>
      <c r="G673" s="229" t="s">
        <v>368</v>
      </c>
      <c r="H673" s="230">
        <v>1</v>
      </c>
      <c r="I673" s="231"/>
      <c r="J673" s="232">
        <f>ROUND(I673*H673,2)</f>
        <v>0</v>
      </c>
      <c r="K673" s="228" t="s">
        <v>282</v>
      </c>
      <c r="L673" s="233"/>
      <c r="M673" s="234" t="s">
        <v>5</v>
      </c>
      <c r="N673" s="235" t="s">
        <v>46</v>
      </c>
      <c r="O673" s="43"/>
      <c r="P673" s="191">
        <f>O673*H673</f>
        <v>0</v>
      </c>
      <c r="Q673" s="191">
        <v>1.2999999999999999E-3</v>
      </c>
      <c r="R673" s="191">
        <f>Q673*H673</f>
        <v>1.2999999999999999E-3</v>
      </c>
      <c r="S673" s="191">
        <v>0</v>
      </c>
      <c r="T673" s="192">
        <f>S673*H673</f>
        <v>0</v>
      </c>
      <c r="AR673" s="25" t="s">
        <v>484</v>
      </c>
      <c r="AT673" s="25" t="s">
        <v>447</v>
      </c>
      <c r="AU673" s="25" t="s">
        <v>81</v>
      </c>
      <c r="AY673" s="25" t="s">
        <v>276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5" t="s">
        <v>92</v>
      </c>
      <c r="BK673" s="193">
        <f>ROUND(I673*H673,2)</f>
        <v>0</v>
      </c>
      <c r="BL673" s="25" t="s">
        <v>384</v>
      </c>
      <c r="BM673" s="25" t="s">
        <v>2609</v>
      </c>
    </row>
    <row r="674" spans="2:65" s="12" customFormat="1">
      <c r="B674" s="194"/>
      <c r="D674" s="195" t="s">
        <v>284</v>
      </c>
      <c r="E674" s="196" t="s">
        <v>5</v>
      </c>
      <c r="F674" s="197" t="s">
        <v>2272</v>
      </c>
      <c r="H674" s="196" t="s">
        <v>5</v>
      </c>
      <c r="I674" s="198"/>
      <c r="L674" s="194"/>
      <c r="M674" s="199"/>
      <c r="N674" s="200"/>
      <c r="O674" s="200"/>
      <c r="P674" s="200"/>
      <c r="Q674" s="200"/>
      <c r="R674" s="200"/>
      <c r="S674" s="200"/>
      <c r="T674" s="201"/>
      <c r="AT674" s="196" t="s">
        <v>284</v>
      </c>
      <c r="AU674" s="196" t="s">
        <v>81</v>
      </c>
      <c r="AV674" s="12" t="s">
        <v>77</v>
      </c>
      <c r="AW674" s="12" t="s">
        <v>36</v>
      </c>
      <c r="AX674" s="12" t="s">
        <v>73</v>
      </c>
      <c r="AY674" s="196" t="s">
        <v>276</v>
      </c>
    </row>
    <row r="675" spans="2:65" s="13" customFormat="1">
      <c r="B675" s="202"/>
      <c r="D675" s="195" t="s">
        <v>284</v>
      </c>
      <c r="E675" s="203" t="s">
        <v>5</v>
      </c>
      <c r="F675" s="204" t="s">
        <v>2450</v>
      </c>
      <c r="H675" s="205">
        <v>1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284</v>
      </c>
      <c r="AU675" s="203" t="s">
        <v>81</v>
      </c>
      <c r="AV675" s="13" t="s">
        <v>81</v>
      </c>
      <c r="AW675" s="13" t="s">
        <v>36</v>
      </c>
      <c r="AX675" s="13" t="s">
        <v>73</v>
      </c>
      <c r="AY675" s="203" t="s">
        <v>276</v>
      </c>
    </row>
    <row r="676" spans="2:65" s="13" customFormat="1">
      <c r="B676" s="202"/>
      <c r="D676" s="195" t="s">
        <v>284</v>
      </c>
      <c r="E676" s="203" t="s">
        <v>5</v>
      </c>
      <c r="F676" s="204" t="s">
        <v>5</v>
      </c>
      <c r="H676" s="205">
        <v>0</v>
      </c>
      <c r="I676" s="206"/>
      <c r="L676" s="202"/>
      <c r="M676" s="207"/>
      <c r="N676" s="208"/>
      <c r="O676" s="208"/>
      <c r="P676" s="208"/>
      <c r="Q676" s="208"/>
      <c r="R676" s="208"/>
      <c r="S676" s="208"/>
      <c r="T676" s="209"/>
      <c r="AT676" s="203" t="s">
        <v>284</v>
      </c>
      <c r="AU676" s="203" t="s">
        <v>81</v>
      </c>
      <c r="AV676" s="13" t="s">
        <v>81</v>
      </c>
      <c r="AW676" s="13" t="s">
        <v>6</v>
      </c>
      <c r="AX676" s="13" t="s">
        <v>73</v>
      </c>
      <c r="AY676" s="203" t="s">
        <v>276</v>
      </c>
    </row>
    <row r="677" spans="2:65" s="15" customFormat="1">
      <c r="B677" s="218"/>
      <c r="D677" s="195" t="s">
        <v>284</v>
      </c>
      <c r="E677" s="219" t="s">
        <v>5</v>
      </c>
      <c r="F677" s="220" t="s">
        <v>291</v>
      </c>
      <c r="H677" s="221">
        <v>1</v>
      </c>
      <c r="I677" s="222"/>
      <c r="L677" s="218"/>
      <c r="M677" s="223"/>
      <c r="N677" s="224"/>
      <c r="O677" s="224"/>
      <c r="P677" s="224"/>
      <c r="Q677" s="224"/>
      <c r="R677" s="224"/>
      <c r="S677" s="224"/>
      <c r="T677" s="225"/>
      <c r="AT677" s="219" t="s">
        <v>284</v>
      </c>
      <c r="AU677" s="219" t="s">
        <v>81</v>
      </c>
      <c r="AV677" s="15" t="s">
        <v>92</v>
      </c>
      <c r="AW677" s="15" t="s">
        <v>36</v>
      </c>
      <c r="AX677" s="15" t="s">
        <v>77</v>
      </c>
      <c r="AY677" s="219" t="s">
        <v>276</v>
      </c>
    </row>
    <row r="678" spans="2:65" s="1" customFormat="1" ht="16.5" customHeight="1">
      <c r="B678" s="181"/>
      <c r="C678" s="182" t="s">
        <v>1252</v>
      </c>
      <c r="D678" s="182" t="s">
        <v>278</v>
      </c>
      <c r="E678" s="183" t="s">
        <v>2610</v>
      </c>
      <c r="F678" s="184" t="s">
        <v>2611</v>
      </c>
      <c r="G678" s="185" t="s">
        <v>368</v>
      </c>
      <c r="H678" s="186">
        <v>1</v>
      </c>
      <c r="I678" s="187"/>
      <c r="J678" s="188">
        <f>ROUND(I678*H678,2)</f>
        <v>0</v>
      </c>
      <c r="K678" s="184" t="s">
        <v>282</v>
      </c>
      <c r="L678" s="42"/>
      <c r="M678" s="189" t="s">
        <v>5</v>
      </c>
      <c r="N678" s="190" t="s">
        <v>46</v>
      </c>
      <c r="O678" s="43"/>
      <c r="P678" s="191">
        <f>O678*H678</f>
        <v>0</v>
      </c>
      <c r="Q678" s="191">
        <v>2.4199999999999998E-3</v>
      </c>
      <c r="R678" s="191">
        <f>Q678*H678</f>
        <v>2.4199999999999998E-3</v>
      </c>
      <c r="S678" s="191">
        <v>0</v>
      </c>
      <c r="T678" s="192">
        <f>S678*H678</f>
        <v>0</v>
      </c>
      <c r="AR678" s="25" t="s">
        <v>384</v>
      </c>
      <c r="AT678" s="25" t="s">
        <v>278</v>
      </c>
      <c r="AU678" s="25" t="s">
        <v>81</v>
      </c>
      <c r="AY678" s="25" t="s">
        <v>276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25" t="s">
        <v>92</v>
      </c>
      <c r="BK678" s="193">
        <f>ROUND(I678*H678,2)</f>
        <v>0</v>
      </c>
      <c r="BL678" s="25" t="s">
        <v>384</v>
      </c>
      <c r="BM678" s="25" t="s">
        <v>2612</v>
      </c>
    </row>
    <row r="679" spans="2:65" s="12" customFormat="1">
      <c r="B679" s="194"/>
      <c r="D679" s="195" t="s">
        <v>284</v>
      </c>
      <c r="E679" s="196" t="s">
        <v>5</v>
      </c>
      <c r="F679" s="197" t="s">
        <v>2272</v>
      </c>
      <c r="H679" s="196" t="s">
        <v>5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6" t="s">
        <v>284</v>
      </c>
      <c r="AU679" s="196" t="s">
        <v>81</v>
      </c>
      <c r="AV679" s="12" t="s">
        <v>77</v>
      </c>
      <c r="AW679" s="12" t="s">
        <v>36</v>
      </c>
      <c r="AX679" s="12" t="s">
        <v>73</v>
      </c>
      <c r="AY679" s="196" t="s">
        <v>276</v>
      </c>
    </row>
    <row r="680" spans="2:65" s="13" customFormat="1">
      <c r="B680" s="202"/>
      <c r="D680" s="195" t="s">
        <v>284</v>
      </c>
      <c r="E680" s="203" t="s">
        <v>5</v>
      </c>
      <c r="F680" s="204" t="s">
        <v>2450</v>
      </c>
      <c r="H680" s="205">
        <v>1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284</v>
      </c>
      <c r="AU680" s="203" t="s">
        <v>81</v>
      </c>
      <c r="AV680" s="13" t="s">
        <v>81</v>
      </c>
      <c r="AW680" s="13" t="s">
        <v>36</v>
      </c>
      <c r="AX680" s="13" t="s">
        <v>73</v>
      </c>
      <c r="AY680" s="203" t="s">
        <v>276</v>
      </c>
    </row>
    <row r="681" spans="2:65" s="13" customFormat="1">
      <c r="B681" s="202"/>
      <c r="D681" s="195" t="s">
        <v>284</v>
      </c>
      <c r="E681" s="203" t="s">
        <v>5</v>
      </c>
      <c r="F681" s="204" t="s">
        <v>5</v>
      </c>
      <c r="H681" s="205">
        <v>0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284</v>
      </c>
      <c r="AU681" s="203" t="s">
        <v>81</v>
      </c>
      <c r="AV681" s="13" t="s">
        <v>81</v>
      </c>
      <c r="AW681" s="13" t="s">
        <v>6</v>
      </c>
      <c r="AX681" s="13" t="s">
        <v>73</v>
      </c>
      <c r="AY681" s="203" t="s">
        <v>276</v>
      </c>
    </row>
    <row r="682" spans="2:65" s="15" customFormat="1">
      <c r="B682" s="218"/>
      <c r="D682" s="195" t="s">
        <v>284</v>
      </c>
      <c r="E682" s="219" t="s">
        <v>5</v>
      </c>
      <c r="F682" s="220" t="s">
        <v>291</v>
      </c>
      <c r="H682" s="221">
        <v>1</v>
      </c>
      <c r="I682" s="222"/>
      <c r="L682" s="218"/>
      <c r="M682" s="223"/>
      <c r="N682" s="224"/>
      <c r="O682" s="224"/>
      <c r="P682" s="224"/>
      <c r="Q682" s="224"/>
      <c r="R682" s="224"/>
      <c r="S682" s="224"/>
      <c r="T682" s="225"/>
      <c r="AT682" s="219" t="s">
        <v>284</v>
      </c>
      <c r="AU682" s="219" t="s">
        <v>81</v>
      </c>
      <c r="AV682" s="15" t="s">
        <v>92</v>
      </c>
      <c r="AW682" s="15" t="s">
        <v>36</v>
      </c>
      <c r="AX682" s="15" t="s">
        <v>77</v>
      </c>
      <c r="AY682" s="219" t="s">
        <v>276</v>
      </c>
    </row>
    <row r="683" spans="2:65" s="1" customFormat="1" ht="16.5" customHeight="1">
      <c r="B683" s="181"/>
      <c r="C683" s="182" t="s">
        <v>1255</v>
      </c>
      <c r="D683" s="182" t="s">
        <v>278</v>
      </c>
      <c r="E683" s="183" t="s">
        <v>2613</v>
      </c>
      <c r="F683" s="184" t="s">
        <v>2614</v>
      </c>
      <c r="G683" s="185" t="s">
        <v>2170</v>
      </c>
      <c r="H683" s="186">
        <v>2</v>
      </c>
      <c r="I683" s="187"/>
      <c r="J683" s="188">
        <f>ROUND(I683*H683,2)</f>
        <v>0</v>
      </c>
      <c r="K683" s="184" t="s">
        <v>282</v>
      </c>
      <c r="L683" s="42"/>
      <c r="M683" s="189" t="s">
        <v>5</v>
      </c>
      <c r="N683" s="190" t="s">
        <v>46</v>
      </c>
      <c r="O683" s="43"/>
      <c r="P683" s="191">
        <f>O683*H683</f>
        <v>0</v>
      </c>
      <c r="Q683" s="191">
        <v>1.908E-2</v>
      </c>
      <c r="R683" s="191">
        <f>Q683*H683</f>
        <v>3.8159999999999999E-2</v>
      </c>
      <c r="S683" s="191">
        <v>0</v>
      </c>
      <c r="T683" s="192">
        <f>S683*H683</f>
        <v>0</v>
      </c>
      <c r="AR683" s="25" t="s">
        <v>384</v>
      </c>
      <c r="AT683" s="25" t="s">
        <v>278</v>
      </c>
      <c r="AU683" s="25" t="s">
        <v>81</v>
      </c>
      <c r="AY683" s="25" t="s">
        <v>276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5" t="s">
        <v>92</v>
      </c>
      <c r="BK683" s="193">
        <f>ROUND(I683*H683,2)</f>
        <v>0</v>
      </c>
      <c r="BL683" s="25" t="s">
        <v>384</v>
      </c>
      <c r="BM683" s="25" t="s">
        <v>2615</v>
      </c>
    </row>
    <row r="684" spans="2:65" s="12" customFormat="1">
      <c r="B684" s="194"/>
      <c r="D684" s="195" t="s">
        <v>284</v>
      </c>
      <c r="E684" s="196" t="s">
        <v>5</v>
      </c>
      <c r="F684" s="197" t="s">
        <v>2272</v>
      </c>
      <c r="H684" s="196" t="s">
        <v>5</v>
      </c>
      <c r="I684" s="198"/>
      <c r="L684" s="194"/>
      <c r="M684" s="199"/>
      <c r="N684" s="200"/>
      <c r="O684" s="200"/>
      <c r="P684" s="200"/>
      <c r="Q684" s="200"/>
      <c r="R684" s="200"/>
      <c r="S684" s="200"/>
      <c r="T684" s="201"/>
      <c r="AT684" s="196" t="s">
        <v>284</v>
      </c>
      <c r="AU684" s="196" t="s">
        <v>81</v>
      </c>
      <c r="AV684" s="12" t="s">
        <v>77</v>
      </c>
      <c r="AW684" s="12" t="s">
        <v>36</v>
      </c>
      <c r="AX684" s="12" t="s">
        <v>73</v>
      </c>
      <c r="AY684" s="196" t="s">
        <v>276</v>
      </c>
    </row>
    <row r="685" spans="2:65" s="13" customFormat="1">
      <c r="B685" s="202"/>
      <c r="D685" s="195" t="s">
        <v>284</v>
      </c>
      <c r="E685" s="203" t="s">
        <v>5</v>
      </c>
      <c r="F685" s="204" t="s">
        <v>2446</v>
      </c>
      <c r="H685" s="205">
        <v>2</v>
      </c>
      <c r="I685" s="206"/>
      <c r="L685" s="202"/>
      <c r="M685" s="207"/>
      <c r="N685" s="208"/>
      <c r="O685" s="208"/>
      <c r="P685" s="208"/>
      <c r="Q685" s="208"/>
      <c r="R685" s="208"/>
      <c r="S685" s="208"/>
      <c r="T685" s="209"/>
      <c r="AT685" s="203" t="s">
        <v>284</v>
      </c>
      <c r="AU685" s="203" t="s">
        <v>81</v>
      </c>
      <c r="AV685" s="13" t="s">
        <v>81</v>
      </c>
      <c r="AW685" s="13" t="s">
        <v>36</v>
      </c>
      <c r="AX685" s="13" t="s">
        <v>73</v>
      </c>
      <c r="AY685" s="203" t="s">
        <v>276</v>
      </c>
    </row>
    <row r="686" spans="2:65" s="13" customFormat="1">
      <c r="B686" s="202"/>
      <c r="D686" s="195" t="s">
        <v>284</v>
      </c>
      <c r="E686" s="203" t="s">
        <v>5</v>
      </c>
      <c r="F686" s="204" t="s">
        <v>5</v>
      </c>
      <c r="H686" s="205">
        <v>0</v>
      </c>
      <c r="I686" s="206"/>
      <c r="L686" s="202"/>
      <c r="M686" s="207"/>
      <c r="N686" s="208"/>
      <c r="O686" s="208"/>
      <c r="P686" s="208"/>
      <c r="Q686" s="208"/>
      <c r="R686" s="208"/>
      <c r="S686" s="208"/>
      <c r="T686" s="209"/>
      <c r="AT686" s="203" t="s">
        <v>284</v>
      </c>
      <c r="AU686" s="203" t="s">
        <v>81</v>
      </c>
      <c r="AV686" s="13" t="s">
        <v>81</v>
      </c>
      <c r="AW686" s="13" t="s">
        <v>6</v>
      </c>
      <c r="AX686" s="13" t="s">
        <v>73</v>
      </c>
      <c r="AY686" s="203" t="s">
        <v>276</v>
      </c>
    </row>
    <row r="687" spans="2:65" s="15" customFormat="1">
      <c r="B687" s="218"/>
      <c r="D687" s="195" t="s">
        <v>284</v>
      </c>
      <c r="E687" s="219" t="s">
        <v>5</v>
      </c>
      <c r="F687" s="220" t="s">
        <v>291</v>
      </c>
      <c r="H687" s="221">
        <v>2</v>
      </c>
      <c r="I687" s="222"/>
      <c r="L687" s="218"/>
      <c r="M687" s="223"/>
      <c r="N687" s="224"/>
      <c r="O687" s="224"/>
      <c r="P687" s="224"/>
      <c r="Q687" s="224"/>
      <c r="R687" s="224"/>
      <c r="S687" s="224"/>
      <c r="T687" s="225"/>
      <c r="AT687" s="219" t="s">
        <v>284</v>
      </c>
      <c r="AU687" s="219" t="s">
        <v>81</v>
      </c>
      <c r="AV687" s="15" t="s">
        <v>92</v>
      </c>
      <c r="AW687" s="15" t="s">
        <v>36</v>
      </c>
      <c r="AX687" s="15" t="s">
        <v>77</v>
      </c>
      <c r="AY687" s="219" t="s">
        <v>276</v>
      </c>
    </row>
    <row r="688" spans="2:65" s="1" customFormat="1" ht="25.5" customHeight="1">
      <c r="B688" s="181"/>
      <c r="C688" s="182" t="s">
        <v>1268</v>
      </c>
      <c r="D688" s="182" t="s">
        <v>278</v>
      </c>
      <c r="E688" s="183" t="s">
        <v>2616</v>
      </c>
      <c r="F688" s="184" t="s">
        <v>2617</v>
      </c>
      <c r="G688" s="185" t="s">
        <v>2170</v>
      </c>
      <c r="H688" s="186">
        <v>4</v>
      </c>
      <c r="I688" s="187"/>
      <c r="J688" s="188">
        <f>ROUND(I688*H688,2)</f>
        <v>0</v>
      </c>
      <c r="K688" s="184" t="s">
        <v>282</v>
      </c>
      <c r="L688" s="42"/>
      <c r="M688" s="189" t="s">
        <v>5</v>
      </c>
      <c r="N688" s="190" t="s">
        <v>46</v>
      </c>
      <c r="O688" s="43"/>
      <c r="P688" s="191">
        <f>O688*H688</f>
        <v>0</v>
      </c>
      <c r="Q688" s="191">
        <v>1.525E-2</v>
      </c>
      <c r="R688" s="191">
        <f>Q688*H688</f>
        <v>6.0999999999999999E-2</v>
      </c>
      <c r="S688" s="191">
        <v>0</v>
      </c>
      <c r="T688" s="192">
        <f>S688*H688</f>
        <v>0</v>
      </c>
      <c r="AR688" s="25" t="s">
        <v>384</v>
      </c>
      <c r="AT688" s="25" t="s">
        <v>278</v>
      </c>
      <c r="AU688" s="25" t="s">
        <v>81</v>
      </c>
      <c r="AY688" s="25" t="s">
        <v>276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5" t="s">
        <v>92</v>
      </c>
      <c r="BK688" s="193">
        <f>ROUND(I688*H688,2)</f>
        <v>0</v>
      </c>
      <c r="BL688" s="25" t="s">
        <v>384</v>
      </c>
      <c r="BM688" s="25" t="s">
        <v>2618</v>
      </c>
    </row>
    <row r="689" spans="2:65" s="12" customFormat="1">
      <c r="B689" s="194"/>
      <c r="D689" s="195" t="s">
        <v>284</v>
      </c>
      <c r="E689" s="196" t="s">
        <v>5</v>
      </c>
      <c r="F689" s="197" t="s">
        <v>2272</v>
      </c>
      <c r="H689" s="196" t="s">
        <v>5</v>
      </c>
      <c r="I689" s="198"/>
      <c r="L689" s="194"/>
      <c r="M689" s="199"/>
      <c r="N689" s="200"/>
      <c r="O689" s="200"/>
      <c r="P689" s="200"/>
      <c r="Q689" s="200"/>
      <c r="R689" s="200"/>
      <c r="S689" s="200"/>
      <c r="T689" s="201"/>
      <c r="AT689" s="196" t="s">
        <v>284</v>
      </c>
      <c r="AU689" s="196" t="s">
        <v>81</v>
      </c>
      <c r="AV689" s="12" t="s">
        <v>77</v>
      </c>
      <c r="AW689" s="12" t="s">
        <v>36</v>
      </c>
      <c r="AX689" s="12" t="s">
        <v>73</v>
      </c>
      <c r="AY689" s="196" t="s">
        <v>276</v>
      </c>
    </row>
    <row r="690" spans="2:65" s="13" customFormat="1">
      <c r="B690" s="202"/>
      <c r="D690" s="195" t="s">
        <v>284</v>
      </c>
      <c r="E690" s="203" t="s">
        <v>5</v>
      </c>
      <c r="F690" s="204" t="s">
        <v>2439</v>
      </c>
      <c r="H690" s="205">
        <v>1</v>
      </c>
      <c r="I690" s="206"/>
      <c r="L690" s="202"/>
      <c r="M690" s="207"/>
      <c r="N690" s="208"/>
      <c r="O690" s="208"/>
      <c r="P690" s="208"/>
      <c r="Q690" s="208"/>
      <c r="R690" s="208"/>
      <c r="S690" s="208"/>
      <c r="T690" s="209"/>
      <c r="AT690" s="203" t="s">
        <v>284</v>
      </c>
      <c r="AU690" s="203" t="s">
        <v>81</v>
      </c>
      <c r="AV690" s="13" t="s">
        <v>81</v>
      </c>
      <c r="AW690" s="13" t="s">
        <v>36</v>
      </c>
      <c r="AX690" s="13" t="s">
        <v>73</v>
      </c>
      <c r="AY690" s="203" t="s">
        <v>276</v>
      </c>
    </row>
    <row r="691" spans="2:65" s="13" customFormat="1">
      <c r="B691" s="202"/>
      <c r="D691" s="195" t="s">
        <v>284</v>
      </c>
      <c r="E691" s="203" t="s">
        <v>5</v>
      </c>
      <c r="F691" s="204" t="s">
        <v>2440</v>
      </c>
      <c r="H691" s="205">
        <v>1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284</v>
      </c>
      <c r="AU691" s="203" t="s">
        <v>81</v>
      </c>
      <c r="AV691" s="13" t="s">
        <v>81</v>
      </c>
      <c r="AW691" s="13" t="s">
        <v>36</v>
      </c>
      <c r="AX691" s="13" t="s">
        <v>73</v>
      </c>
      <c r="AY691" s="203" t="s">
        <v>276</v>
      </c>
    </row>
    <row r="692" spans="2:65" s="13" customFormat="1">
      <c r="B692" s="202"/>
      <c r="D692" s="195" t="s">
        <v>284</v>
      </c>
      <c r="E692" s="203" t="s">
        <v>5</v>
      </c>
      <c r="F692" s="204" t="s">
        <v>2441</v>
      </c>
      <c r="H692" s="205">
        <v>1</v>
      </c>
      <c r="I692" s="206"/>
      <c r="L692" s="202"/>
      <c r="M692" s="207"/>
      <c r="N692" s="208"/>
      <c r="O692" s="208"/>
      <c r="P692" s="208"/>
      <c r="Q692" s="208"/>
      <c r="R692" s="208"/>
      <c r="S692" s="208"/>
      <c r="T692" s="209"/>
      <c r="AT692" s="203" t="s">
        <v>284</v>
      </c>
      <c r="AU692" s="203" t="s">
        <v>81</v>
      </c>
      <c r="AV692" s="13" t="s">
        <v>81</v>
      </c>
      <c r="AW692" s="13" t="s">
        <v>36</v>
      </c>
      <c r="AX692" s="13" t="s">
        <v>73</v>
      </c>
      <c r="AY692" s="203" t="s">
        <v>276</v>
      </c>
    </row>
    <row r="693" spans="2:65" s="13" customFormat="1">
      <c r="B693" s="202"/>
      <c r="D693" s="195" t="s">
        <v>284</v>
      </c>
      <c r="E693" s="203" t="s">
        <v>5</v>
      </c>
      <c r="F693" s="204" t="s">
        <v>2442</v>
      </c>
      <c r="H693" s="205">
        <v>1</v>
      </c>
      <c r="I693" s="206"/>
      <c r="L693" s="202"/>
      <c r="M693" s="207"/>
      <c r="N693" s="208"/>
      <c r="O693" s="208"/>
      <c r="P693" s="208"/>
      <c r="Q693" s="208"/>
      <c r="R693" s="208"/>
      <c r="S693" s="208"/>
      <c r="T693" s="209"/>
      <c r="AT693" s="203" t="s">
        <v>284</v>
      </c>
      <c r="AU693" s="203" t="s">
        <v>81</v>
      </c>
      <c r="AV693" s="13" t="s">
        <v>81</v>
      </c>
      <c r="AW693" s="13" t="s">
        <v>36</v>
      </c>
      <c r="AX693" s="13" t="s">
        <v>73</v>
      </c>
      <c r="AY693" s="203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5</v>
      </c>
      <c r="H694" s="205">
        <v>0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6</v>
      </c>
      <c r="AX694" s="13" t="s">
        <v>73</v>
      </c>
      <c r="AY694" s="203" t="s">
        <v>276</v>
      </c>
    </row>
    <row r="695" spans="2:65" s="15" customFormat="1">
      <c r="B695" s="218"/>
      <c r="D695" s="195" t="s">
        <v>284</v>
      </c>
      <c r="E695" s="219" t="s">
        <v>5</v>
      </c>
      <c r="F695" s="220" t="s">
        <v>291</v>
      </c>
      <c r="H695" s="221">
        <v>4</v>
      </c>
      <c r="I695" s="222"/>
      <c r="L695" s="218"/>
      <c r="M695" s="223"/>
      <c r="N695" s="224"/>
      <c r="O695" s="224"/>
      <c r="P695" s="224"/>
      <c r="Q695" s="224"/>
      <c r="R695" s="224"/>
      <c r="S695" s="224"/>
      <c r="T695" s="225"/>
      <c r="AT695" s="219" t="s">
        <v>284</v>
      </c>
      <c r="AU695" s="219" t="s">
        <v>81</v>
      </c>
      <c r="AV695" s="15" t="s">
        <v>92</v>
      </c>
      <c r="AW695" s="15" t="s">
        <v>36</v>
      </c>
      <c r="AX695" s="15" t="s">
        <v>77</v>
      </c>
      <c r="AY695" s="219" t="s">
        <v>276</v>
      </c>
    </row>
    <row r="696" spans="2:65" s="1" customFormat="1" ht="16.5" customHeight="1">
      <c r="B696" s="181"/>
      <c r="C696" s="182" t="s">
        <v>1270</v>
      </c>
      <c r="D696" s="182" t="s">
        <v>278</v>
      </c>
      <c r="E696" s="183" t="s">
        <v>2619</v>
      </c>
      <c r="F696" s="184" t="s">
        <v>2620</v>
      </c>
      <c r="G696" s="185" t="s">
        <v>2170</v>
      </c>
      <c r="H696" s="186">
        <v>1</v>
      </c>
      <c r="I696" s="187"/>
      <c r="J696" s="188">
        <f>ROUND(I696*H696,2)</f>
        <v>0</v>
      </c>
      <c r="K696" s="184" t="s">
        <v>282</v>
      </c>
      <c r="L696" s="42"/>
      <c r="M696" s="189" t="s">
        <v>5</v>
      </c>
      <c r="N696" s="190" t="s">
        <v>46</v>
      </c>
      <c r="O696" s="43"/>
      <c r="P696" s="191">
        <f>O696*H696</f>
        <v>0</v>
      </c>
      <c r="Q696" s="191">
        <v>1.528E-2</v>
      </c>
      <c r="R696" s="191">
        <f>Q696*H696</f>
        <v>1.528E-2</v>
      </c>
      <c r="S696" s="191">
        <v>0</v>
      </c>
      <c r="T696" s="192">
        <f>S696*H696</f>
        <v>0</v>
      </c>
      <c r="AR696" s="25" t="s">
        <v>384</v>
      </c>
      <c r="AT696" s="25" t="s">
        <v>278</v>
      </c>
      <c r="AU696" s="25" t="s">
        <v>81</v>
      </c>
      <c r="AY696" s="25" t="s">
        <v>276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5" t="s">
        <v>92</v>
      </c>
      <c r="BK696" s="193">
        <f>ROUND(I696*H696,2)</f>
        <v>0</v>
      </c>
      <c r="BL696" s="25" t="s">
        <v>384</v>
      </c>
      <c r="BM696" s="25" t="s">
        <v>2621</v>
      </c>
    </row>
    <row r="697" spans="2:65" s="12" customFormat="1">
      <c r="B697" s="194"/>
      <c r="D697" s="195" t="s">
        <v>284</v>
      </c>
      <c r="E697" s="196" t="s">
        <v>5</v>
      </c>
      <c r="F697" s="197" t="s">
        <v>2272</v>
      </c>
      <c r="H697" s="196" t="s">
        <v>5</v>
      </c>
      <c r="I697" s="198"/>
      <c r="L697" s="194"/>
      <c r="M697" s="199"/>
      <c r="N697" s="200"/>
      <c r="O697" s="200"/>
      <c r="P697" s="200"/>
      <c r="Q697" s="200"/>
      <c r="R697" s="200"/>
      <c r="S697" s="200"/>
      <c r="T697" s="201"/>
      <c r="AT697" s="196" t="s">
        <v>284</v>
      </c>
      <c r="AU697" s="196" t="s">
        <v>81</v>
      </c>
      <c r="AV697" s="12" t="s">
        <v>77</v>
      </c>
      <c r="AW697" s="12" t="s">
        <v>36</v>
      </c>
      <c r="AX697" s="12" t="s">
        <v>73</v>
      </c>
      <c r="AY697" s="196" t="s">
        <v>276</v>
      </c>
    </row>
    <row r="698" spans="2:65" s="13" customFormat="1">
      <c r="B698" s="202"/>
      <c r="D698" s="195" t="s">
        <v>284</v>
      </c>
      <c r="E698" s="203" t="s">
        <v>5</v>
      </c>
      <c r="F698" s="204" t="s">
        <v>2438</v>
      </c>
      <c r="H698" s="205">
        <v>1</v>
      </c>
      <c r="I698" s="206"/>
      <c r="L698" s="202"/>
      <c r="M698" s="207"/>
      <c r="N698" s="208"/>
      <c r="O698" s="208"/>
      <c r="P698" s="208"/>
      <c r="Q698" s="208"/>
      <c r="R698" s="208"/>
      <c r="S698" s="208"/>
      <c r="T698" s="209"/>
      <c r="AT698" s="203" t="s">
        <v>284</v>
      </c>
      <c r="AU698" s="203" t="s">
        <v>81</v>
      </c>
      <c r="AV698" s="13" t="s">
        <v>81</v>
      </c>
      <c r="AW698" s="13" t="s">
        <v>36</v>
      </c>
      <c r="AX698" s="13" t="s">
        <v>73</v>
      </c>
      <c r="AY698" s="203" t="s">
        <v>276</v>
      </c>
    </row>
    <row r="699" spans="2:65" s="13" customFormat="1">
      <c r="B699" s="202"/>
      <c r="D699" s="195" t="s">
        <v>284</v>
      </c>
      <c r="E699" s="203" t="s">
        <v>5</v>
      </c>
      <c r="F699" s="204" t="s">
        <v>5</v>
      </c>
      <c r="H699" s="205">
        <v>0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284</v>
      </c>
      <c r="AU699" s="203" t="s">
        <v>81</v>
      </c>
      <c r="AV699" s="13" t="s">
        <v>81</v>
      </c>
      <c r="AW699" s="13" t="s">
        <v>6</v>
      </c>
      <c r="AX699" s="13" t="s">
        <v>73</v>
      </c>
      <c r="AY699" s="203" t="s">
        <v>276</v>
      </c>
    </row>
    <row r="700" spans="2:65" s="13" customFormat="1">
      <c r="B700" s="202"/>
      <c r="D700" s="195" t="s">
        <v>284</v>
      </c>
      <c r="E700" s="203" t="s">
        <v>5</v>
      </c>
      <c r="F700" s="204" t="s">
        <v>5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284</v>
      </c>
      <c r="AU700" s="203" t="s">
        <v>81</v>
      </c>
      <c r="AV700" s="13" t="s">
        <v>81</v>
      </c>
      <c r="AW700" s="13" t="s">
        <v>6</v>
      </c>
      <c r="AX700" s="13" t="s">
        <v>73</v>
      </c>
      <c r="AY700" s="203" t="s">
        <v>276</v>
      </c>
    </row>
    <row r="701" spans="2:65" s="15" customFormat="1">
      <c r="B701" s="218"/>
      <c r="D701" s="195" t="s">
        <v>284</v>
      </c>
      <c r="E701" s="219" t="s">
        <v>5</v>
      </c>
      <c r="F701" s="220" t="s">
        <v>291</v>
      </c>
      <c r="H701" s="221">
        <v>1</v>
      </c>
      <c r="I701" s="222"/>
      <c r="L701" s="218"/>
      <c r="M701" s="223"/>
      <c r="N701" s="224"/>
      <c r="O701" s="224"/>
      <c r="P701" s="224"/>
      <c r="Q701" s="224"/>
      <c r="R701" s="224"/>
      <c r="S701" s="224"/>
      <c r="T701" s="225"/>
      <c r="AT701" s="219" t="s">
        <v>284</v>
      </c>
      <c r="AU701" s="219" t="s">
        <v>81</v>
      </c>
      <c r="AV701" s="15" t="s">
        <v>92</v>
      </c>
      <c r="AW701" s="15" t="s">
        <v>36</v>
      </c>
      <c r="AX701" s="15" t="s">
        <v>77</v>
      </c>
      <c r="AY701" s="219" t="s">
        <v>276</v>
      </c>
    </row>
    <row r="702" spans="2:65" s="1" customFormat="1" ht="16.5" customHeight="1">
      <c r="B702" s="181"/>
      <c r="C702" s="226" t="s">
        <v>1272</v>
      </c>
      <c r="D702" s="226" t="s">
        <v>447</v>
      </c>
      <c r="E702" s="227" t="s">
        <v>2622</v>
      </c>
      <c r="F702" s="228" t="s">
        <v>2623</v>
      </c>
      <c r="G702" s="229" t="s">
        <v>368</v>
      </c>
      <c r="H702" s="230">
        <v>1</v>
      </c>
      <c r="I702" s="231"/>
      <c r="J702" s="232">
        <f>ROUND(I702*H702,2)</f>
        <v>0</v>
      </c>
      <c r="K702" s="228" t="s">
        <v>282</v>
      </c>
      <c r="L702" s="233"/>
      <c r="M702" s="234" t="s">
        <v>5</v>
      </c>
      <c r="N702" s="235" t="s">
        <v>46</v>
      </c>
      <c r="O702" s="43"/>
      <c r="P702" s="191">
        <f>O702*H702</f>
        <v>0</v>
      </c>
      <c r="Q702" s="191">
        <v>1.5200000000000001E-3</v>
      </c>
      <c r="R702" s="191">
        <f>Q702*H702</f>
        <v>1.5200000000000001E-3</v>
      </c>
      <c r="S702" s="191">
        <v>0</v>
      </c>
      <c r="T702" s="192">
        <f>S702*H702</f>
        <v>0</v>
      </c>
      <c r="AR702" s="25" t="s">
        <v>484</v>
      </c>
      <c r="AT702" s="25" t="s">
        <v>447</v>
      </c>
      <c r="AU702" s="25" t="s">
        <v>81</v>
      </c>
      <c r="AY702" s="25" t="s">
        <v>276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5" t="s">
        <v>92</v>
      </c>
      <c r="BK702" s="193">
        <f>ROUND(I702*H702,2)</f>
        <v>0</v>
      </c>
      <c r="BL702" s="25" t="s">
        <v>384</v>
      </c>
      <c r="BM702" s="25" t="s">
        <v>2624</v>
      </c>
    </row>
    <row r="703" spans="2:65" s="12" customFormat="1">
      <c r="B703" s="194"/>
      <c r="D703" s="195" t="s">
        <v>284</v>
      </c>
      <c r="E703" s="196" t="s">
        <v>5</v>
      </c>
      <c r="F703" s="197" t="s">
        <v>2272</v>
      </c>
      <c r="H703" s="196" t="s">
        <v>5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AT703" s="196" t="s">
        <v>284</v>
      </c>
      <c r="AU703" s="196" t="s">
        <v>81</v>
      </c>
      <c r="AV703" s="12" t="s">
        <v>77</v>
      </c>
      <c r="AW703" s="12" t="s">
        <v>36</v>
      </c>
      <c r="AX703" s="12" t="s">
        <v>73</v>
      </c>
      <c r="AY703" s="196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2438</v>
      </c>
      <c r="H704" s="205">
        <v>1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3" customFormat="1">
      <c r="B705" s="202"/>
      <c r="D705" s="195" t="s">
        <v>284</v>
      </c>
      <c r="E705" s="203" t="s">
        <v>5</v>
      </c>
      <c r="F705" s="204" t="s">
        <v>5</v>
      </c>
      <c r="H705" s="205">
        <v>0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284</v>
      </c>
      <c r="AU705" s="203" t="s">
        <v>81</v>
      </c>
      <c r="AV705" s="13" t="s">
        <v>81</v>
      </c>
      <c r="AW705" s="13" t="s">
        <v>6</v>
      </c>
      <c r="AX705" s="13" t="s">
        <v>73</v>
      </c>
      <c r="AY705" s="203" t="s">
        <v>276</v>
      </c>
    </row>
    <row r="706" spans="2:65" s="13" customFormat="1">
      <c r="B706" s="202"/>
      <c r="D706" s="195" t="s">
        <v>284</v>
      </c>
      <c r="E706" s="203" t="s">
        <v>5</v>
      </c>
      <c r="F706" s="204" t="s">
        <v>5</v>
      </c>
      <c r="H706" s="205">
        <v>0</v>
      </c>
      <c r="I706" s="206"/>
      <c r="L706" s="202"/>
      <c r="M706" s="207"/>
      <c r="N706" s="208"/>
      <c r="O706" s="208"/>
      <c r="P706" s="208"/>
      <c r="Q706" s="208"/>
      <c r="R706" s="208"/>
      <c r="S706" s="208"/>
      <c r="T706" s="209"/>
      <c r="AT706" s="203" t="s">
        <v>284</v>
      </c>
      <c r="AU706" s="203" t="s">
        <v>81</v>
      </c>
      <c r="AV706" s="13" t="s">
        <v>81</v>
      </c>
      <c r="AW706" s="13" t="s">
        <v>6</v>
      </c>
      <c r="AX706" s="13" t="s">
        <v>73</v>
      </c>
      <c r="AY706" s="203" t="s">
        <v>276</v>
      </c>
    </row>
    <row r="707" spans="2:65" s="13" customFormat="1">
      <c r="B707" s="202"/>
      <c r="D707" s="195" t="s">
        <v>284</v>
      </c>
      <c r="E707" s="203" t="s">
        <v>5</v>
      </c>
      <c r="F707" s="204" t="s">
        <v>5</v>
      </c>
      <c r="H707" s="205">
        <v>0</v>
      </c>
      <c r="I707" s="206"/>
      <c r="L707" s="202"/>
      <c r="M707" s="207"/>
      <c r="N707" s="208"/>
      <c r="O707" s="208"/>
      <c r="P707" s="208"/>
      <c r="Q707" s="208"/>
      <c r="R707" s="208"/>
      <c r="S707" s="208"/>
      <c r="T707" s="209"/>
      <c r="AT707" s="203" t="s">
        <v>284</v>
      </c>
      <c r="AU707" s="203" t="s">
        <v>81</v>
      </c>
      <c r="AV707" s="13" t="s">
        <v>81</v>
      </c>
      <c r="AW707" s="13" t="s">
        <v>6</v>
      </c>
      <c r="AX707" s="13" t="s">
        <v>73</v>
      </c>
      <c r="AY707" s="203" t="s">
        <v>276</v>
      </c>
    </row>
    <row r="708" spans="2:65" s="13" customFormat="1">
      <c r="B708" s="202"/>
      <c r="D708" s="195" t="s">
        <v>284</v>
      </c>
      <c r="E708" s="203" t="s">
        <v>5</v>
      </c>
      <c r="F708" s="204" t="s">
        <v>5</v>
      </c>
      <c r="H708" s="205">
        <v>0</v>
      </c>
      <c r="I708" s="206"/>
      <c r="L708" s="202"/>
      <c r="M708" s="207"/>
      <c r="N708" s="208"/>
      <c r="O708" s="208"/>
      <c r="P708" s="208"/>
      <c r="Q708" s="208"/>
      <c r="R708" s="208"/>
      <c r="S708" s="208"/>
      <c r="T708" s="209"/>
      <c r="AT708" s="203" t="s">
        <v>284</v>
      </c>
      <c r="AU708" s="203" t="s">
        <v>81</v>
      </c>
      <c r="AV708" s="13" t="s">
        <v>81</v>
      </c>
      <c r="AW708" s="13" t="s">
        <v>6</v>
      </c>
      <c r="AX708" s="13" t="s">
        <v>73</v>
      </c>
      <c r="AY708" s="203" t="s">
        <v>276</v>
      </c>
    </row>
    <row r="709" spans="2:65" s="15" customFormat="1">
      <c r="B709" s="218"/>
      <c r="D709" s="195" t="s">
        <v>284</v>
      </c>
      <c r="E709" s="219" t="s">
        <v>5</v>
      </c>
      <c r="F709" s="220" t="s">
        <v>291</v>
      </c>
      <c r="H709" s="221">
        <v>1</v>
      </c>
      <c r="I709" s="222"/>
      <c r="L709" s="218"/>
      <c r="M709" s="223"/>
      <c r="N709" s="224"/>
      <c r="O709" s="224"/>
      <c r="P709" s="224"/>
      <c r="Q709" s="224"/>
      <c r="R709" s="224"/>
      <c r="S709" s="224"/>
      <c r="T709" s="225"/>
      <c r="AT709" s="219" t="s">
        <v>284</v>
      </c>
      <c r="AU709" s="219" t="s">
        <v>81</v>
      </c>
      <c r="AV709" s="15" t="s">
        <v>92</v>
      </c>
      <c r="AW709" s="15" t="s">
        <v>36</v>
      </c>
      <c r="AX709" s="15" t="s">
        <v>77</v>
      </c>
      <c r="AY709" s="219" t="s">
        <v>276</v>
      </c>
    </row>
    <row r="710" spans="2:65" s="1" customFormat="1" ht="16.5" customHeight="1">
      <c r="B710" s="181"/>
      <c r="C710" s="182" t="s">
        <v>1275</v>
      </c>
      <c r="D710" s="182" t="s">
        <v>278</v>
      </c>
      <c r="E710" s="183" t="s">
        <v>2625</v>
      </c>
      <c r="F710" s="184" t="s">
        <v>2626</v>
      </c>
      <c r="G710" s="185" t="s">
        <v>2170</v>
      </c>
      <c r="H710" s="186">
        <v>2</v>
      </c>
      <c r="I710" s="187"/>
      <c r="J710" s="188">
        <f>ROUND(I710*H710,2)</f>
        <v>0</v>
      </c>
      <c r="K710" s="184" t="s">
        <v>282</v>
      </c>
      <c r="L710" s="42"/>
      <c r="M710" s="189" t="s">
        <v>5</v>
      </c>
      <c r="N710" s="190" t="s">
        <v>46</v>
      </c>
      <c r="O710" s="43"/>
      <c r="P710" s="191">
        <f>O710*H710</f>
        <v>0</v>
      </c>
      <c r="Q710" s="191">
        <v>1.188E-2</v>
      </c>
      <c r="R710" s="191">
        <f>Q710*H710</f>
        <v>2.376E-2</v>
      </c>
      <c r="S710" s="191">
        <v>0</v>
      </c>
      <c r="T710" s="192">
        <f>S710*H710</f>
        <v>0</v>
      </c>
      <c r="AR710" s="25" t="s">
        <v>384</v>
      </c>
      <c r="AT710" s="25" t="s">
        <v>278</v>
      </c>
      <c r="AU710" s="25" t="s">
        <v>81</v>
      </c>
      <c r="AY710" s="25" t="s">
        <v>276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5" t="s">
        <v>92</v>
      </c>
      <c r="BK710" s="193">
        <f>ROUND(I710*H710,2)</f>
        <v>0</v>
      </c>
      <c r="BL710" s="25" t="s">
        <v>384</v>
      </c>
      <c r="BM710" s="25" t="s">
        <v>2627</v>
      </c>
    </row>
    <row r="711" spans="2:65" s="12" customFormat="1">
      <c r="B711" s="194"/>
      <c r="D711" s="195" t="s">
        <v>284</v>
      </c>
      <c r="E711" s="196" t="s">
        <v>5</v>
      </c>
      <c r="F711" s="197" t="s">
        <v>2272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2628</v>
      </c>
      <c r="H712" s="205">
        <v>1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2629</v>
      </c>
      <c r="H713" s="205">
        <v>1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3" customFormat="1">
      <c r="B714" s="202"/>
      <c r="D714" s="195" t="s">
        <v>284</v>
      </c>
      <c r="E714" s="203" t="s">
        <v>5</v>
      </c>
      <c r="F714" s="204" t="s">
        <v>5</v>
      </c>
      <c r="H714" s="205">
        <v>0</v>
      </c>
      <c r="I714" s="206"/>
      <c r="L714" s="202"/>
      <c r="M714" s="207"/>
      <c r="N714" s="208"/>
      <c r="O714" s="208"/>
      <c r="P714" s="208"/>
      <c r="Q714" s="208"/>
      <c r="R714" s="208"/>
      <c r="S714" s="208"/>
      <c r="T714" s="209"/>
      <c r="AT714" s="203" t="s">
        <v>284</v>
      </c>
      <c r="AU714" s="203" t="s">
        <v>81</v>
      </c>
      <c r="AV714" s="13" t="s">
        <v>81</v>
      </c>
      <c r="AW714" s="13" t="s">
        <v>6</v>
      </c>
      <c r="AX714" s="13" t="s">
        <v>73</v>
      </c>
      <c r="AY714" s="203" t="s">
        <v>276</v>
      </c>
    </row>
    <row r="715" spans="2:65" s="15" customFormat="1">
      <c r="B715" s="218"/>
      <c r="D715" s="195" t="s">
        <v>284</v>
      </c>
      <c r="E715" s="219" t="s">
        <v>5</v>
      </c>
      <c r="F715" s="220" t="s">
        <v>291</v>
      </c>
      <c r="H715" s="221">
        <v>2</v>
      </c>
      <c r="I715" s="222"/>
      <c r="L715" s="218"/>
      <c r="M715" s="223"/>
      <c r="N715" s="224"/>
      <c r="O715" s="224"/>
      <c r="P715" s="224"/>
      <c r="Q715" s="224"/>
      <c r="R715" s="224"/>
      <c r="S715" s="224"/>
      <c r="T715" s="225"/>
      <c r="AT715" s="219" t="s">
        <v>284</v>
      </c>
      <c r="AU715" s="219" t="s">
        <v>81</v>
      </c>
      <c r="AV715" s="15" t="s">
        <v>92</v>
      </c>
      <c r="AW715" s="15" t="s">
        <v>36</v>
      </c>
      <c r="AX715" s="15" t="s">
        <v>77</v>
      </c>
      <c r="AY715" s="219" t="s">
        <v>276</v>
      </c>
    </row>
    <row r="716" spans="2:65" s="1" customFormat="1" ht="16.5" customHeight="1">
      <c r="B716" s="181"/>
      <c r="C716" s="182" t="s">
        <v>1277</v>
      </c>
      <c r="D716" s="182" t="s">
        <v>278</v>
      </c>
      <c r="E716" s="183" t="s">
        <v>2630</v>
      </c>
      <c r="F716" s="184" t="s">
        <v>2631</v>
      </c>
      <c r="G716" s="185" t="s">
        <v>2170</v>
      </c>
      <c r="H716" s="186">
        <v>2</v>
      </c>
      <c r="I716" s="187"/>
      <c r="J716" s="188">
        <f>ROUND(I716*H716,2)</f>
        <v>0</v>
      </c>
      <c r="K716" s="184" t="s">
        <v>282</v>
      </c>
      <c r="L716" s="42"/>
      <c r="M716" s="189" t="s">
        <v>5</v>
      </c>
      <c r="N716" s="190" t="s">
        <v>46</v>
      </c>
      <c r="O716" s="43"/>
      <c r="P716" s="191">
        <f>O716*H716</f>
        <v>0</v>
      </c>
      <c r="Q716" s="191">
        <v>9.3399999999999993E-3</v>
      </c>
      <c r="R716" s="191">
        <f>Q716*H716</f>
        <v>1.8679999999999999E-2</v>
      </c>
      <c r="S716" s="191">
        <v>0</v>
      </c>
      <c r="T716" s="192">
        <f>S716*H716</f>
        <v>0</v>
      </c>
      <c r="AR716" s="25" t="s">
        <v>384</v>
      </c>
      <c r="AT716" s="25" t="s">
        <v>278</v>
      </c>
      <c r="AU716" s="25" t="s">
        <v>81</v>
      </c>
      <c r="AY716" s="25" t="s">
        <v>276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25" t="s">
        <v>92</v>
      </c>
      <c r="BK716" s="193">
        <f>ROUND(I716*H716,2)</f>
        <v>0</v>
      </c>
      <c r="BL716" s="25" t="s">
        <v>384</v>
      </c>
      <c r="BM716" s="25" t="s">
        <v>2632</v>
      </c>
    </row>
    <row r="717" spans="2:65" s="12" customFormat="1">
      <c r="B717" s="194"/>
      <c r="D717" s="195" t="s">
        <v>284</v>
      </c>
      <c r="E717" s="196" t="s">
        <v>5</v>
      </c>
      <c r="F717" s="197" t="s">
        <v>2272</v>
      </c>
      <c r="H717" s="196" t="s">
        <v>5</v>
      </c>
      <c r="I717" s="198"/>
      <c r="L717" s="194"/>
      <c r="M717" s="199"/>
      <c r="N717" s="200"/>
      <c r="O717" s="200"/>
      <c r="P717" s="200"/>
      <c r="Q717" s="200"/>
      <c r="R717" s="200"/>
      <c r="S717" s="200"/>
      <c r="T717" s="201"/>
      <c r="AT717" s="196" t="s">
        <v>284</v>
      </c>
      <c r="AU717" s="196" t="s">
        <v>81</v>
      </c>
      <c r="AV717" s="12" t="s">
        <v>77</v>
      </c>
      <c r="AW717" s="12" t="s">
        <v>36</v>
      </c>
      <c r="AX717" s="12" t="s">
        <v>73</v>
      </c>
      <c r="AY717" s="196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2628</v>
      </c>
      <c r="H718" s="205">
        <v>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2629</v>
      </c>
      <c r="H719" s="205">
        <v>1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3" customFormat="1">
      <c r="B720" s="202"/>
      <c r="D720" s="195" t="s">
        <v>284</v>
      </c>
      <c r="E720" s="203" t="s">
        <v>5</v>
      </c>
      <c r="F720" s="204" t="s">
        <v>5</v>
      </c>
      <c r="H720" s="205">
        <v>0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AT720" s="203" t="s">
        <v>284</v>
      </c>
      <c r="AU720" s="203" t="s">
        <v>81</v>
      </c>
      <c r="AV720" s="13" t="s">
        <v>81</v>
      </c>
      <c r="AW720" s="13" t="s">
        <v>6</v>
      </c>
      <c r="AX720" s="13" t="s">
        <v>73</v>
      </c>
      <c r="AY720" s="203" t="s">
        <v>276</v>
      </c>
    </row>
    <row r="721" spans="2:65" s="15" customFormat="1">
      <c r="B721" s="218"/>
      <c r="D721" s="195" t="s">
        <v>284</v>
      </c>
      <c r="E721" s="219" t="s">
        <v>5</v>
      </c>
      <c r="F721" s="220" t="s">
        <v>291</v>
      </c>
      <c r="H721" s="221">
        <v>2</v>
      </c>
      <c r="I721" s="222"/>
      <c r="L721" s="218"/>
      <c r="M721" s="223"/>
      <c r="N721" s="224"/>
      <c r="O721" s="224"/>
      <c r="P721" s="224"/>
      <c r="Q721" s="224"/>
      <c r="R721" s="224"/>
      <c r="S721" s="224"/>
      <c r="T721" s="225"/>
      <c r="AT721" s="219" t="s">
        <v>284</v>
      </c>
      <c r="AU721" s="219" t="s">
        <v>81</v>
      </c>
      <c r="AV721" s="15" t="s">
        <v>92</v>
      </c>
      <c r="AW721" s="15" t="s">
        <v>36</v>
      </c>
      <c r="AX721" s="15" t="s">
        <v>77</v>
      </c>
      <c r="AY721" s="219" t="s">
        <v>276</v>
      </c>
    </row>
    <row r="722" spans="2:65" s="1" customFormat="1" ht="16.5" customHeight="1">
      <c r="B722" s="181"/>
      <c r="C722" s="182" t="s">
        <v>1279</v>
      </c>
      <c r="D722" s="182" t="s">
        <v>278</v>
      </c>
      <c r="E722" s="183" t="s">
        <v>2633</v>
      </c>
      <c r="F722" s="184" t="s">
        <v>2634</v>
      </c>
      <c r="G722" s="185" t="s">
        <v>2170</v>
      </c>
      <c r="H722" s="186">
        <v>1</v>
      </c>
      <c r="I722" s="187"/>
      <c r="J722" s="188">
        <f>ROUND(I722*H722,2)</f>
        <v>0</v>
      </c>
      <c r="K722" s="184" t="s">
        <v>282</v>
      </c>
      <c r="L722" s="42"/>
      <c r="M722" s="189" t="s">
        <v>5</v>
      </c>
      <c r="N722" s="190" t="s">
        <v>46</v>
      </c>
      <c r="O722" s="43"/>
      <c r="P722" s="191">
        <f>O722*H722</f>
        <v>0</v>
      </c>
      <c r="Q722" s="191">
        <v>4.2999999999999999E-4</v>
      </c>
      <c r="R722" s="191">
        <f>Q722*H722</f>
        <v>4.2999999999999999E-4</v>
      </c>
      <c r="S722" s="191">
        <v>0</v>
      </c>
      <c r="T722" s="192">
        <f>S722*H722</f>
        <v>0</v>
      </c>
      <c r="AR722" s="25" t="s">
        <v>384</v>
      </c>
      <c r="AT722" s="25" t="s">
        <v>278</v>
      </c>
      <c r="AU722" s="25" t="s">
        <v>81</v>
      </c>
      <c r="AY722" s="25" t="s">
        <v>276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5" t="s">
        <v>92</v>
      </c>
      <c r="BK722" s="193">
        <f>ROUND(I722*H722,2)</f>
        <v>0</v>
      </c>
      <c r="BL722" s="25" t="s">
        <v>384</v>
      </c>
      <c r="BM722" s="25" t="s">
        <v>2635</v>
      </c>
    </row>
    <row r="723" spans="2:65" s="12" customFormat="1">
      <c r="B723" s="194"/>
      <c r="D723" s="195" t="s">
        <v>284</v>
      </c>
      <c r="E723" s="196" t="s">
        <v>5</v>
      </c>
      <c r="F723" s="197" t="s">
        <v>2272</v>
      </c>
      <c r="H723" s="196" t="s">
        <v>5</v>
      </c>
      <c r="I723" s="198"/>
      <c r="L723" s="194"/>
      <c r="M723" s="199"/>
      <c r="N723" s="200"/>
      <c r="O723" s="200"/>
      <c r="P723" s="200"/>
      <c r="Q723" s="200"/>
      <c r="R723" s="200"/>
      <c r="S723" s="200"/>
      <c r="T723" s="201"/>
      <c r="AT723" s="196" t="s">
        <v>284</v>
      </c>
      <c r="AU723" s="196" t="s">
        <v>81</v>
      </c>
      <c r="AV723" s="12" t="s">
        <v>77</v>
      </c>
      <c r="AW723" s="12" t="s">
        <v>36</v>
      </c>
      <c r="AX723" s="12" t="s">
        <v>73</v>
      </c>
      <c r="AY723" s="196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2445</v>
      </c>
      <c r="H724" s="205">
        <v>1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3" customFormat="1">
      <c r="B725" s="202"/>
      <c r="D725" s="195" t="s">
        <v>284</v>
      </c>
      <c r="E725" s="203" t="s">
        <v>5</v>
      </c>
      <c r="F725" s="204" t="s">
        <v>5</v>
      </c>
      <c r="H725" s="205">
        <v>0</v>
      </c>
      <c r="I725" s="206"/>
      <c r="L725" s="202"/>
      <c r="M725" s="207"/>
      <c r="N725" s="208"/>
      <c r="O725" s="208"/>
      <c r="P725" s="208"/>
      <c r="Q725" s="208"/>
      <c r="R725" s="208"/>
      <c r="S725" s="208"/>
      <c r="T725" s="209"/>
      <c r="AT725" s="203" t="s">
        <v>284</v>
      </c>
      <c r="AU725" s="203" t="s">
        <v>81</v>
      </c>
      <c r="AV725" s="13" t="s">
        <v>81</v>
      </c>
      <c r="AW725" s="13" t="s">
        <v>6</v>
      </c>
      <c r="AX725" s="13" t="s">
        <v>73</v>
      </c>
      <c r="AY725" s="203" t="s">
        <v>276</v>
      </c>
    </row>
    <row r="726" spans="2:65" s="13" customFormat="1">
      <c r="B726" s="202"/>
      <c r="D726" s="195" t="s">
        <v>284</v>
      </c>
      <c r="E726" s="203" t="s">
        <v>5</v>
      </c>
      <c r="F726" s="204" t="s">
        <v>5</v>
      </c>
      <c r="H726" s="205">
        <v>0</v>
      </c>
      <c r="I726" s="206"/>
      <c r="L726" s="202"/>
      <c r="M726" s="207"/>
      <c r="N726" s="208"/>
      <c r="O726" s="208"/>
      <c r="P726" s="208"/>
      <c r="Q726" s="208"/>
      <c r="R726" s="208"/>
      <c r="S726" s="208"/>
      <c r="T726" s="209"/>
      <c r="AT726" s="203" t="s">
        <v>284</v>
      </c>
      <c r="AU726" s="203" t="s">
        <v>81</v>
      </c>
      <c r="AV726" s="13" t="s">
        <v>81</v>
      </c>
      <c r="AW726" s="13" t="s">
        <v>6</v>
      </c>
      <c r="AX726" s="13" t="s">
        <v>73</v>
      </c>
      <c r="AY726" s="203" t="s">
        <v>276</v>
      </c>
    </row>
    <row r="727" spans="2:65" s="15" customFormat="1">
      <c r="B727" s="218"/>
      <c r="D727" s="195" t="s">
        <v>284</v>
      </c>
      <c r="E727" s="219" t="s">
        <v>5</v>
      </c>
      <c r="F727" s="220" t="s">
        <v>291</v>
      </c>
      <c r="H727" s="221">
        <v>1</v>
      </c>
      <c r="I727" s="222"/>
      <c r="L727" s="218"/>
      <c r="M727" s="223"/>
      <c r="N727" s="224"/>
      <c r="O727" s="224"/>
      <c r="P727" s="224"/>
      <c r="Q727" s="224"/>
      <c r="R727" s="224"/>
      <c r="S727" s="224"/>
      <c r="T727" s="225"/>
      <c r="AT727" s="219" t="s">
        <v>284</v>
      </c>
      <c r="AU727" s="219" t="s">
        <v>81</v>
      </c>
      <c r="AV727" s="15" t="s">
        <v>92</v>
      </c>
      <c r="AW727" s="15" t="s">
        <v>36</v>
      </c>
      <c r="AX727" s="15" t="s">
        <v>77</v>
      </c>
      <c r="AY727" s="219" t="s">
        <v>276</v>
      </c>
    </row>
    <row r="728" spans="2:65" s="1" customFormat="1" ht="25.5" customHeight="1">
      <c r="B728" s="181"/>
      <c r="C728" s="182" t="s">
        <v>1281</v>
      </c>
      <c r="D728" s="182" t="s">
        <v>278</v>
      </c>
      <c r="E728" s="183" t="s">
        <v>2636</v>
      </c>
      <c r="F728" s="184" t="s">
        <v>2637</v>
      </c>
      <c r="G728" s="185" t="s">
        <v>2170</v>
      </c>
      <c r="H728" s="186">
        <v>1</v>
      </c>
      <c r="I728" s="187"/>
      <c r="J728" s="188">
        <f>ROUND(I728*H728,2)</f>
        <v>0</v>
      </c>
      <c r="K728" s="184" t="s">
        <v>282</v>
      </c>
      <c r="L728" s="42"/>
      <c r="M728" s="189" t="s">
        <v>5</v>
      </c>
      <c r="N728" s="190" t="s">
        <v>46</v>
      </c>
      <c r="O728" s="43"/>
      <c r="P728" s="191">
        <f>O728*H728</f>
        <v>0</v>
      </c>
      <c r="Q728" s="191">
        <v>1.47E-2</v>
      </c>
      <c r="R728" s="191">
        <f>Q728*H728</f>
        <v>1.47E-2</v>
      </c>
      <c r="S728" s="191">
        <v>0</v>
      </c>
      <c r="T728" s="192">
        <f>S728*H728</f>
        <v>0</v>
      </c>
      <c r="AR728" s="25" t="s">
        <v>384</v>
      </c>
      <c r="AT728" s="25" t="s">
        <v>278</v>
      </c>
      <c r="AU728" s="25" t="s">
        <v>81</v>
      </c>
      <c r="AY728" s="25" t="s">
        <v>276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5" t="s">
        <v>92</v>
      </c>
      <c r="BK728" s="193">
        <f>ROUND(I728*H728,2)</f>
        <v>0</v>
      </c>
      <c r="BL728" s="25" t="s">
        <v>384</v>
      </c>
      <c r="BM728" s="25" t="s">
        <v>2638</v>
      </c>
    </row>
    <row r="729" spans="2:65" s="12" customFormat="1">
      <c r="B729" s="194"/>
      <c r="D729" s="195" t="s">
        <v>284</v>
      </c>
      <c r="E729" s="196" t="s">
        <v>5</v>
      </c>
      <c r="F729" s="197" t="s">
        <v>2272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3" customFormat="1">
      <c r="B730" s="202"/>
      <c r="D730" s="195" t="s">
        <v>284</v>
      </c>
      <c r="E730" s="203" t="s">
        <v>5</v>
      </c>
      <c r="F730" s="204" t="s">
        <v>2451</v>
      </c>
      <c r="H730" s="205">
        <v>1</v>
      </c>
      <c r="I730" s="206"/>
      <c r="L730" s="202"/>
      <c r="M730" s="207"/>
      <c r="N730" s="208"/>
      <c r="O730" s="208"/>
      <c r="P730" s="208"/>
      <c r="Q730" s="208"/>
      <c r="R730" s="208"/>
      <c r="S730" s="208"/>
      <c r="T730" s="209"/>
      <c r="AT730" s="203" t="s">
        <v>284</v>
      </c>
      <c r="AU730" s="203" t="s">
        <v>81</v>
      </c>
      <c r="AV730" s="13" t="s">
        <v>81</v>
      </c>
      <c r="AW730" s="13" t="s">
        <v>36</v>
      </c>
      <c r="AX730" s="13" t="s">
        <v>73</v>
      </c>
      <c r="AY730" s="203" t="s">
        <v>276</v>
      </c>
    </row>
    <row r="731" spans="2:65" s="13" customFormat="1">
      <c r="B731" s="202"/>
      <c r="D731" s="195" t="s">
        <v>284</v>
      </c>
      <c r="E731" s="203" t="s">
        <v>5</v>
      </c>
      <c r="F731" s="204" t="s">
        <v>5</v>
      </c>
      <c r="H731" s="205">
        <v>0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284</v>
      </c>
      <c r="AU731" s="203" t="s">
        <v>81</v>
      </c>
      <c r="AV731" s="13" t="s">
        <v>81</v>
      </c>
      <c r="AW731" s="13" t="s">
        <v>6</v>
      </c>
      <c r="AX731" s="13" t="s">
        <v>73</v>
      </c>
      <c r="AY731" s="203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5</v>
      </c>
      <c r="H732" s="205">
        <v>0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6</v>
      </c>
      <c r="AX732" s="13" t="s">
        <v>73</v>
      </c>
      <c r="AY732" s="203" t="s">
        <v>276</v>
      </c>
    </row>
    <row r="733" spans="2:65" s="15" customFormat="1">
      <c r="B733" s="218"/>
      <c r="D733" s="195" t="s">
        <v>284</v>
      </c>
      <c r="E733" s="219" t="s">
        <v>5</v>
      </c>
      <c r="F733" s="220" t="s">
        <v>291</v>
      </c>
      <c r="H733" s="221">
        <v>1</v>
      </c>
      <c r="I733" s="222"/>
      <c r="L733" s="218"/>
      <c r="M733" s="223"/>
      <c r="N733" s="224"/>
      <c r="O733" s="224"/>
      <c r="P733" s="224"/>
      <c r="Q733" s="224"/>
      <c r="R733" s="224"/>
      <c r="S733" s="224"/>
      <c r="T733" s="225"/>
      <c r="AT733" s="219" t="s">
        <v>284</v>
      </c>
      <c r="AU733" s="219" t="s">
        <v>81</v>
      </c>
      <c r="AV733" s="15" t="s">
        <v>92</v>
      </c>
      <c r="AW733" s="15" t="s">
        <v>36</v>
      </c>
      <c r="AX733" s="15" t="s">
        <v>77</v>
      </c>
      <c r="AY733" s="219" t="s">
        <v>276</v>
      </c>
    </row>
    <row r="734" spans="2:65" s="1" customFormat="1" ht="16.5" customHeight="1">
      <c r="B734" s="181"/>
      <c r="C734" s="182" t="s">
        <v>1284</v>
      </c>
      <c r="D734" s="182" t="s">
        <v>278</v>
      </c>
      <c r="E734" s="183" t="s">
        <v>2639</v>
      </c>
      <c r="F734" s="184" t="s">
        <v>2640</v>
      </c>
      <c r="G734" s="185" t="s">
        <v>368</v>
      </c>
      <c r="H734" s="186">
        <v>1</v>
      </c>
      <c r="I734" s="187"/>
      <c r="J734" s="188">
        <f>ROUND(I734*H734,2)</f>
        <v>0</v>
      </c>
      <c r="K734" s="184" t="s">
        <v>282</v>
      </c>
      <c r="L734" s="42"/>
      <c r="M734" s="189" t="s">
        <v>5</v>
      </c>
      <c r="N734" s="190" t="s">
        <v>46</v>
      </c>
      <c r="O734" s="43"/>
      <c r="P734" s="191">
        <f>O734*H734</f>
        <v>0</v>
      </c>
      <c r="Q734" s="191">
        <v>2.1000000000000001E-4</v>
      </c>
      <c r="R734" s="191">
        <f>Q734*H734</f>
        <v>2.1000000000000001E-4</v>
      </c>
      <c r="S734" s="191">
        <v>0</v>
      </c>
      <c r="T734" s="192">
        <f>S734*H734</f>
        <v>0</v>
      </c>
      <c r="AR734" s="25" t="s">
        <v>384</v>
      </c>
      <c r="AT734" s="25" t="s">
        <v>278</v>
      </c>
      <c r="AU734" s="25" t="s">
        <v>81</v>
      </c>
      <c r="AY734" s="25" t="s">
        <v>276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25" t="s">
        <v>92</v>
      </c>
      <c r="BK734" s="193">
        <f>ROUND(I734*H734,2)</f>
        <v>0</v>
      </c>
      <c r="BL734" s="25" t="s">
        <v>384</v>
      </c>
      <c r="BM734" s="25" t="s">
        <v>2641</v>
      </c>
    </row>
    <row r="735" spans="2:65" s="12" customFormat="1">
      <c r="B735" s="194"/>
      <c r="D735" s="195" t="s">
        <v>284</v>
      </c>
      <c r="E735" s="196" t="s">
        <v>5</v>
      </c>
      <c r="F735" s="197" t="s">
        <v>2272</v>
      </c>
      <c r="H735" s="196" t="s">
        <v>5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6" t="s">
        <v>284</v>
      </c>
      <c r="AU735" s="196" t="s">
        <v>81</v>
      </c>
      <c r="AV735" s="12" t="s">
        <v>77</v>
      </c>
      <c r="AW735" s="12" t="s">
        <v>36</v>
      </c>
      <c r="AX735" s="12" t="s">
        <v>73</v>
      </c>
      <c r="AY735" s="196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2551</v>
      </c>
      <c r="H736" s="205">
        <v>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5" customFormat="1">
      <c r="B737" s="218"/>
      <c r="D737" s="195" t="s">
        <v>284</v>
      </c>
      <c r="E737" s="219" t="s">
        <v>5</v>
      </c>
      <c r="F737" s="220" t="s">
        <v>291</v>
      </c>
      <c r="H737" s="221">
        <v>1</v>
      </c>
      <c r="I737" s="222"/>
      <c r="L737" s="218"/>
      <c r="M737" s="223"/>
      <c r="N737" s="224"/>
      <c r="O737" s="224"/>
      <c r="P737" s="224"/>
      <c r="Q737" s="224"/>
      <c r="R737" s="224"/>
      <c r="S737" s="224"/>
      <c r="T737" s="225"/>
      <c r="AT737" s="219" t="s">
        <v>284</v>
      </c>
      <c r="AU737" s="219" t="s">
        <v>81</v>
      </c>
      <c r="AV737" s="15" t="s">
        <v>92</v>
      </c>
      <c r="AW737" s="15" t="s">
        <v>36</v>
      </c>
      <c r="AX737" s="15" t="s">
        <v>77</v>
      </c>
      <c r="AY737" s="219" t="s">
        <v>276</v>
      </c>
    </row>
    <row r="738" spans="2:65" s="1" customFormat="1" ht="16.5" customHeight="1">
      <c r="B738" s="181"/>
      <c r="C738" s="182" t="s">
        <v>1289</v>
      </c>
      <c r="D738" s="182" t="s">
        <v>278</v>
      </c>
      <c r="E738" s="183" t="s">
        <v>2642</v>
      </c>
      <c r="F738" s="184" t="s">
        <v>2643</v>
      </c>
      <c r="G738" s="185" t="s">
        <v>2170</v>
      </c>
      <c r="H738" s="186">
        <v>1</v>
      </c>
      <c r="I738" s="187"/>
      <c r="J738" s="188">
        <f>ROUND(I738*H738,2)</f>
        <v>0</v>
      </c>
      <c r="K738" s="184" t="s">
        <v>282</v>
      </c>
      <c r="L738" s="42"/>
      <c r="M738" s="189" t="s">
        <v>5</v>
      </c>
      <c r="N738" s="190" t="s">
        <v>46</v>
      </c>
      <c r="O738" s="43"/>
      <c r="P738" s="191">
        <f>O738*H738</f>
        <v>0</v>
      </c>
      <c r="Q738" s="191">
        <v>5.0299999999999997E-3</v>
      </c>
      <c r="R738" s="191">
        <f>Q738*H738</f>
        <v>5.0299999999999997E-3</v>
      </c>
      <c r="S738" s="191">
        <v>0</v>
      </c>
      <c r="T738" s="192">
        <f>S738*H738</f>
        <v>0</v>
      </c>
      <c r="AR738" s="25" t="s">
        <v>384</v>
      </c>
      <c r="AT738" s="25" t="s">
        <v>278</v>
      </c>
      <c r="AU738" s="25" t="s">
        <v>81</v>
      </c>
      <c r="AY738" s="25" t="s">
        <v>276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5" t="s">
        <v>92</v>
      </c>
      <c r="BK738" s="193">
        <f>ROUND(I738*H738,2)</f>
        <v>0</v>
      </c>
      <c r="BL738" s="25" t="s">
        <v>384</v>
      </c>
      <c r="BM738" s="25" t="s">
        <v>2644</v>
      </c>
    </row>
    <row r="739" spans="2:65" s="12" customFormat="1">
      <c r="B739" s="194"/>
      <c r="D739" s="195" t="s">
        <v>284</v>
      </c>
      <c r="E739" s="196" t="s">
        <v>5</v>
      </c>
      <c r="F739" s="197" t="s">
        <v>2272</v>
      </c>
      <c r="H739" s="196" t="s">
        <v>5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6" t="s">
        <v>284</v>
      </c>
      <c r="AU739" s="196" t="s">
        <v>81</v>
      </c>
      <c r="AV739" s="12" t="s">
        <v>77</v>
      </c>
      <c r="AW739" s="12" t="s">
        <v>36</v>
      </c>
      <c r="AX739" s="12" t="s">
        <v>73</v>
      </c>
      <c r="AY739" s="196" t="s">
        <v>276</v>
      </c>
    </row>
    <row r="740" spans="2:65" s="13" customFormat="1">
      <c r="B740" s="202"/>
      <c r="D740" s="195" t="s">
        <v>284</v>
      </c>
      <c r="E740" s="203" t="s">
        <v>5</v>
      </c>
      <c r="F740" s="204" t="s">
        <v>2645</v>
      </c>
      <c r="H740" s="205">
        <v>1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284</v>
      </c>
      <c r="AU740" s="203" t="s">
        <v>81</v>
      </c>
      <c r="AV740" s="13" t="s">
        <v>81</v>
      </c>
      <c r="AW740" s="13" t="s">
        <v>36</v>
      </c>
      <c r="AX740" s="13" t="s">
        <v>73</v>
      </c>
      <c r="AY740" s="203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1292</v>
      </c>
      <c r="D742" s="182" t="s">
        <v>278</v>
      </c>
      <c r="E742" s="183" t="s">
        <v>2189</v>
      </c>
      <c r="F742" s="184" t="s">
        <v>2190</v>
      </c>
      <c r="G742" s="185" t="s">
        <v>2170</v>
      </c>
      <c r="H742" s="186">
        <v>21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2.9999999999999997E-4</v>
      </c>
      <c r="R742" s="191">
        <f>Q742*H742</f>
        <v>6.2999999999999992E-3</v>
      </c>
      <c r="S742" s="191">
        <v>0</v>
      </c>
      <c r="T742" s="192">
        <f>S742*H742</f>
        <v>0</v>
      </c>
      <c r="AR742" s="25" t="s">
        <v>384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384</v>
      </c>
      <c r="BM742" s="25" t="s">
        <v>2646</v>
      </c>
    </row>
    <row r="743" spans="2:65" s="12" customFormat="1">
      <c r="B743" s="194"/>
      <c r="D743" s="195" t="s">
        <v>284</v>
      </c>
      <c r="E743" s="196" t="s">
        <v>5</v>
      </c>
      <c r="F743" s="197" t="s">
        <v>2272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3" customFormat="1">
      <c r="B744" s="202"/>
      <c r="D744" s="195" t="s">
        <v>284</v>
      </c>
      <c r="E744" s="203" t="s">
        <v>5</v>
      </c>
      <c r="F744" s="204" t="s">
        <v>2536</v>
      </c>
      <c r="H744" s="205">
        <v>2</v>
      </c>
      <c r="I744" s="206"/>
      <c r="L744" s="202"/>
      <c r="M744" s="207"/>
      <c r="N744" s="208"/>
      <c r="O744" s="208"/>
      <c r="P744" s="208"/>
      <c r="Q744" s="208"/>
      <c r="R744" s="208"/>
      <c r="S744" s="208"/>
      <c r="T744" s="209"/>
      <c r="AT744" s="203" t="s">
        <v>284</v>
      </c>
      <c r="AU744" s="203" t="s">
        <v>81</v>
      </c>
      <c r="AV744" s="13" t="s">
        <v>81</v>
      </c>
      <c r="AW744" s="13" t="s">
        <v>36</v>
      </c>
      <c r="AX744" s="13" t="s">
        <v>73</v>
      </c>
      <c r="AY744" s="203" t="s">
        <v>276</v>
      </c>
    </row>
    <row r="745" spans="2:65" s="13" customFormat="1">
      <c r="B745" s="202"/>
      <c r="D745" s="195" t="s">
        <v>284</v>
      </c>
      <c r="E745" s="203" t="s">
        <v>5</v>
      </c>
      <c r="F745" s="204" t="s">
        <v>2537</v>
      </c>
      <c r="H745" s="205">
        <v>2</v>
      </c>
      <c r="I745" s="206"/>
      <c r="L745" s="202"/>
      <c r="M745" s="207"/>
      <c r="N745" s="208"/>
      <c r="O745" s="208"/>
      <c r="P745" s="208"/>
      <c r="Q745" s="208"/>
      <c r="R745" s="208"/>
      <c r="S745" s="208"/>
      <c r="T745" s="209"/>
      <c r="AT745" s="203" t="s">
        <v>284</v>
      </c>
      <c r="AU745" s="203" t="s">
        <v>81</v>
      </c>
      <c r="AV745" s="13" t="s">
        <v>81</v>
      </c>
      <c r="AW745" s="13" t="s">
        <v>36</v>
      </c>
      <c r="AX745" s="13" t="s">
        <v>73</v>
      </c>
      <c r="AY745" s="203" t="s">
        <v>276</v>
      </c>
    </row>
    <row r="746" spans="2:65" s="13" customFormat="1">
      <c r="B746" s="202"/>
      <c r="D746" s="195" t="s">
        <v>284</v>
      </c>
      <c r="E746" s="203" t="s">
        <v>5</v>
      </c>
      <c r="F746" s="204" t="s">
        <v>2538</v>
      </c>
      <c r="H746" s="205">
        <v>2</v>
      </c>
      <c r="I746" s="206"/>
      <c r="L746" s="202"/>
      <c r="M746" s="207"/>
      <c r="N746" s="208"/>
      <c r="O746" s="208"/>
      <c r="P746" s="208"/>
      <c r="Q746" s="208"/>
      <c r="R746" s="208"/>
      <c r="S746" s="208"/>
      <c r="T746" s="209"/>
      <c r="AT746" s="203" t="s">
        <v>284</v>
      </c>
      <c r="AU746" s="203" t="s">
        <v>81</v>
      </c>
      <c r="AV746" s="13" t="s">
        <v>81</v>
      </c>
      <c r="AW746" s="13" t="s">
        <v>36</v>
      </c>
      <c r="AX746" s="13" t="s">
        <v>73</v>
      </c>
      <c r="AY746" s="203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2539</v>
      </c>
      <c r="H747" s="205">
        <v>2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2541</v>
      </c>
      <c r="H748" s="205">
        <v>2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2542</v>
      </c>
      <c r="H749" s="205">
        <v>2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2545</v>
      </c>
      <c r="H750" s="205">
        <v>2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2546</v>
      </c>
      <c r="H751" s="205">
        <v>7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3" customFormat="1">
      <c r="B752" s="202"/>
      <c r="D752" s="195" t="s">
        <v>284</v>
      </c>
      <c r="E752" s="203" t="s">
        <v>5</v>
      </c>
      <c r="F752" s="204" t="s">
        <v>5</v>
      </c>
      <c r="H752" s="205">
        <v>0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284</v>
      </c>
      <c r="AU752" s="203" t="s">
        <v>81</v>
      </c>
      <c r="AV752" s="13" t="s">
        <v>81</v>
      </c>
      <c r="AW752" s="13" t="s">
        <v>6</v>
      </c>
      <c r="AX752" s="13" t="s">
        <v>73</v>
      </c>
      <c r="AY752" s="203" t="s">
        <v>276</v>
      </c>
    </row>
    <row r="753" spans="2:65" s="13" customFormat="1">
      <c r="B753" s="202"/>
      <c r="D753" s="195" t="s">
        <v>284</v>
      </c>
      <c r="E753" s="203" t="s">
        <v>5</v>
      </c>
      <c r="F753" s="204" t="s">
        <v>5</v>
      </c>
      <c r="H753" s="205">
        <v>0</v>
      </c>
      <c r="I753" s="206"/>
      <c r="L753" s="202"/>
      <c r="M753" s="207"/>
      <c r="N753" s="208"/>
      <c r="O753" s="208"/>
      <c r="P753" s="208"/>
      <c r="Q753" s="208"/>
      <c r="R753" s="208"/>
      <c r="S753" s="208"/>
      <c r="T753" s="209"/>
      <c r="AT753" s="203" t="s">
        <v>284</v>
      </c>
      <c r="AU753" s="203" t="s">
        <v>81</v>
      </c>
      <c r="AV753" s="13" t="s">
        <v>81</v>
      </c>
      <c r="AW753" s="13" t="s">
        <v>6</v>
      </c>
      <c r="AX753" s="13" t="s">
        <v>73</v>
      </c>
      <c r="AY753" s="203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5</v>
      </c>
      <c r="H754" s="205">
        <v>0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6</v>
      </c>
      <c r="AX754" s="13" t="s">
        <v>73</v>
      </c>
      <c r="AY754" s="203" t="s">
        <v>276</v>
      </c>
    </row>
    <row r="755" spans="2:65" s="15" customFormat="1">
      <c r="B755" s="218"/>
      <c r="D755" s="195" t="s">
        <v>284</v>
      </c>
      <c r="E755" s="219" t="s">
        <v>5</v>
      </c>
      <c r="F755" s="220" t="s">
        <v>291</v>
      </c>
      <c r="H755" s="221">
        <v>21</v>
      </c>
      <c r="I755" s="222"/>
      <c r="L755" s="218"/>
      <c r="M755" s="223"/>
      <c r="N755" s="224"/>
      <c r="O755" s="224"/>
      <c r="P755" s="224"/>
      <c r="Q755" s="224"/>
      <c r="R755" s="224"/>
      <c r="S755" s="224"/>
      <c r="T755" s="225"/>
      <c r="AT755" s="219" t="s">
        <v>284</v>
      </c>
      <c r="AU755" s="219" t="s">
        <v>81</v>
      </c>
      <c r="AV755" s="15" t="s">
        <v>92</v>
      </c>
      <c r="AW755" s="15" t="s">
        <v>36</v>
      </c>
      <c r="AX755" s="15" t="s">
        <v>77</v>
      </c>
      <c r="AY755" s="219" t="s">
        <v>276</v>
      </c>
    </row>
    <row r="756" spans="2:65" s="1" customFormat="1" ht="25.5" customHeight="1">
      <c r="B756" s="181"/>
      <c r="C756" s="182" t="s">
        <v>1297</v>
      </c>
      <c r="D756" s="182" t="s">
        <v>278</v>
      </c>
      <c r="E756" s="183" t="s">
        <v>2647</v>
      </c>
      <c r="F756" s="184" t="s">
        <v>2648</v>
      </c>
      <c r="G756" s="185" t="s">
        <v>2170</v>
      </c>
      <c r="H756" s="186">
        <v>1</v>
      </c>
      <c r="I756" s="187"/>
      <c r="J756" s="188">
        <f>ROUND(I756*H756,2)</f>
        <v>0</v>
      </c>
      <c r="K756" s="184" t="s">
        <v>282</v>
      </c>
      <c r="L756" s="42"/>
      <c r="M756" s="189" t="s">
        <v>5</v>
      </c>
      <c r="N756" s="190" t="s">
        <v>46</v>
      </c>
      <c r="O756" s="43"/>
      <c r="P756" s="191">
        <f>O756*H756</f>
        <v>0</v>
      </c>
      <c r="Q756" s="191">
        <v>2.0799999999999998E-3</v>
      </c>
      <c r="R756" s="191">
        <f>Q756*H756</f>
        <v>2.0799999999999998E-3</v>
      </c>
      <c r="S756" s="191">
        <v>0</v>
      </c>
      <c r="T756" s="192">
        <f>S756*H756</f>
        <v>0</v>
      </c>
      <c r="AR756" s="25" t="s">
        <v>384</v>
      </c>
      <c r="AT756" s="25" t="s">
        <v>278</v>
      </c>
      <c r="AU756" s="25" t="s">
        <v>81</v>
      </c>
      <c r="AY756" s="25" t="s">
        <v>276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5" t="s">
        <v>92</v>
      </c>
      <c r="BK756" s="193">
        <f>ROUND(I756*H756,2)</f>
        <v>0</v>
      </c>
      <c r="BL756" s="25" t="s">
        <v>384</v>
      </c>
      <c r="BM756" s="25" t="s">
        <v>2649</v>
      </c>
    </row>
    <row r="757" spans="2:65" s="12" customFormat="1">
      <c r="B757" s="194"/>
      <c r="D757" s="195" t="s">
        <v>284</v>
      </c>
      <c r="E757" s="196" t="s">
        <v>5</v>
      </c>
      <c r="F757" s="197" t="s">
        <v>2272</v>
      </c>
      <c r="H757" s="196" t="s">
        <v>5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6" t="s">
        <v>284</v>
      </c>
      <c r="AU757" s="196" t="s">
        <v>81</v>
      </c>
      <c r="AV757" s="12" t="s">
        <v>77</v>
      </c>
      <c r="AW757" s="12" t="s">
        <v>36</v>
      </c>
      <c r="AX757" s="12" t="s">
        <v>73</v>
      </c>
      <c r="AY757" s="196" t="s">
        <v>276</v>
      </c>
    </row>
    <row r="758" spans="2:65" s="13" customFormat="1">
      <c r="B758" s="202"/>
      <c r="D758" s="195" t="s">
        <v>284</v>
      </c>
      <c r="E758" s="203" t="s">
        <v>5</v>
      </c>
      <c r="F758" s="204" t="s">
        <v>2451</v>
      </c>
      <c r="H758" s="205">
        <v>1</v>
      </c>
      <c r="I758" s="206"/>
      <c r="L758" s="202"/>
      <c r="M758" s="207"/>
      <c r="N758" s="208"/>
      <c r="O758" s="208"/>
      <c r="P758" s="208"/>
      <c r="Q758" s="208"/>
      <c r="R758" s="208"/>
      <c r="S758" s="208"/>
      <c r="T758" s="209"/>
      <c r="AT758" s="203" t="s">
        <v>284</v>
      </c>
      <c r="AU758" s="203" t="s">
        <v>81</v>
      </c>
      <c r="AV758" s="13" t="s">
        <v>81</v>
      </c>
      <c r="AW758" s="13" t="s">
        <v>36</v>
      </c>
      <c r="AX758" s="13" t="s">
        <v>73</v>
      </c>
      <c r="AY758" s="203" t="s">
        <v>276</v>
      </c>
    </row>
    <row r="759" spans="2:65" s="15" customFormat="1">
      <c r="B759" s="218"/>
      <c r="D759" s="195" t="s">
        <v>284</v>
      </c>
      <c r="E759" s="219" t="s">
        <v>5</v>
      </c>
      <c r="F759" s="220" t="s">
        <v>291</v>
      </c>
      <c r="H759" s="221">
        <v>1</v>
      </c>
      <c r="I759" s="222"/>
      <c r="L759" s="218"/>
      <c r="M759" s="223"/>
      <c r="N759" s="224"/>
      <c r="O759" s="224"/>
      <c r="P759" s="224"/>
      <c r="Q759" s="224"/>
      <c r="R759" s="224"/>
      <c r="S759" s="224"/>
      <c r="T759" s="225"/>
      <c r="AT759" s="219" t="s">
        <v>284</v>
      </c>
      <c r="AU759" s="219" t="s">
        <v>81</v>
      </c>
      <c r="AV759" s="15" t="s">
        <v>92</v>
      </c>
      <c r="AW759" s="15" t="s">
        <v>36</v>
      </c>
      <c r="AX759" s="15" t="s">
        <v>77</v>
      </c>
      <c r="AY759" s="219" t="s">
        <v>276</v>
      </c>
    </row>
    <row r="760" spans="2:65" s="1" customFormat="1" ht="25.5" customHeight="1">
      <c r="B760" s="181"/>
      <c r="C760" s="182" t="s">
        <v>1300</v>
      </c>
      <c r="D760" s="182" t="s">
        <v>278</v>
      </c>
      <c r="E760" s="183" t="s">
        <v>2650</v>
      </c>
      <c r="F760" s="184" t="s">
        <v>2651</v>
      </c>
      <c r="G760" s="185" t="s">
        <v>2170</v>
      </c>
      <c r="H760" s="186">
        <v>1</v>
      </c>
      <c r="I760" s="187"/>
      <c r="J760" s="188">
        <f>ROUND(I760*H760,2)</f>
        <v>0</v>
      </c>
      <c r="K760" s="184" t="s">
        <v>282</v>
      </c>
      <c r="L760" s="42"/>
      <c r="M760" s="189" t="s">
        <v>5</v>
      </c>
      <c r="N760" s="190" t="s">
        <v>46</v>
      </c>
      <c r="O760" s="43"/>
      <c r="P760" s="191">
        <f>O760*H760</f>
        <v>0</v>
      </c>
      <c r="Q760" s="191">
        <v>1.8E-3</v>
      </c>
      <c r="R760" s="191">
        <f>Q760*H760</f>
        <v>1.8E-3</v>
      </c>
      <c r="S760" s="191">
        <v>0</v>
      </c>
      <c r="T760" s="192">
        <f>S760*H760</f>
        <v>0</v>
      </c>
      <c r="AR760" s="25" t="s">
        <v>384</v>
      </c>
      <c r="AT760" s="25" t="s">
        <v>278</v>
      </c>
      <c r="AU760" s="25" t="s">
        <v>81</v>
      </c>
      <c r="AY760" s="25" t="s">
        <v>276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25" t="s">
        <v>92</v>
      </c>
      <c r="BK760" s="193">
        <f>ROUND(I760*H760,2)</f>
        <v>0</v>
      </c>
      <c r="BL760" s="25" t="s">
        <v>384</v>
      </c>
      <c r="BM760" s="25" t="s">
        <v>2652</v>
      </c>
    </row>
    <row r="761" spans="2:65" s="12" customFormat="1">
      <c r="B761" s="194"/>
      <c r="D761" s="195" t="s">
        <v>284</v>
      </c>
      <c r="E761" s="196" t="s">
        <v>5</v>
      </c>
      <c r="F761" s="197" t="s">
        <v>2272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2445</v>
      </c>
      <c r="H762" s="205">
        <v>1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5</v>
      </c>
      <c r="H763" s="205">
        <v>0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5</v>
      </c>
      <c r="H764" s="205">
        <v>0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5</v>
      </c>
      <c r="H765" s="205">
        <v>0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5</v>
      </c>
      <c r="H766" s="205">
        <v>0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6</v>
      </c>
      <c r="AX766" s="13" t="s">
        <v>73</v>
      </c>
      <c r="AY766" s="203" t="s">
        <v>276</v>
      </c>
    </row>
    <row r="767" spans="2:65" s="15" customFormat="1">
      <c r="B767" s="218"/>
      <c r="D767" s="195" t="s">
        <v>284</v>
      </c>
      <c r="E767" s="219" t="s">
        <v>5</v>
      </c>
      <c r="F767" s="220" t="s">
        <v>291</v>
      </c>
      <c r="H767" s="221">
        <v>1</v>
      </c>
      <c r="I767" s="222"/>
      <c r="L767" s="218"/>
      <c r="M767" s="223"/>
      <c r="N767" s="224"/>
      <c r="O767" s="224"/>
      <c r="P767" s="224"/>
      <c r="Q767" s="224"/>
      <c r="R767" s="224"/>
      <c r="S767" s="224"/>
      <c r="T767" s="225"/>
      <c r="AT767" s="219" t="s">
        <v>284</v>
      </c>
      <c r="AU767" s="219" t="s">
        <v>81</v>
      </c>
      <c r="AV767" s="15" t="s">
        <v>92</v>
      </c>
      <c r="AW767" s="15" t="s">
        <v>36</v>
      </c>
      <c r="AX767" s="15" t="s">
        <v>77</v>
      </c>
      <c r="AY767" s="219" t="s">
        <v>276</v>
      </c>
    </row>
    <row r="768" spans="2:65" s="1" customFormat="1" ht="16.5" customHeight="1">
      <c r="B768" s="181"/>
      <c r="C768" s="182" t="s">
        <v>1302</v>
      </c>
      <c r="D768" s="182" t="s">
        <v>278</v>
      </c>
      <c r="E768" s="183" t="s">
        <v>2192</v>
      </c>
      <c r="F768" s="184" t="s">
        <v>2193</v>
      </c>
      <c r="G768" s="185" t="s">
        <v>2170</v>
      </c>
      <c r="H768" s="186">
        <v>5</v>
      </c>
      <c r="I768" s="187"/>
      <c r="J768" s="188">
        <f>ROUND(I768*H768,2)</f>
        <v>0</v>
      </c>
      <c r="K768" s="184" t="s">
        <v>282</v>
      </c>
      <c r="L768" s="42"/>
      <c r="M768" s="189" t="s">
        <v>5</v>
      </c>
      <c r="N768" s="190" t="s">
        <v>46</v>
      </c>
      <c r="O768" s="43"/>
      <c r="P768" s="191">
        <f>O768*H768</f>
        <v>0</v>
      </c>
      <c r="Q768" s="191">
        <v>1.8E-3</v>
      </c>
      <c r="R768" s="191">
        <f>Q768*H768</f>
        <v>8.9999999999999993E-3</v>
      </c>
      <c r="S768" s="191">
        <v>0</v>
      </c>
      <c r="T768" s="192">
        <f>S768*H768</f>
        <v>0</v>
      </c>
      <c r="AR768" s="25" t="s">
        <v>384</v>
      </c>
      <c r="AT768" s="25" t="s">
        <v>278</v>
      </c>
      <c r="AU768" s="25" t="s">
        <v>81</v>
      </c>
      <c r="AY768" s="25" t="s">
        <v>276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25" t="s">
        <v>92</v>
      </c>
      <c r="BK768" s="193">
        <f>ROUND(I768*H768,2)</f>
        <v>0</v>
      </c>
      <c r="BL768" s="25" t="s">
        <v>384</v>
      </c>
      <c r="BM768" s="25" t="s">
        <v>2653</v>
      </c>
    </row>
    <row r="769" spans="2:65" s="12" customFormat="1">
      <c r="B769" s="194"/>
      <c r="D769" s="195" t="s">
        <v>284</v>
      </c>
      <c r="E769" s="196" t="s">
        <v>5</v>
      </c>
      <c r="F769" s="197" t="s">
        <v>2272</v>
      </c>
      <c r="H769" s="196" t="s">
        <v>5</v>
      </c>
      <c r="I769" s="198"/>
      <c r="L769" s="194"/>
      <c r="M769" s="199"/>
      <c r="N769" s="200"/>
      <c r="O769" s="200"/>
      <c r="P769" s="200"/>
      <c r="Q769" s="200"/>
      <c r="R769" s="200"/>
      <c r="S769" s="200"/>
      <c r="T769" s="201"/>
      <c r="AT769" s="196" t="s">
        <v>284</v>
      </c>
      <c r="AU769" s="196" t="s">
        <v>81</v>
      </c>
      <c r="AV769" s="12" t="s">
        <v>77</v>
      </c>
      <c r="AW769" s="12" t="s">
        <v>36</v>
      </c>
      <c r="AX769" s="12" t="s">
        <v>73</v>
      </c>
      <c r="AY769" s="196" t="s">
        <v>276</v>
      </c>
    </row>
    <row r="770" spans="2:65" s="13" customFormat="1">
      <c r="B770" s="202"/>
      <c r="D770" s="195" t="s">
        <v>284</v>
      </c>
      <c r="E770" s="203" t="s">
        <v>5</v>
      </c>
      <c r="F770" s="204" t="s">
        <v>2437</v>
      </c>
      <c r="H770" s="205">
        <v>1</v>
      </c>
      <c r="I770" s="206"/>
      <c r="L770" s="202"/>
      <c r="M770" s="207"/>
      <c r="N770" s="208"/>
      <c r="O770" s="208"/>
      <c r="P770" s="208"/>
      <c r="Q770" s="208"/>
      <c r="R770" s="208"/>
      <c r="S770" s="208"/>
      <c r="T770" s="209"/>
      <c r="AT770" s="203" t="s">
        <v>284</v>
      </c>
      <c r="AU770" s="203" t="s">
        <v>81</v>
      </c>
      <c r="AV770" s="13" t="s">
        <v>81</v>
      </c>
      <c r="AW770" s="13" t="s">
        <v>36</v>
      </c>
      <c r="AX770" s="13" t="s">
        <v>73</v>
      </c>
      <c r="AY770" s="203" t="s">
        <v>276</v>
      </c>
    </row>
    <row r="771" spans="2:65" s="13" customFormat="1">
      <c r="B771" s="202"/>
      <c r="D771" s="195" t="s">
        <v>284</v>
      </c>
      <c r="E771" s="203" t="s">
        <v>5</v>
      </c>
      <c r="F771" s="204" t="s">
        <v>2439</v>
      </c>
      <c r="H771" s="205">
        <v>1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284</v>
      </c>
      <c r="AU771" s="203" t="s">
        <v>81</v>
      </c>
      <c r="AV771" s="13" t="s">
        <v>81</v>
      </c>
      <c r="AW771" s="13" t="s">
        <v>36</v>
      </c>
      <c r="AX771" s="13" t="s">
        <v>73</v>
      </c>
      <c r="AY771" s="203" t="s">
        <v>276</v>
      </c>
    </row>
    <row r="772" spans="2:65" s="13" customFormat="1">
      <c r="B772" s="202"/>
      <c r="D772" s="195" t="s">
        <v>284</v>
      </c>
      <c r="E772" s="203" t="s">
        <v>5</v>
      </c>
      <c r="F772" s="204" t="s">
        <v>2440</v>
      </c>
      <c r="H772" s="205">
        <v>1</v>
      </c>
      <c r="I772" s="206"/>
      <c r="L772" s="202"/>
      <c r="M772" s="207"/>
      <c r="N772" s="208"/>
      <c r="O772" s="208"/>
      <c r="P772" s="208"/>
      <c r="Q772" s="208"/>
      <c r="R772" s="208"/>
      <c r="S772" s="208"/>
      <c r="T772" s="209"/>
      <c r="AT772" s="203" t="s">
        <v>284</v>
      </c>
      <c r="AU772" s="203" t="s">
        <v>81</v>
      </c>
      <c r="AV772" s="13" t="s">
        <v>81</v>
      </c>
      <c r="AW772" s="13" t="s">
        <v>36</v>
      </c>
      <c r="AX772" s="13" t="s">
        <v>73</v>
      </c>
      <c r="AY772" s="203" t="s">
        <v>276</v>
      </c>
    </row>
    <row r="773" spans="2:65" s="13" customFormat="1">
      <c r="B773" s="202"/>
      <c r="D773" s="195" t="s">
        <v>284</v>
      </c>
      <c r="E773" s="203" t="s">
        <v>5</v>
      </c>
      <c r="F773" s="204" t="s">
        <v>2441</v>
      </c>
      <c r="H773" s="205">
        <v>1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284</v>
      </c>
      <c r="AU773" s="203" t="s">
        <v>81</v>
      </c>
      <c r="AV773" s="13" t="s">
        <v>81</v>
      </c>
      <c r="AW773" s="13" t="s">
        <v>36</v>
      </c>
      <c r="AX773" s="13" t="s">
        <v>73</v>
      </c>
      <c r="AY773" s="203" t="s">
        <v>276</v>
      </c>
    </row>
    <row r="774" spans="2:65" s="13" customFormat="1">
      <c r="B774" s="202"/>
      <c r="D774" s="195" t="s">
        <v>284</v>
      </c>
      <c r="E774" s="203" t="s">
        <v>5</v>
      </c>
      <c r="F774" s="204" t="s">
        <v>2442</v>
      </c>
      <c r="H774" s="205">
        <v>1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284</v>
      </c>
      <c r="AU774" s="203" t="s">
        <v>81</v>
      </c>
      <c r="AV774" s="13" t="s">
        <v>81</v>
      </c>
      <c r="AW774" s="13" t="s">
        <v>36</v>
      </c>
      <c r="AX774" s="13" t="s">
        <v>73</v>
      </c>
      <c r="AY774" s="203" t="s">
        <v>276</v>
      </c>
    </row>
    <row r="775" spans="2:65" s="13" customFormat="1">
      <c r="B775" s="202"/>
      <c r="D775" s="195" t="s">
        <v>284</v>
      </c>
      <c r="E775" s="203" t="s">
        <v>5</v>
      </c>
      <c r="F775" s="204" t="s">
        <v>5</v>
      </c>
      <c r="H775" s="205">
        <v>0</v>
      </c>
      <c r="I775" s="206"/>
      <c r="L775" s="202"/>
      <c r="M775" s="207"/>
      <c r="N775" s="208"/>
      <c r="O775" s="208"/>
      <c r="P775" s="208"/>
      <c r="Q775" s="208"/>
      <c r="R775" s="208"/>
      <c r="S775" s="208"/>
      <c r="T775" s="209"/>
      <c r="AT775" s="203" t="s">
        <v>284</v>
      </c>
      <c r="AU775" s="203" t="s">
        <v>81</v>
      </c>
      <c r="AV775" s="13" t="s">
        <v>81</v>
      </c>
      <c r="AW775" s="13" t="s">
        <v>6</v>
      </c>
      <c r="AX775" s="13" t="s">
        <v>73</v>
      </c>
      <c r="AY775" s="203" t="s">
        <v>276</v>
      </c>
    </row>
    <row r="776" spans="2:65" s="15" customFormat="1">
      <c r="B776" s="218"/>
      <c r="D776" s="195" t="s">
        <v>284</v>
      </c>
      <c r="E776" s="219" t="s">
        <v>5</v>
      </c>
      <c r="F776" s="220" t="s">
        <v>291</v>
      </c>
      <c r="H776" s="221">
        <v>5</v>
      </c>
      <c r="I776" s="222"/>
      <c r="L776" s="218"/>
      <c r="M776" s="223"/>
      <c r="N776" s="224"/>
      <c r="O776" s="224"/>
      <c r="P776" s="224"/>
      <c r="Q776" s="224"/>
      <c r="R776" s="224"/>
      <c r="S776" s="224"/>
      <c r="T776" s="225"/>
      <c r="AT776" s="219" t="s">
        <v>284</v>
      </c>
      <c r="AU776" s="219" t="s">
        <v>81</v>
      </c>
      <c r="AV776" s="15" t="s">
        <v>92</v>
      </c>
      <c r="AW776" s="15" t="s">
        <v>36</v>
      </c>
      <c r="AX776" s="15" t="s">
        <v>77</v>
      </c>
      <c r="AY776" s="219" t="s">
        <v>276</v>
      </c>
    </row>
    <row r="777" spans="2:65" s="1" customFormat="1" ht="16.5" customHeight="1">
      <c r="B777" s="181"/>
      <c r="C777" s="182" t="s">
        <v>1305</v>
      </c>
      <c r="D777" s="182" t="s">
        <v>278</v>
      </c>
      <c r="E777" s="183" t="s">
        <v>2654</v>
      </c>
      <c r="F777" s="184" t="s">
        <v>2655</v>
      </c>
      <c r="G777" s="185" t="s">
        <v>368</v>
      </c>
      <c r="H777" s="186">
        <v>1</v>
      </c>
      <c r="I777" s="187"/>
      <c r="J777" s="188">
        <f>ROUND(I777*H777,2)</f>
        <v>0</v>
      </c>
      <c r="K777" s="184" t="s">
        <v>282</v>
      </c>
      <c r="L777" s="42"/>
      <c r="M777" s="189" t="s">
        <v>5</v>
      </c>
      <c r="N777" s="190" t="s">
        <v>46</v>
      </c>
      <c r="O777" s="43"/>
      <c r="P777" s="191">
        <f>O777*H777</f>
        <v>0</v>
      </c>
      <c r="Q777" s="191">
        <v>4.0000000000000003E-5</v>
      </c>
      <c r="R777" s="191">
        <f>Q777*H777</f>
        <v>4.0000000000000003E-5</v>
      </c>
      <c r="S777" s="191">
        <v>0</v>
      </c>
      <c r="T777" s="192">
        <f>S777*H777</f>
        <v>0</v>
      </c>
      <c r="AR777" s="25" t="s">
        <v>384</v>
      </c>
      <c r="AT777" s="25" t="s">
        <v>278</v>
      </c>
      <c r="AU777" s="25" t="s">
        <v>81</v>
      </c>
      <c r="AY777" s="25" t="s">
        <v>276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5" t="s">
        <v>92</v>
      </c>
      <c r="BK777" s="193">
        <f>ROUND(I777*H777,2)</f>
        <v>0</v>
      </c>
      <c r="BL777" s="25" t="s">
        <v>384</v>
      </c>
      <c r="BM777" s="25" t="s">
        <v>2656</v>
      </c>
    </row>
    <row r="778" spans="2:65" s="12" customFormat="1">
      <c r="B778" s="194"/>
      <c r="D778" s="195" t="s">
        <v>284</v>
      </c>
      <c r="E778" s="196" t="s">
        <v>5</v>
      </c>
      <c r="F778" s="197" t="s">
        <v>2272</v>
      </c>
      <c r="H778" s="196" t="s">
        <v>5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6" t="s">
        <v>284</v>
      </c>
      <c r="AU778" s="196" t="s">
        <v>81</v>
      </c>
      <c r="AV778" s="12" t="s">
        <v>77</v>
      </c>
      <c r="AW778" s="12" t="s">
        <v>36</v>
      </c>
      <c r="AX778" s="12" t="s">
        <v>73</v>
      </c>
      <c r="AY778" s="196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2438</v>
      </c>
      <c r="H779" s="205">
        <v>1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5</v>
      </c>
      <c r="H780" s="205">
        <v>0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6</v>
      </c>
      <c r="AX780" s="13" t="s">
        <v>73</v>
      </c>
      <c r="AY780" s="203" t="s">
        <v>276</v>
      </c>
    </row>
    <row r="781" spans="2:65" s="13" customFormat="1">
      <c r="B781" s="202"/>
      <c r="D781" s="195" t="s">
        <v>284</v>
      </c>
      <c r="E781" s="203" t="s">
        <v>5</v>
      </c>
      <c r="F781" s="204" t="s">
        <v>5</v>
      </c>
      <c r="H781" s="205">
        <v>0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284</v>
      </c>
      <c r="AU781" s="203" t="s">
        <v>81</v>
      </c>
      <c r="AV781" s="13" t="s">
        <v>81</v>
      </c>
      <c r="AW781" s="13" t="s">
        <v>6</v>
      </c>
      <c r="AX781" s="13" t="s">
        <v>73</v>
      </c>
      <c r="AY781" s="203" t="s">
        <v>276</v>
      </c>
    </row>
    <row r="782" spans="2:65" s="15" customFormat="1">
      <c r="B782" s="218"/>
      <c r="D782" s="195" t="s">
        <v>284</v>
      </c>
      <c r="E782" s="219" t="s">
        <v>5</v>
      </c>
      <c r="F782" s="220" t="s">
        <v>291</v>
      </c>
      <c r="H782" s="221">
        <v>1</v>
      </c>
      <c r="I782" s="222"/>
      <c r="L782" s="218"/>
      <c r="M782" s="223"/>
      <c r="N782" s="224"/>
      <c r="O782" s="224"/>
      <c r="P782" s="224"/>
      <c r="Q782" s="224"/>
      <c r="R782" s="224"/>
      <c r="S782" s="224"/>
      <c r="T782" s="225"/>
      <c r="AT782" s="219" t="s">
        <v>284</v>
      </c>
      <c r="AU782" s="219" t="s">
        <v>81</v>
      </c>
      <c r="AV782" s="15" t="s">
        <v>92</v>
      </c>
      <c r="AW782" s="15" t="s">
        <v>36</v>
      </c>
      <c r="AX782" s="15" t="s">
        <v>77</v>
      </c>
      <c r="AY782" s="219" t="s">
        <v>276</v>
      </c>
    </row>
    <row r="783" spans="2:65" s="1" customFormat="1" ht="16.5" customHeight="1">
      <c r="B783" s="181"/>
      <c r="C783" s="182" t="s">
        <v>1309</v>
      </c>
      <c r="D783" s="182" t="s">
        <v>278</v>
      </c>
      <c r="E783" s="183" t="s">
        <v>2657</v>
      </c>
      <c r="F783" s="184" t="s">
        <v>2658</v>
      </c>
      <c r="G783" s="185" t="s">
        <v>2170</v>
      </c>
      <c r="H783" s="186">
        <v>2</v>
      </c>
      <c r="I783" s="187"/>
      <c r="J783" s="188">
        <f>ROUND(I783*H783,2)</f>
        <v>0</v>
      </c>
      <c r="K783" s="184" t="s">
        <v>282</v>
      </c>
      <c r="L783" s="42"/>
      <c r="M783" s="189" t="s">
        <v>5</v>
      </c>
      <c r="N783" s="190" t="s">
        <v>46</v>
      </c>
      <c r="O783" s="43"/>
      <c r="P783" s="191">
        <f>O783*H783</f>
        <v>0</v>
      </c>
      <c r="Q783" s="191">
        <v>1.8400000000000001E-3</v>
      </c>
      <c r="R783" s="191">
        <f>Q783*H783</f>
        <v>3.6800000000000001E-3</v>
      </c>
      <c r="S783" s="191">
        <v>0</v>
      </c>
      <c r="T783" s="192">
        <f>S783*H783</f>
        <v>0</v>
      </c>
      <c r="AR783" s="25" t="s">
        <v>384</v>
      </c>
      <c r="AT783" s="25" t="s">
        <v>278</v>
      </c>
      <c r="AU783" s="25" t="s">
        <v>81</v>
      </c>
      <c r="AY783" s="25" t="s">
        <v>276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5" t="s">
        <v>92</v>
      </c>
      <c r="BK783" s="193">
        <f>ROUND(I783*H783,2)</f>
        <v>0</v>
      </c>
      <c r="BL783" s="25" t="s">
        <v>384</v>
      </c>
      <c r="BM783" s="25" t="s">
        <v>2659</v>
      </c>
    </row>
    <row r="784" spans="2:65" s="12" customFormat="1">
      <c r="B784" s="194"/>
      <c r="D784" s="195" t="s">
        <v>284</v>
      </c>
      <c r="E784" s="196" t="s">
        <v>5</v>
      </c>
      <c r="F784" s="197" t="s">
        <v>2272</v>
      </c>
      <c r="H784" s="196" t="s">
        <v>5</v>
      </c>
      <c r="I784" s="198"/>
      <c r="L784" s="194"/>
      <c r="M784" s="199"/>
      <c r="N784" s="200"/>
      <c r="O784" s="200"/>
      <c r="P784" s="200"/>
      <c r="Q784" s="200"/>
      <c r="R784" s="200"/>
      <c r="S784" s="200"/>
      <c r="T784" s="201"/>
      <c r="AT784" s="196" t="s">
        <v>284</v>
      </c>
      <c r="AU784" s="196" t="s">
        <v>81</v>
      </c>
      <c r="AV784" s="12" t="s">
        <v>77</v>
      </c>
      <c r="AW784" s="12" t="s">
        <v>36</v>
      </c>
      <c r="AX784" s="12" t="s">
        <v>73</v>
      </c>
      <c r="AY784" s="196" t="s">
        <v>276</v>
      </c>
    </row>
    <row r="785" spans="2:65" s="13" customFormat="1">
      <c r="B785" s="202"/>
      <c r="D785" s="195" t="s">
        <v>284</v>
      </c>
      <c r="E785" s="203" t="s">
        <v>5</v>
      </c>
      <c r="F785" s="204" t="s">
        <v>2628</v>
      </c>
      <c r="H785" s="205">
        <v>1</v>
      </c>
      <c r="I785" s="206"/>
      <c r="L785" s="202"/>
      <c r="M785" s="207"/>
      <c r="N785" s="208"/>
      <c r="O785" s="208"/>
      <c r="P785" s="208"/>
      <c r="Q785" s="208"/>
      <c r="R785" s="208"/>
      <c r="S785" s="208"/>
      <c r="T785" s="209"/>
      <c r="AT785" s="203" t="s">
        <v>284</v>
      </c>
      <c r="AU785" s="203" t="s">
        <v>81</v>
      </c>
      <c r="AV785" s="13" t="s">
        <v>81</v>
      </c>
      <c r="AW785" s="13" t="s">
        <v>36</v>
      </c>
      <c r="AX785" s="13" t="s">
        <v>73</v>
      </c>
      <c r="AY785" s="203" t="s">
        <v>276</v>
      </c>
    </row>
    <row r="786" spans="2:65" s="13" customFormat="1">
      <c r="B786" s="202"/>
      <c r="D786" s="195" t="s">
        <v>284</v>
      </c>
      <c r="E786" s="203" t="s">
        <v>5</v>
      </c>
      <c r="F786" s="204" t="s">
        <v>2629</v>
      </c>
      <c r="H786" s="205">
        <v>1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284</v>
      </c>
      <c r="AU786" s="203" t="s">
        <v>81</v>
      </c>
      <c r="AV786" s="13" t="s">
        <v>81</v>
      </c>
      <c r="AW786" s="13" t="s">
        <v>36</v>
      </c>
      <c r="AX786" s="13" t="s">
        <v>73</v>
      </c>
      <c r="AY786" s="203" t="s">
        <v>276</v>
      </c>
    </row>
    <row r="787" spans="2:65" s="13" customFormat="1">
      <c r="B787" s="202"/>
      <c r="D787" s="195" t="s">
        <v>284</v>
      </c>
      <c r="E787" s="203" t="s">
        <v>5</v>
      </c>
      <c r="F787" s="204" t="s">
        <v>5</v>
      </c>
      <c r="H787" s="205">
        <v>0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284</v>
      </c>
      <c r="AU787" s="203" t="s">
        <v>81</v>
      </c>
      <c r="AV787" s="13" t="s">
        <v>81</v>
      </c>
      <c r="AW787" s="13" t="s">
        <v>6</v>
      </c>
      <c r="AX787" s="13" t="s">
        <v>73</v>
      </c>
      <c r="AY787" s="203" t="s">
        <v>276</v>
      </c>
    </row>
    <row r="788" spans="2:65" s="15" customFormat="1">
      <c r="B788" s="218"/>
      <c r="D788" s="195" t="s">
        <v>284</v>
      </c>
      <c r="E788" s="219" t="s">
        <v>5</v>
      </c>
      <c r="F788" s="220" t="s">
        <v>291</v>
      </c>
      <c r="H788" s="221">
        <v>2</v>
      </c>
      <c r="I788" s="222"/>
      <c r="L788" s="218"/>
      <c r="M788" s="223"/>
      <c r="N788" s="224"/>
      <c r="O788" s="224"/>
      <c r="P788" s="224"/>
      <c r="Q788" s="224"/>
      <c r="R788" s="224"/>
      <c r="S788" s="224"/>
      <c r="T788" s="225"/>
      <c r="AT788" s="219" t="s">
        <v>284</v>
      </c>
      <c r="AU788" s="219" t="s">
        <v>81</v>
      </c>
      <c r="AV788" s="15" t="s">
        <v>92</v>
      </c>
      <c r="AW788" s="15" t="s">
        <v>36</v>
      </c>
      <c r="AX788" s="15" t="s">
        <v>77</v>
      </c>
      <c r="AY788" s="219" t="s">
        <v>276</v>
      </c>
    </row>
    <row r="789" spans="2:65" s="1" customFormat="1" ht="16.5" customHeight="1">
      <c r="B789" s="181"/>
      <c r="C789" s="226" t="s">
        <v>1320</v>
      </c>
      <c r="D789" s="226" t="s">
        <v>447</v>
      </c>
      <c r="E789" s="227" t="s">
        <v>2660</v>
      </c>
      <c r="F789" s="228" t="s">
        <v>2661</v>
      </c>
      <c r="G789" s="229" t="s">
        <v>2662</v>
      </c>
      <c r="H789" s="230">
        <v>2</v>
      </c>
      <c r="I789" s="231"/>
      <c r="J789" s="232">
        <f>ROUND(I789*H789,2)</f>
        <v>0</v>
      </c>
      <c r="K789" s="228" t="s">
        <v>282</v>
      </c>
      <c r="L789" s="233"/>
      <c r="M789" s="234" t="s">
        <v>5</v>
      </c>
      <c r="N789" s="235" t="s">
        <v>46</v>
      </c>
      <c r="O789" s="43"/>
      <c r="P789" s="191">
        <f>O789*H789</f>
        <v>0</v>
      </c>
      <c r="Q789" s="191">
        <v>9.7999999999999997E-4</v>
      </c>
      <c r="R789" s="191">
        <f>Q789*H789</f>
        <v>1.9599999999999999E-3</v>
      </c>
      <c r="S789" s="191">
        <v>0</v>
      </c>
      <c r="T789" s="192">
        <f>S789*H789</f>
        <v>0</v>
      </c>
      <c r="AR789" s="25" t="s">
        <v>484</v>
      </c>
      <c r="AT789" s="25" t="s">
        <v>447</v>
      </c>
      <c r="AU789" s="25" t="s">
        <v>81</v>
      </c>
      <c r="AY789" s="25" t="s">
        <v>276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5" t="s">
        <v>92</v>
      </c>
      <c r="BK789" s="193">
        <f>ROUND(I789*H789,2)</f>
        <v>0</v>
      </c>
      <c r="BL789" s="25" t="s">
        <v>384</v>
      </c>
      <c r="BM789" s="25" t="s">
        <v>2663</v>
      </c>
    </row>
    <row r="790" spans="2:65" s="12" customFormat="1">
      <c r="B790" s="194"/>
      <c r="D790" s="195" t="s">
        <v>284</v>
      </c>
      <c r="E790" s="196" t="s">
        <v>5</v>
      </c>
      <c r="F790" s="197" t="s">
        <v>2272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3" customFormat="1">
      <c r="B791" s="202"/>
      <c r="D791" s="195" t="s">
        <v>284</v>
      </c>
      <c r="E791" s="203" t="s">
        <v>5</v>
      </c>
      <c r="F791" s="204" t="s">
        <v>2628</v>
      </c>
      <c r="H791" s="205">
        <v>1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284</v>
      </c>
      <c r="AU791" s="203" t="s">
        <v>81</v>
      </c>
      <c r="AV791" s="13" t="s">
        <v>81</v>
      </c>
      <c r="AW791" s="13" t="s">
        <v>36</v>
      </c>
      <c r="AX791" s="13" t="s">
        <v>73</v>
      </c>
      <c r="AY791" s="203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2629</v>
      </c>
      <c r="H792" s="205">
        <v>1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3" customFormat="1">
      <c r="B793" s="202"/>
      <c r="D793" s="195" t="s">
        <v>284</v>
      </c>
      <c r="E793" s="203" t="s">
        <v>5</v>
      </c>
      <c r="F793" s="204" t="s">
        <v>5</v>
      </c>
      <c r="H793" s="205">
        <v>0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284</v>
      </c>
      <c r="AU793" s="203" t="s">
        <v>81</v>
      </c>
      <c r="AV793" s="13" t="s">
        <v>81</v>
      </c>
      <c r="AW793" s="13" t="s">
        <v>6</v>
      </c>
      <c r="AX793" s="13" t="s">
        <v>73</v>
      </c>
      <c r="AY793" s="203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16.5" customHeight="1">
      <c r="B795" s="181"/>
      <c r="C795" s="182" t="s">
        <v>1323</v>
      </c>
      <c r="D795" s="182" t="s">
        <v>278</v>
      </c>
      <c r="E795" s="183" t="s">
        <v>2664</v>
      </c>
      <c r="F795" s="184" t="s">
        <v>2665</v>
      </c>
      <c r="G795" s="185" t="s">
        <v>368</v>
      </c>
      <c r="H795" s="186">
        <v>1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2.3000000000000001E-4</v>
      </c>
      <c r="R795" s="191">
        <f>Q795*H795</f>
        <v>2.3000000000000001E-4</v>
      </c>
      <c r="S795" s="191">
        <v>0</v>
      </c>
      <c r="T795" s="192">
        <f>S795*H795</f>
        <v>0</v>
      </c>
      <c r="AR795" s="25" t="s">
        <v>384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384</v>
      </c>
      <c r="BM795" s="25" t="s">
        <v>2666</v>
      </c>
    </row>
    <row r="796" spans="2:65" s="12" customFormat="1">
      <c r="B796" s="194"/>
      <c r="D796" s="195" t="s">
        <v>284</v>
      </c>
      <c r="E796" s="196" t="s">
        <v>5</v>
      </c>
      <c r="F796" s="197" t="s">
        <v>2272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3" customFormat="1">
      <c r="B797" s="202"/>
      <c r="D797" s="195" t="s">
        <v>284</v>
      </c>
      <c r="E797" s="203" t="s">
        <v>5</v>
      </c>
      <c r="F797" s="204" t="s">
        <v>2437</v>
      </c>
      <c r="H797" s="205">
        <v>1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284</v>
      </c>
      <c r="AU797" s="203" t="s">
        <v>81</v>
      </c>
      <c r="AV797" s="13" t="s">
        <v>81</v>
      </c>
      <c r="AW797" s="13" t="s">
        <v>36</v>
      </c>
      <c r="AX797" s="13" t="s">
        <v>73</v>
      </c>
      <c r="AY797" s="203" t="s">
        <v>276</v>
      </c>
    </row>
    <row r="798" spans="2:65" s="13" customFormat="1">
      <c r="B798" s="202"/>
      <c r="D798" s="195" t="s">
        <v>284</v>
      </c>
      <c r="E798" s="203" t="s">
        <v>5</v>
      </c>
      <c r="F798" s="204" t="s">
        <v>5</v>
      </c>
      <c r="H798" s="205">
        <v>0</v>
      </c>
      <c r="I798" s="206"/>
      <c r="L798" s="202"/>
      <c r="M798" s="207"/>
      <c r="N798" s="208"/>
      <c r="O798" s="208"/>
      <c r="P798" s="208"/>
      <c r="Q798" s="208"/>
      <c r="R798" s="208"/>
      <c r="S798" s="208"/>
      <c r="T798" s="209"/>
      <c r="AT798" s="203" t="s">
        <v>284</v>
      </c>
      <c r="AU798" s="203" t="s">
        <v>81</v>
      </c>
      <c r="AV798" s="13" t="s">
        <v>81</v>
      </c>
      <c r="AW798" s="13" t="s">
        <v>6</v>
      </c>
      <c r="AX798" s="13" t="s">
        <v>73</v>
      </c>
      <c r="AY798" s="203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5</v>
      </c>
      <c r="H799" s="205">
        <v>0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6</v>
      </c>
      <c r="AX799" s="13" t="s">
        <v>73</v>
      </c>
      <c r="AY799" s="203" t="s">
        <v>276</v>
      </c>
    </row>
    <row r="800" spans="2:65" s="15" customFormat="1">
      <c r="B800" s="218"/>
      <c r="D800" s="195" t="s">
        <v>284</v>
      </c>
      <c r="E800" s="219" t="s">
        <v>5</v>
      </c>
      <c r="F800" s="220" t="s">
        <v>291</v>
      </c>
      <c r="H800" s="221">
        <v>1</v>
      </c>
      <c r="I800" s="222"/>
      <c r="L800" s="218"/>
      <c r="M800" s="223"/>
      <c r="N800" s="224"/>
      <c r="O800" s="224"/>
      <c r="P800" s="224"/>
      <c r="Q800" s="224"/>
      <c r="R800" s="224"/>
      <c r="S800" s="224"/>
      <c r="T800" s="225"/>
      <c r="AT800" s="219" t="s">
        <v>284</v>
      </c>
      <c r="AU800" s="219" t="s">
        <v>81</v>
      </c>
      <c r="AV800" s="15" t="s">
        <v>92</v>
      </c>
      <c r="AW800" s="15" t="s">
        <v>36</v>
      </c>
      <c r="AX800" s="15" t="s">
        <v>77</v>
      </c>
      <c r="AY800" s="219" t="s">
        <v>276</v>
      </c>
    </row>
    <row r="801" spans="2:65" s="1" customFormat="1" ht="16.5" customHeight="1">
      <c r="B801" s="181"/>
      <c r="C801" s="182" t="s">
        <v>1329</v>
      </c>
      <c r="D801" s="182" t="s">
        <v>278</v>
      </c>
      <c r="E801" s="183" t="s">
        <v>2667</v>
      </c>
      <c r="F801" s="184" t="s">
        <v>2668</v>
      </c>
      <c r="G801" s="185" t="s">
        <v>368</v>
      </c>
      <c r="H801" s="186">
        <v>1</v>
      </c>
      <c r="I801" s="187"/>
      <c r="J801" s="188">
        <f>ROUND(I801*H801,2)</f>
        <v>0</v>
      </c>
      <c r="K801" s="184" t="s">
        <v>282</v>
      </c>
      <c r="L801" s="42"/>
      <c r="M801" s="189" t="s">
        <v>5</v>
      </c>
      <c r="N801" s="190" t="s">
        <v>46</v>
      </c>
      <c r="O801" s="43"/>
      <c r="P801" s="191">
        <f>O801*H801</f>
        <v>0</v>
      </c>
      <c r="Q801" s="191">
        <v>2.7999999999999998E-4</v>
      </c>
      <c r="R801" s="191">
        <f>Q801*H801</f>
        <v>2.7999999999999998E-4</v>
      </c>
      <c r="S801" s="191">
        <v>0</v>
      </c>
      <c r="T801" s="192">
        <f>S801*H801</f>
        <v>0</v>
      </c>
      <c r="AR801" s="25" t="s">
        <v>384</v>
      </c>
      <c r="AT801" s="25" t="s">
        <v>278</v>
      </c>
      <c r="AU801" s="25" t="s">
        <v>81</v>
      </c>
      <c r="AY801" s="25" t="s">
        <v>276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5" t="s">
        <v>92</v>
      </c>
      <c r="BK801" s="193">
        <f>ROUND(I801*H801,2)</f>
        <v>0</v>
      </c>
      <c r="BL801" s="25" t="s">
        <v>384</v>
      </c>
      <c r="BM801" s="25" t="s">
        <v>2669</v>
      </c>
    </row>
    <row r="802" spans="2:65" s="12" customFormat="1">
      <c r="B802" s="194"/>
      <c r="D802" s="195" t="s">
        <v>284</v>
      </c>
      <c r="E802" s="196" t="s">
        <v>5</v>
      </c>
      <c r="F802" s="197" t="s">
        <v>2272</v>
      </c>
      <c r="H802" s="196" t="s">
        <v>5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AT802" s="196" t="s">
        <v>284</v>
      </c>
      <c r="AU802" s="196" t="s">
        <v>81</v>
      </c>
      <c r="AV802" s="12" t="s">
        <v>77</v>
      </c>
      <c r="AW802" s="12" t="s">
        <v>36</v>
      </c>
      <c r="AX802" s="12" t="s">
        <v>73</v>
      </c>
      <c r="AY802" s="196" t="s">
        <v>276</v>
      </c>
    </row>
    <row r="803" spans="2:65" s="13" customFormat="1">
      <c r="B803" s="202"/>
      <c r="D803" s="195" t="s">
        <v>284</v>
      </c>
      <c r="E803" s="203" t="s">
        <v>5</v>
      </c>
      <c r="F803" s="204" t="s">
        <v>2445</v>
      </c>
      <c r="H803" s="205">
        <v>1</v>
      </c>
      <c r="I803" s="206"/>
      <c r="L803" s="202"/>
      <c r="M803" s="207"/>
      <c r="N803" s="208"/>
      <c r="O803" s="208"/>
      <c r="P803" s="208"/>
      <c r="Q803" s="208"/>
      <c r="R803" s="208"/>
      <c r="S803" s="208"/>
      <c r="T803" s="209"/>
      <c r="AT803" s="203" t="s">
        <v>284</v>
      </c>
      <c r="AU803" s="203" t="s">
        <v>81</v>
      </c>
      <c r="AV803" s="13" t="s">
        <v>81</v>
      </c>
      <c r="AW803" s="13" t="s">
        <v>36</v>
      </c>
      <c r="AX803" s="13" t="s">
        <v>73</v>
      </c>
      <c r="AY803" s="203" t="s">
        <v>276</v>
      </c>
    </row>
    <row r="804" spans="2:65" s="13" customFormat="1">
      <c r="B804" s="202"/>
      <c r="D804" s="195" t="s">
        <v>284</v>
      </c>
      <c r="E804" s="203" t="s">
        <v>5</v>
      </c>
      <c r="F804" s="204" t="s">
        <v>5</v>
      </c>
      <c r="H804" s="205">
        <v>0</v>
      </c>
      <c r="I804" s="206"/>
      <c r="L804" s="202"/>
      <c r="M804" s="207"/>
      <c r="N804" s="208"/>
      <c r="O804" s="208"/>
      <c r="P804" s="208"/>
      <c r="Q804" s="208"/>
      <c r="R804" s="208"/>
      <c r="S804" s="208"/>
      <c r="T804" s="209"/>
      <c r="AT804" s="203" t="s">
        <v>284</v>
      </c>
      <c r="AU804" s="203" t="s">
        <v>81</v>
      </c>
      <c r="AV804" s="13" t="s">
        <v>81</v>
      </c>
      <c r="AW804" s="13" t="s">
        <v>6</v>
      </c>
      <c r="AX804" s="13" t="s">
        <v>73</v>
      </c>
      <c r="AY804" s="203" t="s">
        <v>276</v>
      </c>
    </row>
    <row r="805" spans="2:65" s="13" customFormat="1">
      <c r="B805" s="202"/>
      <c r="D805" s="195" t="s">
        <v>284</v>
      </c>
      <c r="E805" s="203" t="s">
        <v>5</v>
      </c>
      <c r="F805" s="204" t="s">
        <v>5</v>
      </c>
      <c r="H805" s="205">
        <v>0</v>
      </c>
      <c r="I805" s="206"/>
      <c r="L805" s="202"/>
      <c r="M805" s="207"/>
      <c r="N805" s="208"/>
      <c r="O805" s="208"/>
      <c r="P805" s="208"/>
      <c r="Q805" s="208"/>
      <c r="R805" s="208"/>
      <c r="S805" s="208"/>
      <c r="T805" s="209"/>
      <c r="AT805" s="203" t="s">
        <v>284</v>
      </c>
      <c r="AU805" s="203" t="s">
        <v>81</v>
      </c>
      <c r="AV805" s="13" t="s">
        <v>81</v>
      </c>
      <c r="AW805" s="13" t="s">
        <v>6</v>
      </c>
      <c r="AX805" s="13" t="s">
        <v>73</v>
      </c>
      <c r="AY805" s="203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5</v>
      </c>
      <c r="H806" s="205">
        <v>0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6</v>
      </c>
      <c r="AX806" s="13" t="s">
        <v>73</v>
      </c>
      <c r="AY806" s="203" t="s">
        <v>276</v>
      </c>
    </row>
    <row r="807" spans="2:65" s="13" customFormat="1">
      <c r="B807" s="202"/>
      <c r="D807" s="195" t="s">
        <v>284</v>
      </c>
      <c r="E807" s="203" t="s">
        <v>5</v>
      </c>
      <c r="F807" s="204" t="s">
        <v>5</v>
      </c>
      <c r="H807" s="205">
        <v>0</v>
      </c>
      <c r="I807" s="206"/>
      <c r="L807" s="202"/>
      <c r="M807" s="207"/>
      <c r="N807" s="208"/>
      <c r="O807" s="208"/>
      <c r="P807" s="208"/>
      <c r="Q807" s="208"/>
      <c r="R807" s="208"/>
      <c r="S807" s="208"/>
      <c r="T807" s="209"/>
      <c r="AT807" s="203" t="s">
        <v>284</v>
      </c>
      <c r="AU807" s="203" t="s">
        <v>81</v>
      </c>
      <c r="AV807" s="13" t="s">
        <v>81</v>
      </c>
      <c r="AW807" s="13" t="s">
        <v>6</v>
      </c>
      <c r="AX807" s="13" t="s">
        <v>73</v>
      </c>
      <c r="AY807" s="203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1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1334</v>
      </c>
      <c r="D809" s="182" t="s">
        <v>278</v>
      </c>
      <c r="E809" s="183" t="s">
        <v>2670</v>
      </c>
      <c r="F809" s="184" t="s">
        <v>2671</v>
      </c>
      <c r="G809" s="185" t="s">
        <v>368</v>
      </c>
      <c r="H809" s="186">
        <v>8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9.0000000000000006E-5</v>
      </c>
      <c r="R809" s="191">
        <f>Q809*H809</f>
        <v>7.2000000000000005E-4</v>
      </c>
      <c r="S809" s="191">
        <v>0</v>
      </c>
      <c r="T809" s="192">
        <f>S809*H809</f>
        <v>0</v>
      </c>
      <c r="AR809" s="25" t="s">
        <v>384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384</v>
      </c>
      <c r="BM809" s="25" t="s">
        <v>2672</v>
      </c>
    </row>
    <row r="810" spans="2:65" s="12" customFormat="1">
      <c r="B810" s="194"/>
      <c r="D810" s="195" t="s">
        <v>284</v>
      </c>
      <c r="E810" s="196" t="s">
        <v>5</v>
      </c>
      <c r="F810" s="197" t="s">
        <v>2272</v>
      </c>
      <c r="H810" s="196" t="s">
        <v>5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6" t="s">
        <v>284</v>
      </c>
      <c r="AU810" s="196" t="s">
        <v>81</v>
      </c>
      <c r="AV810" s="12" t="s">
        <v>77</v>
      </c>
      <c r="AW810" s="12" t="s">
        <v>36</v>
      </c>
      <c r="AX810" s="12" t="s">
        <v>73</v>
      </c>
      <c r="AY810" s="196" t="s">
        <v>276</v>
      </c>
    </row>
    <row r="811" spans="2:65" s="13" customFormat="1">
      <c r="B811" s="202"/>
      <c r="D811" s="195" t="s">
        <v>284</v>
      </c>
      <c r="E811" s="203" t="s">
        <v>5</v>
      </c>
      <c r="F811" s="204" t="s">
        <v>2673</v>
      </c>
      <c r="H811" s="205">
        <v>1</v>
      </c>
      <c r="I811" s="206"/>
      <c r="L811" s="202"/>
      <c r="M811" s="207"/>
      <c r="N811" s="208"/>
      <c r="O811" s="208"/>
      <c r="P811" s="208"/>
      <c r="Q811" s="208"/>
      <c r="R811" s="208"/>
      <c r="S811" s="208"/>
      <c r="T811" s="209"/>
      <c r="AT811" s="203" t="s">
        <v>284</v>
      </c>
      <c r="AU811" s="203" t="s">
        <v>81</v>
      </c>
      <c r="AV811" s="13" t="s">
        <v>81</v>
      </c>
      <c r="AW811" s="13" t="s">
        <v>36</v>
      </c>
      <c r="AX811" s="13" t="s">
        <v>73</v>
      </c>
      <c r="AY811" s="203" t="s">
        <v>276</v>
      </c>
    </row>
    <row r="812" spans="2:65" s="13" customFormat="1">
      <c r="B812" s="202"/>
      <c r="D812" s="195" t="s">
        <v>284</v>
      </c>
      <c r="E812" s="203" t="s">
        <v>5</v>
      </c>
      <c r="F812" s="204" t="s">
        <v>2674</v>
      </c>
      <c r="H812" s="205">
        <v>2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284</v>
      </c>
      <c r="AU812" s="203" t="s">
        <v>81</v>
      </c>
      <c r="AV812" s="13" t="s">
        <v>81</v>
      </c>
      <c r="AW812" s="13" t="s">
        <v>36</v>
      </c>
      <c r="AX812" s="13" t="s">
        <v>73</v>
      </c>
      <c r="AY812" s="203" t="s">
        <v>276</v>
      </c>
    </row>
    <row r="813" spans="2:65" s="13" customFormat="1">
      <c r="B813" s="202"/>
      <c r="D813" s="195" t="s">
        <v>284</v>
      </c>
      <c r="E813" s="203" t="s">
        <v>5</v>
      </c>
      <c r="F813" s="204" t="s">
        <v>2675</v>
      </c>
      <c r="H813" s="205">
        <v>2</v>
      </c>
      <c r="I813" s="206"/>
      <c r="L813" s="202"/>
      <c r="M813" s="207"/>
      <c r="N813" s="208"/>
      <c r="O813" s="208"/>
      <c r="P813" s="208"/>
      <c r="Q813" s="208"/>
      <c r="R813" s="208"/>
      <c r="S813" s="208"/>
      <c r="T813" s="209"/>
      <c r="AT813" s="203" t="s">
        <v>284</v>
      </c>
      <c r="AU813" s="203" t="s">
        <v>81</v>
      </c>
      <c r="AV813" s="13" t="s">
        <v>81</v>
      </c>
      <c r="AW813" s="13" t="s">
        <v>36</v>
      </c>
      <c r="AX813" s="13" t="s">
        <v>73</v>
      </c>
      <c r="AY813" s="203" t="s">
        <v>276</v>
      </c>
    </row>
    <row r="814" spans="2:65" s="13" customFormat="1">
      <c r="B814" s="202"/>
      <c r="D814" s="195" t="s">
        <v>284</v>
      </c>
      <c r="E814" s="203" t="s">
        <v>5</v>
      </c>
      <c r="F814" s="204" t="s">
        <v>2478</v>
      </c>
      <c r="H814" s="205">
        <v>1</v>
      </c>
      <c r="I814" s="206"/>
      <c r="L814" s="202"/>
      <c r="M814" s="207"/>
      <c r="N814" s="208"/>
      <c r="O814" s="208"/>
      <c r="P814" s="208"/>
      <c r="Q814" s="208"/>
      <c r="R814" s="208"/>
      <c r="S814" s="208"/>
      <c r="T814" s="209"/>
      <c r="AT814" s="203" t="s">
        <v>284</v>
      </c>
      <c r="AU814" s="203" t="s">
        <v>81</v>
      </c>
      <c r="AV814" s="13" t="s">
        <v>81</v>
      </c>
      <c r="AW814" s="13" t="s">
        <v>36</v>
      </c>
      <c r="AX814" s="13" t="s">
        <v>73</v>
      </c>
      <c r="AY814" s="203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2676</v>
      </c>
      <c r="H815" s="205">
        <v>1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3" customFormat="1">
      <c r="B816" s="202"/>
      <c r="D816" s="195" t="s">
        <v>284</v>
      </c>
      <c r="E816" s="203" t="s">
        <v>5</v>
      </c>
      <c r="F816" s="204" t="s">
        <v>2479</v>
      </c>
      <c r="H816" s="205">
        <v>1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284</v>
      </c>
      <c r="AU816" s="203" t="s">
        <v>81</v>
      </c>
      <c r="AV816" s="13" t="s">
        <v>81</v>
      </c>
      <c r="AW816" s="13" t="s">
        <v>36</v>
      </c>
      <c r="AX816" s="13" t="s">
        <v>73</v>
      </c>
      <c r="AY816" s="203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8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1340</v>
      </c>
      <c r="D818" s="182" t="s">
        <v>278</v>
      </c>
      <c r="E818" s="183" t="s">
        <v>2195</v>
      </c>
      <c r="F818" s="184" t="s">
        <v>2196</v>
      </c>
      <c r="G818" s="185" t="s">
        <v>318</v>
      </c>
      <c r="H818" s="186">
        <v>0.29199999999999998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AR818" s="25" t="s">
        <v>384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384</v>
      </c>
      <c r="BM818" s="25" t="s">
        <v>2677</v>
      </c>
    </row>
    <row r="819" spans="2:65" s="1" customFormat="1" ht="16.5" customHeight="1">
      <c r="B819" s="181"/>
      <c r="C819" s="182" t="s">
        <v>1347</v>
      </c>
      <c r="D819" s="182" t="s">
        <v>278</v>
      </c>
      <c r="E819" s="183" t="s">
        <v>2198</v>
      </c>
      <c r="F819" s="184" t="s">
        <v>2199</v>
      </c>
      <c r="G819" s="185" t="s">
        <v>318</v>
      </c>
      <c r="H819" s="186">
        <v>0.29199999999999998</v>
      </c>
      <c r="I819" s="187"/>
      <c r="J819" s="188">
        <f>ROUND(I819*H819,2)</f>
        <v>0</v>
      </c>
      <c r="K819" s="184" t="s">
        <v>282</v>
      </c>
      <c r="L819" s="42"/>
      <c r="M819" s="189" t="s">
        <v>5</v>
      </c>
      <c r="N819" s="190" t="s">
        <v>46</v>
      </c>
      <c r="O819" s="43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25" t="s">
        <v>384</v>
      </c>
      <c r="AT819" s="25" t="s">
        <v>278</v>
      </c>
      <c r="AU819" s="25" t="s">
        <v>81</v>
      </c>
      <c r="AY819" s="25" t="s">
        <v>276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25" t="s">
        <v>92</v>
      </c>
      <c r="BK819" s="193">
        <f>ROUND(I819*H819,2)</f>
        <v>0</v>
      </c>
      <c r="BL819" s="25" t="s">
        <v>384</v>
      </c>
      <c r="BM819" s="25" t="s">
        <v>2678</v>
      </c>
    </row>
    <row r="820" spans="2:65" s="11" customFormat="1" ht="29.85" customHeight="1">
      <c r="B820" s="168"/>
      <c r="D820" s="169" t="s">
        <v>72</v>
      </c>
      <c r="E820" s="179" t="s">
        <v>2679</v>
      </c>
      <c r="F820" s="179" t="s">
        <v>2067</v>
      </c>
      <c r="I820" s="171"/>
      <c r="J820" s="180">
        <f>BK820</f>
        <v>0</v>
      </c>
      <c r="L820" s="168"/>
      <c r="M820" s="173"/>
      <c r="N820" s="174"/>
      <c r="O820" s="174"/>
      <c r="P820" s="175">
        <f>SUM(P821:P834)</f>
        <v>0</v>
      </c>
      <c r="Q820" s="174"/>
      <c r="R820" s="175">
        <f>SUM(R821:R834)</f>
        <v>0.1109</v>
      </c>
      <c r="S820" s="174"/>
      <c r="T820" s="176">
        <f>SUM(T821:T834)</f>
        <v>0</v>
      </c>
      <c r="AR820" s="169" t="s">
        <v>81</v>
      </c>
      <c r="AT820" s="177" t="s">
        <v>72</v>
      </c>
      <c r="AU820" s="177" t="s">
        <v>77</v>
      </c>
      <c r="AY820" s="169" t="s">
        <v>276</v>
      </c>
      <c r="BK820" s="178">
        <f>SUM(BK821:BK834)</f>
        <v>0</v>
      </c>
    </row>
    <row r="821" spans="2:65" s="1" customFormat="1" ht="25.5" customHeight="1">
      <c r="B821" s="181"/>
      <c r="C821" s="182" t="s">
        <v>1352</v>
      </c>
      <c r="D821" s="182" t="s">
        <v>278</v>
      </c>
      <c r="E821" s="183" t="s">
        <v>2680</v>
      </c>
      <c r="F821" s="184" t="s">
        <v>2681</v>
      </c>
      <c r="G821" s="185" t="s">
        <v>2170</v>
      </c>
      <c r="H821" s="186">
        <v>5</v>
      </c>
      <c r="I821" s="187"/>
      <c r="J821" s="188">
        <f>ROUND(I821*H821,2)</f>
        <v>0</v>
      </c>
      <c r="K821" s="184" t="s">
        <v>282</v>
      </c>
      <c r="L821" s="42"/>
      <c r="M821" s="189" t="s">
        <v>5</v>
      </c>
      <c r="N821" s="190" t="s">
        <v>46</v>
      </c>
      <c r="O821" s="43"/>
      <c r="P821" s="191">
        <f>O821*H821</f>
        <v>0</v>
      </c>
      <c r="Q821" s="191">
        <v>1.865E-2</v>
      </c>
      <c r="R821" s="191">
        <f>Q821*H821</f>
        <v>9.325E-2</v>
      </c>
      <c r="S821" s="191">
        <v>0</v>
      </c>
      <c r="T821" s="192">
        <f>S821*H821</f>
        <v>0</v>
      </c>
      <c r="AR821" s="25" t="s">
        <v>384</v>
      </c>
      <c r="AT821" s="25" t="s">
        <v>278</v>
      </c>
      <c r="AU821" s="25" t="s">
        <v>81</v>
      </c>
      <c r="AY821" s="25" t="s">
        <v>276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5" t="s">
        <v>92</v>
      </c>
      <c r="BK821" s="193">
        <f>ROUND(I821*H821,2)</f>
        <v>0</v>
      </c>
      <c r="BL821" s="25" t="s">
        <v>384</v>
      </c>
      <c r="BM821" s="25" t="s">
        <v>2682</v>
      </c>
    </row>
    <row r="822" spans="2:65" s="12" customFormat="1">
      <c r="B822" s="194"/>
      <c r="D822" s="195" t="s">
        <v>284</v>
      </c>
      <c r="E822" s="196" t="s">
        <v>5</v>
      </c>
      <c r="F822" s="197" t="s">
        <v>2272</v>
      </c>
      <c r="H822" s="196" t="s">
        <v>5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6" t="s">
        <v>284</v>
      </c>
      <c r="AU822" s="196" t="s">
        <v>81</v>
      </c>
      <c r="AV822" s="12" t="s">
        <v>77</v>
      </c>
      <c r="AW822" s="12" t="s">
        <v>36</v>
      </c>
      <c r="AX822" s="12" t="s">
        <v>73</v>
      </c>
      <c r="AY822" s="196" t="s">
        <v>276</v>
      </c>
    </row>
    <row r="823" spans="2:65" s="13" customFormat="1">
      <c r="B823" s="202"/>
      <c r="D823" s="195" t="s">
        <v>284</v>
      </c>
      <c r="E823" s="203" t="s">
        <v>5</v>
      </c>
      <c r="F823" s="204" t="s">
        <v>2451</v>
      </c>
      <c r="H823" s="205">
        <v>1</v>
      </c>
      <c r="I823" s="206"/>
      <c r="L823" s="202"/>
      <c r="M823" s="207"/>
      <c r="N823" s="208"/>
      <c r="O823" s="208"/>
      <c r="P823" s="208"/>
      <c r="Q823" s="208"/>
      <c r="R823" s="208"/>
      <c r="S823" s="208"/>
      <c r="T823" s="209"/>
      <c r="AT823" s="203" t="s">
        <v>284</v>
      </c>
      <c r="AU823" s="203" t="s">
        <v>81</v>
      </c>
      <c r="AV823" s="13" t="s">
        <v>81</v>
      </c>
      <c r="AW823" s="13" t="s">
        <v>36</v>
      </c>
      <c r="AX823" s="13" t="s">
        <v>73</v>
      </c>
      <c r="AY823" s="203" t="s">
        <v>276</v>
      </c>
    </row>
    <row r="824" spans="2:65" s="13" customFormat="1">
      <c r="B824" s="202"/>
      <c r="D824" s="195" t="s">
        <v>284</v>
      </c>
      <c r="E824" s="203" t="s">
        <v>5</v>
      </c>
      <c r="F824" s="204" t="s">
        <v>2452</v>
      </c>
      <c r="H824" s="205">
        <v>2</v>
      </c>
      <c r="I824" s="206"/>
      <c r="L824" s="202"/>
      <c r="M824" s="207"/>
      <c r="N824" s="208"/>
      <c r="O824" s="208"/>
      <c r="P824" s="208"/>
      <c r="Q824" s="208"/>
      <c r="R824" s="208"/>
      <c r="S824" s="208"/>
      <c r="T824" s="209"/>
      <c r="AT824" s="203" t="s">
        <v>284</v>
      </c>
      <c r="AU824" s="203" t="s">
        <v>81</v>
      </c>
      <c r="AV824" s="13" t="s">
        <v>81</v>
      </c>
      <c r="AW824" s="13" t="s">
        <v>36</v>
      </c>
      <c r="AX824" s="13" t="s">
        <v>73</v>
      </c>
      <c r="AY824" s="203" t="s">
        <v>276</v>
      </c>
    </row>
    <row r="825" spans="2:65" s="13" customFormat="1">
      <c r="B825" s="202"/>
      <c r="D825" s="195" t="s">
        <v>284</v>
      </c>
      <c r="E825" s="203" t="s">
        <v>5</v>
      </c>
      <c r="F825" s="204" t="s">
        <v>2453</v>
      </c>
      <c r="H825" s="205">
        <v>2</v>
      </c>
      <c r="I825" s="206"/>
      <c r="L825" s="202"/>
      <c r="M825" s="207"/>
      <c r="N825" s="208"/>
      <c r="O825" s="208"/>
      <c r="P825" s="208"/>
      <c r="Q825" s="208"/>
      <c r="R825" s="208"/>
      <c r="S825" s="208"/>
      <c r="T825" s="209"/>
      <c r="AT825" s="203" t="s">
        <v>284</v>
      </c>
      <c r="AU825" s="203" t="s">
        <v>81</v>
      </c>
      <c r="AV825" s="13" t="s">
        <v>81</v>
      </c>
      <c r="AW825" s="13" t="s">
        <v>36</v>
      </c>
      <c r="AX825" s="13" t="s">
        <v>73</v>
      </c>
      <c r="AY825" s="203" t="s">
        <v>276</v>
      </c>
    </row>
    <row r="826" spans="2:65" s="13" customFormat="1">
      <c r="B826" s="202"/>
      <c r="D826" s="195" t="s">
        <v>284</v>
      </c>
      <c r="E826" s="203" t="s">
        <v>5</v>
      </c>
      <c r="F826" s="204" t="s">
        <v>5</v>
      </c>
      <c r="H826" s="205">
        <v>0</v>
      </c>
      <c r="I826" s="206"/>
      <c r="L826" s="202"/>
      <c r="M826" s="207"/>
      <c r="N826" s="208"/>
      <c r="O826" s="208"/>
      <c r="P826" s="208"/>
      <c r="Q826" s="208"/>
      <c r="R826" s="208"/>
      <c r="S826" s="208"/>
      <c r="T826" s="209"/>
      <c r="AT826" s="203" t="s">
        <v>284</v>
      </c>
      <c r="AU826" s="203" t="s">
        <v>81</v>
      </c>
      <c r="AV826" s="13" t="s">
        <v>81</v>
      </c>
      <c r="AW826" s="13" t="s">
        <v>6</v>
      </c>
      <c r="AX826" s="13" t="s">
        <v>73</v>
      </c>
      <c r="AY826" s="203" t="s">
        <v>276</v>
      </c>
    </row>
    <row r="827" spans="2:65" s="15" customFormat="1">
      <c r="B827" s="218"/>
      <c r="D827" s="195" t="s">
        <v>284</v>
      </c>
      <c r="E827" s="219" t="s">
        <v>5</v>
      </c>
      <c r="F827" s="220" t="s">
        <v>291</v>
      </c>
      <c r="H827" s="221">
        <v>5</v>
      </c>
      <c r="I827" s="222"/>
      <c r="L827" s="218"/>
      <c r="M827" s="223"/>
      <c r="N827" s="224"/>
      <c r="O827" s="224"/>
      <c r="P827" s="224"/>
      <c r="Q827" s="224"/>
      <c r="R827" s="224"/>
      <c r="S827" s="224"/>
      <c r="T827" s="225"/>
      <c r="AT827" s="219" t="s">
        <v>284</v>
      </c>
      <c r="AU827" s="219" t="s">
        <v>81</v>
      </c>
      <c r="AV827" s="15" t="s">
        <v>92</v>
      </c>
      <c r="AW827" s="15" t="s">
        <v>36</v>
      </c>
      <c r="AX827" s="15" t="s">
        <v>77</v>
      </c>
      <c r="AY827" s="219" t="s">
        <v>276</v>
      </c>
    </row>
    <row r="828" spans="2:65" s="1" customFormat="1" ht="25.5" customHeight="1">
      <c r="B828" s="181"/>
      <c r="C828" s="182" t="s">
        <v>1356</v>
      </c>
      <c r="D828" s="182" t="s">
        <v>278</v>
      </c>
      <c r="E828" s="183" t="s">
        <v>2683</v>
      </c>
      <c r="F828" s="184" t="s">
        <v>2684</v>
      </c>
      <c r="G828" s="185" t="s">
        <v>2170</v>
      </c>
      <c r="H828" s="186">
        <v>1</v>
      </c>
      <c r="I828" s="187"/>
      <c r="J828" s="188">
        <f>ROUND(I828*H828,2)</f>
        <v>0</v>
      </c>
      <c r="K828" s="184" t="s">
        <v>282</v>
      </c>
      <c r="L828" s="42"/>
      <c r="M828" s="189" t="s">
        <v>5</v>
      </c>
      <c r="N828" s="190" t="s">
        <v>46</v>
      </c>
      <c r="O828" s="43"/>
      <c r="P828" s="191">
        <f>O828*H828</f>
        <v>0</v>
      </c>
      <c r="Q828" s="191">
        <v>1.7649999999999999E-2</v>
      </c>
      <c r="R828" s="191">
        <f>Q828*H828</f>
        <v>1.7649999999999999E-2</v>
      </c>
      <c r="S828" s="191">
        <v>0</v>
      </c>
      <c r="T828" s="192">
        <f>S828*H828</f>
        <v>0</v>
      </c>
      <c r="AR828" s="25" t="s">
        <v>384</v>
      </c>
      <c r="AT828" s="25" t="s">
        <v>278</v>
      </c>
      <c r="AU828" s="25" t="s">
        <v>81</v>
      </c>
      <c r="AY828" s="25" t="s">
        <v>276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25" t="s">
        <v>92</v>
      </c>
      <c r="BK828" s="193">
        <f>ROUND(I828*H828,2)</f>
        <v>0</v>
      </c>
      <c r="BL828" s="25" t="s">
        <v>384</v>
      </c>
      <c r="BM828" s="25" t="s">
        <v>2685</v>
      </c>
    </row>
    <row r="829" spans="2:65" s="12" customFormat="1">
      <c r="B829" s="194"/>
      <c r="D829" s="195" t="s">
        <v>284</v>
      </c>
      <c r="E829" s="196" t="s">
        <v>5</v>
      </c>
      <c r="F829" s="197" t="s">
        <v>2272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2450</v>
      </c>
      <c r="H830" s="205">
        <v>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5</v>
      </c>
      <c r="H831" s="205">
        <v>0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6</v>
      </c>
      <c r="AX831" s="13" t="s">
        <v>73</v>
      </c>
      <c r="AY831" s="203" t="s">
        <v>276</v>
      </c>
    </row>
    <row r="832" spans="2:65" s="15" customFormat="1">
      <c r="B832" s="218"/>
      <c r="D832" s="195" t="s">
        <v>284</v>
      </c>
      <c r="E832" s="219" t="s">
        <v>5</v>
      </c>
      <c r="F832" s="220" t="s">
        <v>291</v>
      </c>
      <c r="H832" s="221">
        <v>1</v>
      </c>
      <c r="I832" s="222"/>
      <c r="L832" s="218"/>
      <c r="M832" s="223"/>
      <c r="N832" s="224"/>
      <c r="O832" s="224"/>
      <c r="P832" s="224"/>
      <c r="Q832" s="224"/>
      <c r="R832" s="224"/>
      <c r="S832" s="224"/>
      <c r="T832" s="225"/>
      <c r="AT832" s="219" t="s">
        <v>284</v>
      </c>
      <c r="AU832" s="219" t="s">
        <v>81</v>
      </c>
      <c r="AV832" s="15" t="s">
        <v>92</v>
      </c>
      <c r="AW832" s="15" t="s">
        <v>36</v>
      </c>
      <c r="AX832" s="15" t="s">
        <v>77</v>
      </c>
      <c r="AY832" s="219" t="s">
        <v>276</v>
      </c>
    </row>
    <row r="833" spans="2:65" s="1" customFormat="1" ht="16.5" customHeight="1">
      <c r="B833" s="181"/>
      <c r="C833" s="182" t="s">
        <v>1360</v>
      </c>
      <c r="D833" s="182" t="s">
        <v>278</v>
      </c>
      <c r="E833" s="183" t="s">
        <v>2686</v>
      </c>
      <c r="F833" s="184" t="s">
        <v>2687</v>
      </c>
      <c r="G833" s="185" t="s">
        <v>318</v>
      </c>
      <c r="H833" s="186">
        <v>0.111</v>
      </c>
      <c r="I833" s="187"/>
      <c r="J833" s="188">
        <f>ROUND(I833*H833,2)</f>
        <v>0</v>
      </c>
      <c r="K833" s="184" t="s">
        <v>282</v>
      </c>
      <c r="L833" s="42"/>
      <c r="M833" s="189" t="s">
        <v>5</v>
      </c>
      <c r="N833" s="190" t="s">
        <v>46</v>
      </c>
      <c r="O833" s="43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AR833" s="25" t="s">
        <v>384</v>
      </c>
      <c r="AT833" s="25" t="s">
        <v>278</v>
      </c>
      <c r="AU833" s="25" t="s">
        <v>81</v>
      </c>
      <c r="AY833" s="25" t="s">
        <v>276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25" t="s">
        <v>92</v>
      </c>
      <c r="BK833" s="193">
        <f>ROUND(I833*H833,2)</f>
        <v>0</v>
      </c>
      <c r="BL833" s="25" t="s">
        <v>384</v>
      </c>
      <c r="BM833" s="25" t="s">
        <v>2688</v>
      </c>
    </row>
    <row r="834" spans="2:65" s="1" customFormat="1" ht="16.5" customHeight="1">
      <c r="B834" s="181"/>
      <c r="C834" s="182" t="s">
        <v>1365</v>
      </c>
      <c r="D834" s="182" t="s">
        <v>278</v>
      </c>
      <c r="E834" s="183" t="s">
        <v>2689</v>
      </c>
      <c r="F834" s="184" t="s">
        <v>2690</v>
      </c>
      <c r="G834" s="185" t="s">
        <v>318</v>
      </c>
      <c r="H834" s="186">
        <v>0.111</v>
      </c>
      <c r="I834" s="187"/>
      <c r="J834" s="188">
        <f>ROUND(I834*H834,2)</f>
        <v>0</v>
      </c>
      <c r="K834" s="184" t="s">
        <v>282</v>
      </c>
      <c r="L834" s="42"/>
      <c r="M834" s="189" t="s">
        <v>5</v>
      </c>
      <c r="N834" s="190" t="s">
        <v>46</v>
      </c>
      <c r="O834" s="43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25" t="s">
        <v>384</v>
      </c>
      <c r="AT834" s="25" t="s">
        <v>278</v>
      </c>
      <c r="AU834" s="25" t="s">
        <v>81</v>
      </c>
      <c r="AY834" s="25" t="s">
        <v>276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5" t="s">
        <v>92</v>
      </c>
      <c r="BK834" s="193">
        <f>ROUND(I834*H834,2)</f>
        <v>0</v>
      </c>
      <c r="BL834" s="25" t="s">
        <v>384</v>
      </c>
      <c r="BM834" s="25" t="s">
        <v>2691</v>
      </c>
    </row>
    <row r="835" spans="2:65" s="11" customFormat="1" ht="29.85" customHeight="1">
      <c r="B835" s="168"/>
      <c r="D835" s="169" t="s">
        <v>72</v>
      </c>
      <c r="E835" s="179" t="s">
        <v>2692</v>
      </c>
      <c r="F835" s="179" t="s">
        <v>2693</v>
      </c>
      <c r="I835" s="171"/>
      <c r="J835" s="180">
        <f>BK835</f>
        <v>0</v>
      </c>
      <c r="L835" s="168"/>
      <c r="M835" s="173"/>
      <c r="N835" s="174"/>
      <c r="O835" s="174"/>
      <c r="P835" s="175">
        <f>SUM(P836:P849)</f>
        <v>0</v>
      </c>
      <c r="Q835" s="174"/>
      <c r="R835" s="175">
        <f>SUM(R836:R849)</f>
        <v>9.41E-3</v>
      </c>
      <c r="S835" s="174"/>
      <c r="T835" s="176">
        <f>SUM(T836:T849)</f>
        <v>0</v>
      </c>
      <c r="AR835" s="169" t="s">
        <v>81</v>
      </c>
      <c r="AT835" s="177" t="s">
        <v>72</v>
      </c>
      <c r="AU835" s="177" t="s">
        <v>77</v>
      </c>
      <c r="AY835" s="169" t="s">
        <v>276</v>
      </c>
      <c r="BK835" s="178">
        <f>SUM(BK836:BK849)</f>
        <v>0</v>
      </c>
    </row>
    <row r="836" spans="2:65" s="1" customFormat="1" ht="25.5" customHeight="1">
      <c r="B836" s="181"/>
      <c r="C836" s="182" t="s">
        <v>1370</v>
      </c>
      <c r="D836" s="182" t="s">
        <v>278</v>
      </c>
      <c r="E836" s="183" t="s">
        <v>2694</v>
      </c>
      <c r="F836" s="184" t="s">
        <v>2695</v>
      </c>
      <c r="G836" s="185" t="s">
        <v>2170</v>
      </c>
      <c r="H836" s="186">
        <v>1</v>
      </c>
      <c r="I836" s="187"/>
      <c r="J836" s="188">
        <f>ROUND(I836*H836,2)</f>
        <v>0</v>
      </c>
      <c r="K836" s="184" t="s">
        <v>282</v>
      </c>
      <c r="L836" s="42"/>
      <c r="M836" s="189" t="s">
        <v>5</v>
      </c>
      <c r="N836" s="190" t="s">
        <v>46</v>
      </c>
      <c r="O836" s="43"/>
      <c r="P836" s="191">
        <f>O836*H836</f>
        <v>0</v>
      </c>
      <c r="Q836" s="191">
        <v>5.45E-3</v>
      </c>
      <c r="R836" s="191">
        <f>Q836*H836</f>
        <v>5.45E-3</v>
      </c>
      <c r="S836" s="191">
        <v>0</v>
      </c>
      <c r="T836" s="192">
        <f>S836*H836</f>
        <v>0</v>
      </c>
      <c r="AR836" s="25" t="s">
        <v>384</v>
      </c>
      <c r="AT836" s="25" t="s">
        <v>278</v>
      </c>
      <c r="AU836" s="25" t="s">
        <v>81</v>
      </c>
      <c r="AY836" s="25" t="s">
        <v>276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25" t="s">
        <v>92</v>
      </c>
      <c r="BK836" s="193">
        <f>ROUND(I836*H836,2)</f>
        <v>0</v>
      </c>
      <c r="BL836" s="25" t="s">
        <v>384</v>
      </c>
      <c r="BM836" s="25" t="s">
        <v>2696</v>
      </c>
    </row>
    <row r="837" spans="2:65" s="12" customFormat="1">
      <c r="B837" s="194"/>
      <c r="D837" s="195" t="s">
        <v>284</v>
      </c>
      <c r="E837" s="196" t="s">
        <v>5</v>
      </c>
      <c r="F837" s="197" t="s">
        <v>2272</v>
      </c>
      <c r="H837" s="196" t="s">
        <v>5</v>
      </c>
      <c r="I837" s="198"/>
      <c r="L837" s="194"/>
      <c r="M837" s="199"/>
      <c r="N837" s="200"/>
      <c r="O837" s="200"/>
      <c r="P837" s="200"/>
      <c r="Q837" s="200"/>
      <c r="R837" s="200"/>
      <c r="S837" s="200"/>
      <c r="T837" s="201"/>
      <c r="AT837" s="196" t="s">
        <v>284</v>
      </c>
      <c r="AU837" s="196" t="s">
        <v>81</v>
      </c>
      <c r="AV837" s="12" t="s">
        <v>77</v>
      </c>
      <c r="AW837" s="12" t="s">
        <v>36</v>
      </c>
      <c r="AX837" s="12" t="s">
        <v>73</v>
      </c>
      <c r="AY837" s="196" t="s">
        <v>276</v>
      </c>
    </row>
    <row r="838" spans="2:65" s="13" customFormat="1">
      <c r="B838" s="202"/>
      <c r="D838" s="195" t="s">
        <v>284</v>
      </c>
      <c r="E838" s="203" t="s">
        <v>5</v>
      </c>
      <c r="F838" s="204" t="s">
        <v>2551</v>
      </c>
      <c r="H838" s="205">
        <v>1</v>
      </c>
      <c r="I838" s="206"/>
      <c r="L838" s="202"/>
      <c r="M838" s="207"/>
      <c r="N838" s="208"/>
      <c r="O838" s="208"/>
      <c r="P838" s="208"/>
      <c r="Q838" s="208"/>
      <c r="R838" s="208"/>
      <c r="S838" s="208"/>
      <c r="T838" s="209"/>
      <c r="AT838" s="203" t="s">
        <v>284</v>
      </c>
      <c r="AU838" s="203" t="s">
        <v>81</v>
      </c>
      <c r="AV838" s="13" t="s">
        <v>81</v>
      </c>
      <c r="AW838" s="13" t="s">
        <v>36</v>
      </c>
      <c r="AX838" s="13" t="s">
        <v>73</v>
      </c>
      <c r="AY838" s="203" t="s">
        <v>276</v>
      </c>
    </row>
    <row r="839" spans="2:65" s="15" customFormat="1">
      <c r="B839" s="218"/>
      <c r="D839" s="195" t="s">
        <v>284</v>
      </c>
      <c r="E839" s="219" t="s">
        <v>5</v>
      </c>
      <c r="F839" s="220" t="s">
        <v>291</v>
      </c>
      <c r="H839" s="221">
        <v>1</v>
      </c>
      <c r="I839" s="222"/>
      <c r="L839" s="218"/>
      <c r="M839" s="223"/>
      <c r="N839" s="224"/>
      <c r="O839" s="224"/>
      <c r="P839" s="224"/>
      <c r="Q839" s="224"/>
      <c r="R839" s="224"/>
      <c r="S839" s="224"/>
      <c r="T839" s="225"/>
      <c r="AT839" s="219" t="s">
        <v>284</v>
      </c>
      <c r="AU839" s="219" t="s">
        <v>81</v>
      </c>
      <c r="AV839" s="15" t="s">
        <v>92</v>
      </c>
      <c r="AW839" s="15" t="s">
        <v>36</v>
      </c>
      <c r="AX839" s="15" t="s">
        <v>77</v>
      </c>
      <c r="AY839" s="219" t="s">
        <v>276</v>
      </c>
    </row>
    <row r="840" spans="2:65" s="1" customFormat="1" ht="25.5" customHeight="1">
      <c r="B840" s="181"/>
      <c r="C840" s="182" t="s">
        <v>1374</v>
      </c>
      <c r="D840" s="182" t="s">
        <v>278</v>
      </c>
      <c r="E840" s="183" t="s">
        <v>2697</v>
      </c>
      <c r="F840" s="184" t="s">
        <v>2698</v>
      </c>
      <c r="G840" s="185" t="s">
        <v>368</v>
      </c>
      <c r="H840" s="186">
        <v>1</v>
      </c>
      <c r="I840" s="187"/>
      <c r="J840" s="188">
        <f>ROUND(I840*H840,2)</f>
        <v>0</v>
      </c>
      <c r="K840" s="184" t="s">
        <v>282</v>
      </c>
      <c r="L840" s="42"/>
      <c r="M840" s="189" t="s">
        <v>5</v>
      </c>
      <c r="N840" s="190" t="s">
        <v>46</v>
      </c>
      <c r="O840" s="43"/>
      <c r="P840" s="191">
        <f>O840*H840</f>
        <v>0</v>
      </c>
      <c r="Q840" s="191">
        <v>6.8000000000000005E-4</v>
      </c>
      <c r="R840" s="191">
        <f>Q840*H840</f>
        <v>6.8000000000000005E-4</v>
      </c>
      <c r="S840" s="191">
        <v>0</v>
      </c>
      <c r="T840" s="192">
        <f>S840*H840</f>
        <v>0</v>
      </c>
      <c r="AR840" s="25" t="s">
        <v>384</v>
      </c>
      <c r="AT840" s="25" t="s">
        <v>278</v>
      </c>
      <c r="AU840" s="25" t="s">
        <v>81</v>
      </c>
      <c r="AY840" s="25" t="s">
        <v>276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25" t="s">
        <v>92</v>
      </c>
      <c r="BK840" s="193">
        <f>ROUND(I840*H840,2)</f>
        <v>0</v>
      </c>
      <c r="BL840" s="25" t="s">
        <v>384</v>
      </c>
      <c r="BM840" s="25" t="s">
        <v>2699</v>
      </c>
    </row>
    <row r="841" spans="2:65" s="12" customFormat="1">
      <c r="B841" s="194"/>
      <c r="D841" s="195" t="s">
        <v>284</v>
      </c>
      <c r="E841" s="196" t="s">
        <v>5</v>
      </c>
      <c r="F841" s="197" t="s">
        <v>2272</v>
      </c>
      <c r="H841" s="196" t="s">
        <v>5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6" t="s">
        <v>284</v>
      </c>
      <c r="AU841" s="196" t="s">
        <v>81</v>
      </c>
      <c r="AV841" s="12" t="s">
        <v>77</v>
      </c>
      <c r="AW841" s="12" t="s">
        <v>36</v>
      </c>
      <c r="AX841" s="12" t="s">
        <v>73</v>
      </c>
      <c r="AY841" s="196" t="s">
        <v>276</v>
      </c>
    </row>
    <row r="842" spans="2:65" s="13" customFormat="1">
      <c r="B842" s="202"/>
      <c r="D842" s="195" t="s">
        <v>284</v>
      </c>
      <c r="E842" s="203" t="s">
        <v>5</v>
      </c>
      <c r="F842" s="204" t="s">
        <v>2551</v>
      </c>
      <c r="H842" s="205">
        <v>1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284</v>
      </c>
      <c r="AU842" s="203" t="s">
        <v>81</v>
      </c>
      <c r="AV842" s="13" t="s">
        <v>81</v>
      </c>
      <c r="AW842" s="13" t="s">
        <v>36</v>
      </c>
      <c r="AX842" s="13" t="s">
        <v>73</v>
      </c>
      <c r="AY842" s="203" t="s">
        <v>276</v>
      </c>
    </row>
    <row r="843" spans="2:65" s="15" customFormat="1">
      <c r="B843" s="218"/>
      <c r="D843" s="195" t="s">
        <v>284</v>
      </c>
      <c r="E843" s="219" t="s">
        <v>5</v>
      </c>
      <c r="F843" s="220" t="s">
        <v>291</v>
      </c>
      <c r="H843" s="221">
        <v>1</v>
      </c>
      <c r="I843" s="222"/>
      <c r="L843" s="218"/>
      <c r="M843" s="223"/>
      <c r="N843" s="224"/>
      <c r="O843" s="224"/>
      <c r="P843" s="224"/>
      <c r="Q843" s="224"/>
      <c r="R843" s="224"/>
      <c r="S843" s="224"/>
      <c r="T843" s="225"/>
      <c r="AT843" s="219" t="s">
        <v>284</v>
      </c>
      <c r="AU843" s="219" t="s">
        <v>81</v>
      </c>
      <c r="AV843" s="15" t="s">
        <v>92</v>
      </c>
      <c r="AW843" s="15" t="s">
        <v>36</v>
      </c>
      <c r="AX843" s="15" t="s">
        <v>77</v>
      </c>
      <c r="AY843" s="219" t="s">
        <v>276</v>
      </c>
    </row>
    <row r="844" spans="2:65" s="1" customFormat="1" ht="25.5" customHeight="1">
      <c r="B844" s="181"/>
      <c r="C844" s="182" t="s">
        <v>1378</v>
      </c>
      <c r="D844" s="182" t="s">
        <v>278</v>
      </c>
      <c r="E844" s="183" t="s">
        <v>2700</v>
      </c>
      <c r="F844" s="184" t="s">
        <v>2701</v>
      </c>
      <c r="G844" s="185" t="s">
        <v>2170</v>
      </c>
      <c r="H844" s="186">
        <v>1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3.2799999999999999E-3</v>
      </c>
      <c r="R844" s="191">
        <f>Q844*H844</f>
        <v>3.2799999999999999E-3</v>
      </c>
      <c r="S844" s="191">
        <v>0</v>
      </c>
      <c r="T844" s="192">
        <f>S844*H844</f>
        <v>0</v>
      </c>
      <c r="AR844" s="25" t="s">
        <v>384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384</v>
      </c>
      <c r="BM844" s="25" t="s">
        <v>2702</v>
      </c>
    </row>
    <row r="845" spans="2:65" s="12" customFormat="1">
      <c r="B845" s="194"/>
      <c r="D845" s="195" t="s">
        <v>284</v>
      </c>
      <c r="E845" s="196" t="s">
        <v>5</v>
      </c>
      <c r="F845" s="197" t="s">
        <v>2272</v>
      </c>
      <c r="H845" s="196" t="s">
        <v>5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AT845" s="196" t="s">
        <v>284</v>
      </c>
      <c r="AU845" s="196" t="s">
        <v>81</v>
      </c>
      <c r="AV845" s="12" t="s">
        <v>77</v>
      </c>
      <c r="AW845" s="12" t="s">
        <v>36</v>
      </c>
      <c r="AX845" s="12" t="s">
        <v>73</v>
      </c>
      <c r="AY845" s="196" t="s">
        <v>276</v>
      </c>
    </row>
    <row r="846" spans="2:65" s="13" customFormat="1">
      <c r="B846" s="202"/>
      <c r="D846" s="195" t="s">
        <v>284</v>
      </c>
      <c r="E846" s="203" t="s">
        <v>5</v>
      </c>
      <c r="F846" s="204" t="s">
        <v>2551</v>
      </c>
      <c r="H846" s="205">
        <v>1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284</v>
      </c>
      <c r="AU846" s="203" t="s">
        <v>81</v>
      </c>
      <c r="AV846" s="13" t="s">
        <v>81</v>
      </c>
      <c r="AW846" s="13" t="s">
        <v>36</v>
      </c>
      <c r="AX846" s="13" t="s">
        <v>73</v>
      </c>
      <c r="AY846" s="203" t="s">
        <v>276</v>
      </c>
    </row>
    <row r="847" spans="2:65" s="15" customFormat="1">
      <c r="B847" s="218"/>
      <c r="D847" s="195" t="s">
        <v>284</v>
      </c>
      <c r="E847" s="219" t="s">
        <v>5</v>
      </c>
      <c r="F847" s="220" t="s">
        <v>291</v>
      </c>
      <c r="H847" s="221">
        <v>1</v>
      </c>
      <c r="I847" s="222"/>
      <c r="L847" s="218"/>
      <c r="M847" s="223"/>
      <c r="N847" s="224"/>
      <c r="O847" s="224"/>
      <c r="P847" s="224"/>
      <c r="Q847" s="224"/>
      <c r="R847" s="224"/>
      <c r="S847" s="224"/>
      <c r="T847" s="225"/>
      <c r="AT847" s="219" t="s">
        <v>284</v>
      </c>
      <c r="AU847" s="219" t="s">
        <v>81</v>
      </c>
      <c r="AV847" s="15" t="s">
        <v>92</v>
      </c>
      <c r="AW847" s="15" t="s">
        <v>36</v>
      </c>
      <c r="AX847" s="15" t="s">
        <v>77</v>
      </c>
      <c r="AY847" s="219" t="s">
        <v>276</v>
      </c>
    </row>
    <row r="848" spans="2:65" s="1" customFormat="1" ht="16.5" customHeight="1">
      <c r="B848" s="181"/>
      <c r="C848" s="182" t="s">
        <v>1384</v>
      </c>
      <c r="D848" s="182" t="s">
        <v>278</v>
      </c>
      <c r="E848" s="183" t="s">
        <v>2703</v>
      </c>
      <c r="F848" s="184" t="s">
        <v>2704</v>
      </c>
      <c r="G848" s="185" t="s">
        <v>318</v>
      </c>
      <c r="H848" s="186">
        <v>8.9999999999999993E-3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384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384</v>
      </c>
      <c r="BM848" s="25" t="s">
        <v>2705</v>
      </c>
    </row>
    <row r="849" spans="2:65" s="1" customFormat="1" ht="16.5" customHeight="1">
      <c r="B849" s="181"/>
      <c r="C849" s="182" t="s">
        <v>1390</v>
      </c>
      <c r="D849" s="182" t="s">
        <v>278</v>
      </c>
      <c r="E849" s="183" t="s">
        <v>2706</v>
      </c>
      <c r="F849" s="184" t="s">
        <v>2707</v>
      </c>
      <c r="G849" s="185" t="s">
        <v>318</v>
      </c>
      <c r="H849" s="186">
        <v>8.9999999999999993E-3</v>
      </c>
      <c r="I849" s="187"/>
      <c r="J849" s="188">
        <f>ROUND(I849*H849,2)</f>
        <v>0</v>
      </c>
      <c r="K849" s="184" t="s">
        <v>282</v>
      </c>
      <c r="L849" s="42"/>
      <c r="M849" s="189" t="s">
        <v>5</v>
      </c>
      <c r="N849" s="190" t="s">
        <v>46</v>
      </c>
      <c r="O849" s="43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25" t="s">
        <v>384</v>
      </c>
      <c r="AT849" s="25" t="s">
        <v>278</v>
      </c>
      <c r="AU849" s="25" t="s">
        <v>81</v>
      </c>
      <c r="AY849" s="25" t="s">
        <v>276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25" t="s">
        <v>92</v>
      </c>
      <c r="BK849" s="193">
        <f>ROUND(I849*H849,2)</f>
        <v>0</v>
      </c>
      <c r="BL849" s="25" t="s">
        <v>384</v>
      </c>
      <c r="BM849" s="25" t="s">
        <v>2708</v>
      </c>
    </row>
    <row r="850" spans="2:65" s="11" customFormat="1" ht="29.85" customHeight="1">
      <c r="B850" s="168"/>
      <c r="D850" s="169" t="s">
        <v>72</v>
      </c>
      <c r="E850" s="179" t="s">
        <v>2709</v>
      </c>
      <c r="F850" s="179" t="s">
        <v>2693</v>
      </c>
      <c r="I850" s="171"/>
      <c r="J850" s="180">
        <f>BK850</f>
        <v>0</v>
      </c>
      <c r="L850" s="168"/>
      <c r="M850" s="173"/>
      <c r="N850" s="174"/>
      <c r="O850" s="174"/>
      <c r="P850" s="175">
        <f>SUM(P851:P860)</f>
        <v>0</v>
      </c>
      <c r="Q850" s="174"/>
      <c r="R850" s="175">
        <f>SUM(R851:R860)</f>
        <v>2.5220000000000003E-2</v>
      </c>
      <c r="S850" s="174"/>
      <c r="T850" s="176">
        <f>SUM(T851:T860)</f>
        <v>0</v>
      </c>
      <c r="AR850" s="169" t="s">
        <v>81</v>
      </c>
      <c r="AT850" s="177" t="s">
        <v>72</v>
      </c>
      <c r="AU850" s="177" t="s">
        <v>77</v>
      </c>
      <c r="AY850" s="169" t="s">
        <v>276</v>
      </c>
      <c r="BK850" s="178">
        <f>SUM(BK851:BK860)</f>
        <v>0</v>
      </c>
    </row>
    <row r="851" spans="2:65" s="1" customFormat="1" ht="16.5" customHeight="1">
      <c r="B851" s="181"/>
      <c r="C851" s="182" t="s">
        <v>1396</v>
      </c>
      <c r="D851" s="182" t="s">
        <v>278</v>
      </c>
      <c r="E851" s="183" t="s">
        <v>2710</v>
      </c>
      <c r="F851" s="184" t="s">
        <v>2711</v>
      </c>
      <c r="G851" s="185" t="s">
        <v>368</v>
      </c>
      <c r="H851" s="186">
        <v>1</v>
      </c>
      <c r="I851" s="187"/>
      <c r="J851" s="188">
        <f>ROUND(I851*H851,2)</f>
        <v>0</v>
      </c>
      <c r="K851" s="184" t="s">
        <v>282</v>
      </c>
      <c r="L851" s="42"/>
      <c r="M851" s="189" t="s">
        <v>5</v>
      </c>
      <c r="N851" s="190" t="s">
        <v>46</v>
      </c>
      <c r="O851" s="43"/>
      <c r="P851" s="191">
        <f>O851*H851</f>
        <v>0</v>
      </c>
      <c r="Q851" s="191">
        <v>2.2000000000000001E-4</v>
      </c>
      <c r="R851" s="191">
        <f>Q851*H851</f>
        <v>2.2000000000000001E-4</v>
      </c>
      <c r="S851" s="191">
        <v>0</v>
      </c>
      <c r="T851" s="192">
        <f>S851*H851</f>
        <v>0</v>
      </c>
      <c r="AR851" s="25" t="s">
        <v>384</v>
      </c>
      <c r="AT851" s="25" t="s">
        <v>278</v>
      </c>
      <c r="AU851" s="25" t="s">
        <v>81</v>
      </c>
      <c r="AY851" s="25" t="s">
        <v>276</v>
      </c>
      <c r="BE851" s="193">
        <f>IF(N851="základní",J851,0)</f>
        <v>0</v>
      </c>
      <c r="BF851" s="193">
        <f>IF(N851="snížená",J851,0)</f>
        <v>0</v>
      </c>
      <c r="BG851" s="193">
        <f>IF(N851="zákl. přenesená",J851,0)</f>
        <v>0</v>
      </c>
      <c r="BH851" s="193">
        <f>IF(N851="sníž. přenesená",J851,0)</f>
        <v>0</v>
      </c>
      <c r="BI851" s="193">
        <f>IF(N851="nulová",J851,0)</f>
        <v>0</v>
      </c>
      <c r="BJ851" s="25" t="s">
        <v>92</v>
      </c>
      <c r="BK851" s="193">
        <f>ROUND(I851*H851,2)</f>
        <v>0</v>
      </c>
      <c r="BL851" s="25" t="s">
        <v>384</v>
      </c>
      <c r="BM851" s="25" t="s">
        <v>2712</v>
      </c>
    </row>
    <row r="852" spans="2:65" s="12" customFormat="1">
      <c r="B852" s="194"/>
      <c r="D852" s="195" t="s">
        <v>284</v>
      </c>
      <c r="E852" s="196" t="s">
        <v>5</v>
      </c>
      <c r="F852" s="197" t="s">
        <v>2272</v>
      </c>
      <c r="H852" s="196" t="s">
        <v>5</v>
      </c>
      <c r="I852" s="198"/>
      <c r="L852" s="194"/>
      <c r="M852" s="199"/>
      <c r="N852" s="200"/>
      <c r="O852" s="200"/>
      <c r="P852" s="200"/>
      <c r="Q852" s="200"/>
      <c r="R852" s="200"/>
      <c r="S852" s="200"/>
      <c r="T852" s="201"/>
      <c r="AT852" s="196" t="s">
        <v>284</v>
      </c>
      <c r="AU852" s="196" t="s">
        <v>81</v>
      </c>
      <c r="AV852" s="12" t="s">
        <v>77</v>
      </c>
      <c r="AW852" s="12" t="s">
        <v>36</v>
      </c>
      <c r="AX852" s="12" t="s">
        <v>73</v>
      </c>
      <c r="AY852" s="196" t="s">
        <v>276</v>
      </c>
    </row>
    <row r="853" spans="2:65" s="13" customFormat="1">
      <c r="B853" s="202"/>
      <c r="D853" s="195" t="s">
        <v>284</v>
      </c>
      <c r="E853" s="203" t="s">
        <v>5</v>
      </c>
      <c r="F853" s="204" t="s">
        <v>2713</v>
      </c>
      <c r="H853" s="205">
        <v>1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284</v>
      </c>
      <c r="AU853" s="203" t="s">
        <v>81</v>
      </c>
      <c r="AV853" s="13" t="s">
        <v>81</v>
      </c>
      <c r="AW853" s="13" t="s">
        <v>36</v>
      </c>
      <c r="AX853" s="13" t="s">
        <v>73</v>
      </c>
      <c r="AY853" s="203" t="s">
        <v>276</v>
      </c>
    </row>
    <row r="854" spans="2:65" s="15" customFormat="1">
      <c r="B854" s="218"/>
      <c r="D854" s="195" t="s">
        <v>284</v>
      </c>
      <c r="E854" s="219" t="s">
        <v>5</v>
      </c>
      <c r="F854" s="220" t="s">
        <v>291</v>
      </c>
      <c r="H854" s="221">
        <v>1</v>
      </c>
      <c r="I854" s="222"/>
      <c r="L854" s="218"/>
      <c r="M854" s="223"/>
      <c r="N854" s="224"/>
      <c r="O854" s="224"/>
      <c r="P854" s="224"/>
      <c r="Q854" s="224"/>
      <c r="R854" s="224"/>
      <c r="S854" s="224"/>
      <c r="T854" s="225"/>
      <c r="AT854" s="219" t="s">
        <v>284</v>
      </c>
      <c r="AU854" s="219" t="s">
        <v>81</v>
      </c>
      <c r="AV854" s="15" t="s">
        <v>92</v>
      </c>
      <c r="AW854" s="15" t="s">
        <v>36</v>
      </c>
      <c r="AX854" s="15" t="s">
        <v>77</v>
      </c>
      <c r="AY854" s="219" t="s">
        <v>276</v>
      </c>
    </row>
    <row r="855" spans="2:65" s="1" customFormat="1" ht="16.5" customHeight="1">
      <c r="B855" s="181"/>
      <c r="C855" s="226" t="s">
        <v>1401</v>
      </c>
      <c r="D855" s="226" t="s">
        <v>447</v>
      </c>
      <c r="E855" s="227" t="s">
        <v>2714</v>
      </c>
      <c r="F855" s="228" t="s">
        <v>2715</v>
      </c>
      <c r="G855" s="229" t="s">
        <v>2155</v>
      </c>
      <c r="H855" s="230">
        <v>1</v>
      </c>
      <c r="I855" s="231"/>
      <c r="J855" s="232">
        <f>ROUND(I855*H855,2)</f>
        <v>0</v>
      </c>
      <c r="K855" s="228" t="s">
        <v>459</v>
      </c>
      <c r="L855" s="233"/>
      <c r="M855" s="234" t="s">
        <v>5</v>
      </c>
      <c r="N855" s="235" t="s">
        <v>46</v>
      </c>
      <c r="O855" s="43"/>
      <c r="P855" s="191">
        <f>O855*H855</f>
        <v>0</v>
      </c>
      <c r="Q855" s="191">
        <v>2.5000000000000001E-2</v>
      </c>
      <c r="R855" s="191">
        <f>Q855*H855</f>
        <v>2.5000000000000001E-2</v>
      </c>
      <c r="S855" s="191">
        <v>0</v>
      </c>
      <c r="T855" s="192">
        <f>S855*H855</f>
        <v>0</v>
      </c>
      <c r="AR855" s="25" t="s">
        <v>484</v>
      </c>
      <c r="AT855" s="25" t="s">
        <v>447</v>
      </c>
      <c r="AU855" s="25" t="s">
        <v>81</v>
      </c>
      <c r="AY855" s="25" t="s">
        <v>276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5" t="s">
        <v>92</v>
      </c>
      <c r="BK855" s="193">
        <f>ROUND(I855*H855,2)</f>
        <v>0</v>
      </c>
      <c r="BL855" s="25" t="s">
        <v>384</v>
      </c>
      <c r="BM855" s="25" t="s">
        <v>2716</v>
      </c>
    </row>
    <row r="856" spans="2:65" s="12" customFormat="1">
      <c r="B856" s="194"/>
      <c r="D856" s="195" t="s">
        <v>284</v>
      </c>
      <c r="E856" s="196" t="s">
        <v>5</v>
      </c>
      <c r="F856" s="197" t="s">
        <v>2272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3" customFormat="1">
      <c r="B857" s="202"/>
      <c r="D857" s="195" t="s">
        <v>284</v>
      </c>
      <c r="E857" s="203" t="s">
        <v>5</v>
      </c>
      <c r="F857" s="204" t="s">
        <v>2551</v>
      </c>
      <c r="H857" s="205">
        <v>1</v>
      </c>
      <c r="I857" s="206"/>
      <c r="L857" s="202"/>
      <c r="M857" s="207"/>
      <c r="N857" s="208"/>
      <c r="O857" s="208"/>
      <c r="P857" s="208"/>
      <c r="Q857" s="208"/>
      <c r="R857" s="208"/>
      <c r="S857" s="208"/>
      <c r="T857" s="209"/>
      <c r="AT857" s="203" t="s">
        <v>284</v>
      </c>
      <c r="AU857" s="203" t="s">
        <v>81</v>
      </c>
      <c r="AV857" s="13" t="s">
        <v>81</v>
      </c>
      <c r="AW857" s="13" t="s">
        <v>36</v>
      </c>
      <c r="AX857" s="13" t="s">
        <v>73</v>
      </c>
      <c r="AY857" s="203" t="s">
        <v>276</v>
      </c>
    </row>
    <row r="858" spans="2:65" s="15" customFormat="1">
      <c r="B858" s="218"/>
      <c r="D858" s="195" t="s">
        <v>284</v>
      </c>
      <c r="E858" s="219" t="s">
        <v>5</v>
      </c>
      <c r="F858" s="220" t="s">
        <v>291</v>
      </c>
      <c r="H858" s="221">
        <v>1</v>
      </c>
      <c r="I858" s="222"/>
      <c r="L858" s="218"/>
      <c r="M858" s="223"/>
      <c r="N858" s="224"/>
      <c r="O858" s="224"/>
      <c r="P858" s="224"/>
      <c r="Q858" s="224"/>
      <c r="R858" s="224"/>
      <c r="S858" s="224"/>
      <c r="T858" s="225"/>
      <c r="AT858" s="219" t="s">
        <v>284</v>
      </c>
      <c r="AU858" s="219" t="s">
        <v>81</v>
      </c>
      <c r="AV858" s="15" t="s">
        <v>92</v>
      </c>
      <c r="AW858" s="15" t="s">
        <v>36</v>
      </c>
      <c r="AX858" s="15" t="s">
        <v>77</v>
      </c>
      <c r="AY858" s="219" t="s">
        <v>276</v>
      </c>
    </row>
    <row r="859" spans="2:65" s="1" customFormat="1" ht="16.5" customHeight="1">
      <c r="B859" s="181"/>
      <c r="C859" s="182" t="s">
        <v>1408</v>
      </c>
      <c r="D859" s="182" t="s">
        <v>278</v>
      </c>
      <c r="E859" s="183" t="s">
        <v>2717</v>
      </c>
      <c r="F859" s="184" t="s">
        <v>2718</v>
      </c>
      <c r="G859" s="185" t="s">
        <v>318</v>
      </c>
      <c r="H859" s="186">
        <v>2.5000000000000001E-2</v>
      </c>
      <c r="I859" s="187"/>
      <c r="J859" s="188">
        <f>ROUND(I859*H859,2)</f>
        <v>0</v>
      </c>
      <c r="K859" s="184" t="s">
        <v>282</v>
      </c>
      <c r="L859" s="42"/>
      <c r="M859" s="189" t="s">
        <v>5</v>
      </c>
      <c r="N859" s="190" t="s">
        <v>46</v>
      </c>
      <c r="O859" s="43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25" t="s">
        <v>384</v>
      </c>
      <c r="AT859" s="25" t="s">
        <v>278</v>
      </c>
      <c r="AU859" s="25" t="s">
        <v>81</v>
      </c>
      <c r="AY859" s="25" t="s">
        <v>276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25" t="s">
        <v>92</v>
      </c>
      <c r="BK859" s="193">
        <f>ROUND(I859*H859,2)</f>
        <v>0</v>
      </c>
      <c r="BL859" s="25" t="s">
        <v>384</v>
      </c>
      <c r="BM859" s="25" t="s">
        <v>2719</v>
      </c>
    </row>
    <row r="860" spans="2:65" s="1" customFormat="1" ht="16.5" customHeight="1">
      <c r="B860" s="181"/>
      <c r="C860" s="182" t="s">
        <v>1412</v>
      </c>
      <c r="D860" s="182" t="s">
        <v>278</v>
      </c>
      <c r="E860" s="183" t="s">
        <v>2720</v>
      </c>
      <c r="F860" s="184" t="s">
        <v>2721</v>
      </c>
      <c r="G860" s="185" t="s">
        <v>318</v>
      </c>
      <c r="H860" s="186">
        <v>2.5000000000000001E-2</v>
      </c>
      <c r="I860" s="187"/>
      <c r="J860" s="188">
        <f>ROUND(I860*H860,2)</f>
        <v>0</v>
      </c>
      <c r="K860" s="184" t="s">
        <v>282</v>
      </c>
      <c r="L860" s="42"/>
      <c r="M860" s="189" t="s">
        <v>5</v>
      </c>
      <c r="N860" s="190" t="s">
        <v>46</v>
      </c>
      <c r="O860" s="43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25" t="s">
        <v>384</v>
      </c>
      <c r="AT860" s="25" t="s">
        <v>278</v>
      </c>
      <c r="AU860" s="25" t="s">
        <v>81</v>
      </c>
      <c r="AY860" s="25" t="s">
        <v>276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25" t="s">
        <v>92</v>
      </c>
      <c r="BK860" s="193">
        <f>ROUND(I860*H860,2)</f>
        <v>0</v>
      </c>
      <c r="BL860" s="25" t="s">
        <v>384</v>
      </c>
      <c r="BM860" s="25" t="s">
        <v>2722</v>
      </c>
    </row>
    <row r="861" spans="2:65" s="11" customFormat="1" ht="29.85" customHeight="1">
      <c r="B861" s="168"/>
      <c r="D861" s="169" t="s">
        <v>72</v>
      </c>
      <c r="E861" s="179" t="s">
        <v>682</v>
      </c>
      <c r="F861" s="179" t="s">
        <v>2723</v>
      </c>
      <c r="I861" s="171"/>
      <c r="J861" s="180">
        <f>BK861</f>
        <v>0</v>
      </c>
      <c r="L861" s="168"/>
      <c r="M861" s="173"/>
      <c r="N861" s="174"/>
      <c r="O861" s="174"/>
      <c r="P861" s="175">
        <f>SUM(P862:P865)</f>
        <v>0</v>
      </c>
      <c r="Q861" s="174"/>
      <c r="R861" s="175">
        <f>SUM(R862:R865)</f>
        <v>0.20900000000000002</v>
      </c>
      <c r="S861" s="174"/>
      <c r="T861" s="176">
        <f>SUM(T862:T865)</f>
        <v>0</v>
      </c>
      <c r="AR861" s="169" t="s">
        <v>81</v>
      </c>
      <c r="AT861" s="177" t="s">
        <v>72</v>
      </c>
      <c r="AU861" s="177" t="s">
        <v>77</v>
      </c>
      <c r="AY861" s="169" t="s">
        <v>276</v>
      </c>
      <c r="BK861" s="178">
        <f>SUM(BK862:BK865)</f>
        <v>0</v>
      </c>
    </row>
    <row r="862" spans="2:65" s="1" customFormat="1" ht="16.5" customHeight="1">
      <c r="B862" s="181"/>
      <c r="C862" s="182" t="s">
        <v>1420</v>
      </c>
      <c r="D862" s="182" t="s">
        <v>278</v>
      </c>
      <c r="E862" s="183" t="s">
        <v>2724</v>
      </c>
      <c r="F862" s="184" t="s">
        <v>2725</v>
      </c>
      <c r="G862" s="185" t="s">
        <v>591</v>
      </c>
      <c r="H862" s="186">
        <v>150</v>
      </c>
      <c r="I862" s="187"/>
      <c r="J862" s="188">
        <f>ROUND(I862*H862,2)</f>
        <v>0</v>
      </c>
      <c r="K862" s="184" t="s">
        <v>282</v>
      </c>
      <c r="L862" s="42"/>
      <c r="M862" s="189" t="s">
        <v>5</v>
      </c>
      <c r="N862" s="190" t="s">
        <v>46</v>
      </c>
      <c r="O862" s="43"/>
      <c r="P862" s="191">
        <f>O862*H862</f>
        <v>0</v>
      </c>
      <c r="Q862" s="191">
        <v>6.0000000000000002E-5</v>
      </c>
      <c r="R862" s="191">
        <f>Q862*H862</f>
        <v>9.0000000000000011E-3</v>
      </c>
      <c r="S862" s="191">
        <v>0</v>
      </c>
      <c r="T862" s="192">
        <f>S862*H862</f>
        <v>0</v>
      </c>
      <c r="AR862" s="25" t="s">
        <v>384</v>
      </c>
      <c r="AT862" s="25" t="s">
        <v>278</v>
      </c>
      <c r="AU862" s="25" t="s">
        <v>81</v>
      </c>
      <c r="AY862" s="25" t="s">
        <v>276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5" t="s">
        <v>92</v>
      </c>
      <c r="BK862" s="193">
        <f>ROUND(I862*H862,2)</f>
        <v>0</v>
      </c>
      <c r="BL862" s="25" t="s">
        <v>384</v>
      </c>
      <c r="BM862" s="25" t="s">
        <v>2726</v>
      </c>
    </row>
    <row r="863" spans="2:65" s="1" customFormat="1" ht="16.5" customHeight="1">
      <c r="B863" s="181"/>
      <c r="C863" s="226" t="s">
        <v>1425</v>
      </c>
      <c r="D863" s="226" t="s">
        <v>447</v>
      </c>
      <c r="E863" s="227" t="s">
        <v>2727</v>
      </c>
      <c r="F863" s="228" t="s">
        <v>2728</v>
      </c>
      <c r="G863" s="229" t="s">
        <v>591</v>
      </c>
      <c r="H863" s="230">
        <v>200</v>
      </c>
      <c r="I863" s="231"/>
      <c r="J863" s="232">
        <f>ROUND(I863*H863,2)</f>
        <v>0</v>
      </c>
      <c r="K863" s="228" t="s">
        <v>459</v>
      </c>
      <c r="L863" s="233"/>
      <c r="M863" s="234" t="s">
        <v>5</v>
      </c>
      <c r="N863" s="235" t="s">
        <v>46</v>
      </c>
      <c r="O863" s="43"/>
      <c r="P863" s="191">
        <f>O863*H863</f>
        <v>0</v>
      </c>
      <c r="Q863" s="191">
        <v>1E-3</v>
      </c>
      <c r="R863" s="191">
        <f>Q863*H863</f>
        <v>0.2</v>
      </c>
      <c r="S863" s="191">
        <v>0</v>
      </c>
      <c r="T863" s="192">
        <f>S863*H863</f>
        <v>0</v>
      </c>
      <c r="AR863" s="25" t="s">
        <v>484</v>
      </c>
      <c r="AT863" s="25" t="s">
        <v>447</v>
      </c>
      <c r="AU863" s="25" t="s">
        <v>81</v>
      </c>
      <c r="AY863" s="25" t="s">
        <v>276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25" t="s">
        <v>92</v>
      </c>
      <c r="BK863" s="193">
        <f>ROUND(I863*H863,2)</f>
        <v>0</v>
      </c>
      <c r="BL863" s="25" t="s">
        <v>384</v>
      </c>
      <c r="BM863" s="25" t="s">
        <v>2729</v>
      </c>
    </row>
    <row r="864" spans="2:65" s="1" customFormat="1" ht="16.5" customHeight="1">
      <c r="B864" s="181"/>
      <c r="C864" s="182" t="s">
        <v>1429</v>
      </c>
      <c r="D864" s="182" t="s">
        <v>278</v>
      </c>
      <c r="E864" s="183" t="s">
        <v>2730</v>
      </c>
      <c r="F864" s="184" t="s">
        <v>2731</v>
      </c>
      <c r="G864" s="185" t="s">
        <v>318</v>
      </c>
      <c r="H864" s="186">
        <v>0.20899999999999999</v>
      </c>
      <c r="I864" s="187"/>
      <c r="J864" s="188">
        <f>ROUND(I864*H864,2)</f>
        <v>0</v>
      </c>
      <c r="K864" s="184" t="s">
        <v>282</v>
      </c>
      <c r="L864" s="42"/>
      <c r="M864" s="189" t="s">
        <v>5</v>
      </c>
      <c r="N864" s="190" t="s">
        <v>46</v>
      </c>
      <c r="O864" s="43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25" t="s">
        <v>384</v>
      </c>
      <c r="AT864" s="25" t="s">
        <v>278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2732</v>
      </c>
    </row>
    <row r="865" spans="2:65" s="1" customFormat="1" ht="16.5" customHeight="1">
      <c r="B865" s="181"/>
      <c r="C865" s="182" t="s">
        <v>1434</v>
      </c>
      <c r="D865" s="182" t="s">
        <v>278</v>
      </c>
      <c r="E865" s="183" t="s">
        <v>2733</v>
      </c>
      <c r="F865" s="184" t="s">
        <v>2734</v>
      </c>
      <c r="G865" s="185" t="s">
        <v>318</v>
      </c>
      <c r="H865" s="186">
        <v>0.20899999999999999</v>
      </c>
      <c r="I865" s="187"/>
      <c r="J865" s="188">
        <f>ROUND(I865*H865,2)</f>
        <v>0</v>
      </c>
      <c r="K865" s="184" t="s">
        <v>282</v>
      </c>
      <c r="L865" s="42"/>
      <c r="M865" s="189" t="s">
        <v>5</v>
      </c>
      <c r="N865" s="239" t="s">
        <v>46</v>
      </c>
      <c r="O865" s="240"/>
      <c r="P865" s="241">
        <f>O865*H865</f>
        <v>0</v>
      </c>
      <c r="Q865" s="241">
        <v>0</v>
      </c>
      <c r="R865" s="241">
        <f>Q865*H865</f>
        <v>0</v>
      </c>
      <c r="S865" s="241">
        <v>0</v>
      </c>
      <c r="T865" s="242">
        <f>S865*H865</f>
        <v>0</v>
      </c>
      <c r="AR865" s="25" t="s">
        <v>384</v>
      </c>
      <c r="AT865" s="25" t="s">
        <v>278</v>
      </c>
      <c r="AU865" s="25" t="s">
        <v>81</v>
      </c>
      <c r="AY865" s="25" t="s">
        <v>276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25" t="s">
        <v>92</v>
      </c>
      <c r="BK865" s="193">
        <f>ROUND(I865*H865,2)</f>
        <v>0</v>
      </c>
      <c r="BL865" s="25" t="s">
        <v>384</v>
      </c>
      <c r="BM865" s="25" t="s">
        <v>2735</v>
      </c>
    </row>
    <row r="866" spans="2:65" s="1" customFormat="1" ht="6.9" customHeight="1">
      <c r="B866" s="57"/>
      <c r="C866" s="58"/>
      <c r="D866" s="58"/>
      <c r="E866" s="58"/>
      <c r="F866" s="58"/>
      <c r="G866" s="58"/>
      <c r="H866" s="58"/>
      <c r="I866" s="135"/>
      <c r="J866" s="58"/>
      <c r="K866" s="58"/>
      <c r="L866" s="42"/>
    </row>
  </sheetData>
  <sheetProtection password="E2A1" sheet="1" objects="1" scenarios="1"/>
  <autoFilter ref="C101:K865"/>
  <mergeCells count="16">
    <mergeCell ref="L2:V2"/>
    <mergeCell ref="E88:H88"/>
    <mergeCell ref="E92:H92"/>
    <mergeCell ref="E90:H90"/>
    <mergeCell ref="E94:H9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108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2737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ROUND(J95,2)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ROUND(SUM(BE95:BE205), 2)</f>
        <v>0</v>
      </c>
      <c r="G34" s="43"/>
      <c r="H34" s="43"/>
      <c r="I34" s="127">
        <v>0.21</v>
      </c>
      <c r="J34" s="126">
        <f>ROUND(ROUND((SUM(BE95:BE205)),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ROUND(SUM(BF95:BF205), 2)</f>
        <v>0</v>
      </c>
      <c r="G35" s="43"/>
      <c r="H35" s="43"/>
      <c r="I35" s="127">
        <v>0.15</v>
      </c>
      <c r="J35" s="126">
        <f>ROUND(ROUND((SUM(BF95:BF205)),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ROUND(SUM(BG95:BG205),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ROUND(SUM(BH95:BH205),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ROUND(SUM(BI95:BI205),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1.1.3 - VYTÁPĚNÍ - SO 19.1 (RB1),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J95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2738</v>
      </c>
      <c r="E65" s="146"/>
      <c r="F65" s="146"/>
      <c r="G65" s="146"/>
      <c r="H65" s="146"/>
      <c r="I65" s="147"/>
      <c r="J65" s="148">
        <f>J96</f>
        <v>0</v>
      </c>
      <c r="K65" s="149"/>
    </row>
    <row r="66" spans="2:12" s="9" customFormat="1" ht="19.95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J97</f>
        <v>0</v>
      </c>
      <c r="K66" s="156"/>
    </row>
    <row r="67" spans="2:12" s="9" customFormat="1" ht="19.95" customHeight="1">
      <c r="B67" s="150"/>
      <c r="C67" s="151"/>
      <c r="D67" s="152" t="s">
        <v>2740</v>
      </c>
      <c r="E67" s="153"/>
      <c r="F67" s="153"/>
      <c r="G67" s="153"/>
      <c r="H67" s="153"/>
      <c r="I67" s="154"/>
      <c r="J67" s="155">
        <f>J112</f>
        <v>0</v>
      </c>
      <c r="K67" s="156"/>
    </row>
    <row r="68" spans="2:12" s="9" customFormat="1" ht="19.95" customHeight="1">
      <c r="B68" s="150"/>
      <c r="C68" s="151"/>
      <c r="D68" s="152" t="s">
        <v>2741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95" customHeight="1">
      <c r="B69" s="150"/>
      <c r="C69" s="151"/>
      <c r="D69" s="152" t="s">
        <v>2742</v>
      </c>
      <c r="E69" s="153"/>
      <c r="F69" s="153"/>
      <c r="G69" s="153"/>
      <c r="H69" s="153"/>
      <c r="I69" s="154"/>
      <c r="J69" s="155">
        <f>J139</f>
        <v>0</v>
      </c>
      <c r="K69" s="156"/>
    </row>
    <row r="70" spans="2:12" s="9" customFormat="1" ht="19.95" customHeight="1">
      <c r="B70" s="150"/>
      <c r="C70" s="151"/>
      <c r="D70" s="152" t="s">
        <v>2743</v>
      </c>
      <c r="E70" s="153"/>
      <c r="F70" s="153"/>
      <c r="G70" s="153"/>
      <c r="H70" s="153"/>
      <c r="I70" s="154"/>
      <c r="J70" s="155">
        <f>J187</f>
        <v>0</v>
      </c>
      <c r="K70" s="156"/>
    </row>
    <row r="71" spans="2:12" s="9" customFormat="1" ht="19.95" customHeight="1">
      <c r="B71" s="150"/>
      <c r="C71" s="151"/>
      <c r="D71" s="152" t="s">
        <v>2744</v>
      </c>
      <c r="E71" s="153"/>
      <c r="F71" s="153"/>
      <c r="G71" s="153"/>
      <c r="H71" s="153"/>
      <c r="I71" s="154"/>
      <c r="J71" s="155">
        <f>J203</f>
        <v>0</v>
      </c>
      <c r="K71" s="156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14"/>
      <c r="J72" s="43"/>
      <c r="K72" s="46"/>
    </row>
    <row r="73" spans="2:12" s="1" customFormat="1" ht="6.9" customHeight="1">
      <c r="B73" s="57"/>
      <c r="C73" s="58"/>
      <c r="D73" s="58"/>
      <c r="E73" s="58"/>
      <c r="F73" s="58"/>
      <c r="G73" s="58"/>
      <c r="H73" s="58"/>
      <c r="I73" s="135"/>
      <c r="J73" s="58"/>
      <c r="K73" s="59"/>
    </row>
    <row r="77" spans="2:12" s="1" customFormat="1" ht="6.9" customHeight="1">
      <c r="B77" s="60"/>
      <c r="C77" s="61"/>
      <c r="D77" s="61"/>
      <c r="E77" s="61"/>
      <c r="F77" s="61"/>
      <c r="G77" s="61"/>
      <c r="H77" s="61"/>
      <c r="I77" s="136"/>
      <c r="J77" s="61"/>
      <c r="K77" s="61"/>
      <c r="L77" s="42"/>
    </row>
    <row r="78" spans="2:12" s="1" customFormat="1" ht="36.9" customHeight="1">
      <c r="B78" s="42"/>
      <c r="C78" s="62" t="s">
        <v>260</v>
      </c>
      <c r="L78" s="42"/>
    </row>
    <row r="79" spans="2:12" s="1" customFormat="1" ht="6.9" customHeight="1">
      <c r="B79" s="42"/>
      <c r="L79" s="42"/>
    </row>
    <row r="80" spans="2:12" s="1" customFormat="1" ht="14.4" customHeight="1">
      <c r="B80" s="42"/>
      <c r="C80" s="64" t="s">
        <v>20</v>
      </c>
      <c r="L80" s="42"/>
    </row>
    <row r="81" spans="2:63" s="1" customFormat="1" ht="16.5" customHeight="1">
      <c r="B81" s="42"/>
      <c r="E81" s="624" t="str">
        <f>E7</f>
        <v>STAVBA 1 + STAVBA 2</v>
      </c>
      <c r="F81" s="625"/>
      <c r="G81" s="625"/>
      <c r="H81" s="625"/>
      <c r="L81" s="42"/>
    </row>
    <row r="82" spans="2:63" ht="13.2">
      <c r="B82" s="29"/>
      <c r="C82" s="64" t="s">
        <v>234</v>
      </c>
      <c r="L82" s="29"/>
    </row>
    <row r="83" spans="2:63" ht="28.5" customHeight="1">
      <c r="B83" s="29"/>
      <c r="E83" s="624" t="s">
        <v>235</v>
      </c>
      <c r="F83" s="618"/>
      <c r="G83" s="618"/>
      <c r="H83" s="618"/>
      <c r="L83" s="29"/>
    </row>
    <row r="84" spans="2:63" ht="13.2">
      <c r="B84" s="29"/>
      <c r="C84" s="64" t="s">
        <v>236</v>
      </c>
      <c r="L84" s="29"/>
    </row>
    <row r="85" spans="2:63" s="1" customFormat="1" ht="28.5" customHeight="1">
      <c r="B85" s="42"/>
      <c r="E85" s="626" t="s">
        <v>237</v>
      </c>
      <c r="F85" s="627"/>
      <c r="G85" s="627"/>
      <c r="H85" s="627"/>
      <c r="L85" s="42"/>
    </row>
    <row r="86" spans="2:63" s="1" customFormat="1" ht="14.4" customHeight="1">
      <c r="B86" s="42"/>
      <c r="C86" s="64" t="s">
        <v>2736</v>
      </c>
      <c r="L86" s="42"/>
    </row>
    <row r="87" spans="2:63" s="1" customFormat="1" ht="17.25" customHeight="1">
      <c r="B87" s="42"/>
      <c r="E87" s="591" t="str">
        <f>E13</f>
        <v>1.1.3 - VYTÁPĚNÍ - SO 19.1 (RB1), 20 (RB2)</v>
      </c>
      <c r="F87" s="627"/>
      <c r="G87" s="627"/>
      <c r="H87" s="627"/>
      <c r="L87" s="42"/>
    </row>
    <row r="88" spans="2:63" s="1" customFormat="1" ht="6.9" customHeight="1">
      <c r="B88" s="42"/>
      <c r="L88" s="42"/>
    </row>
    <row r="89" spans="2:63" s="1" customFormat="1" ht="18" customHeight="1">
      <c r="B89" s="42"/>
      <c r="C89" s="64" t="s">
        <v>24</v>
      </c>
      <c r="F89" s="157" t="str">
        <f>F16</f>
        <v>Olomouc, ul. Šlechtitelů, areál PřF UP, parc. č. 1</v>
      </c>
      <c r="I89" s="158" t="s">
        <v>26</v>
      </c>
      <c r="J89" s="68" t="str">
        <f>IF(J16="","",J16)</f>
        <v>30. 1. 2018</v>
      </c>
      <c r="L89" s="42"/>
    </row>
    <row r="90" spans="2:63" s="1" customFormat="1" ht="6.9" customHeight="1">
      <c r="B90" s="42"/>
      <c r="L90" s="42"/>
    </row>
    <row r="91" spans="2:63" s="1" customFormat="1" ht="13.2">
      <c r="B91" s="42"/>
      <c r="C91" s="64" t="s">
        <v>28</v>
      </c>
      <c r="F91" s="157" t="str">
        <f>E19</f>
        <v>Univerzita Palackého v Olomouci, Křížkovského</v>
      </c>
      <c r="I91" s="158" t="s">
        <v>34</v>
      </c>
      <c r="J91" s="157" t="str">
        <f>E25</f>
        <v>ASET studio s.r.o.</v>
      </c>
      <c r="L91" s="42"/>
    </row>
    <row r="92" spans="2:63" s="1" customFormat="1" ht="14.4" customHeight="1">
      <c r="B92" s="42"/>
      <c r="C92" s="64" t="s">
        <v>32</v>
      </c>
      <c r="F92" s="157" t="str">
        <f>IF(E22="","",E22)</f>
        <v/>
      </c>
      <c r="L92" s="42"/>
    </row>
    <row r="93" spans="2:63" s="1" customFormat="1" ht="10.35" customHeight="1">
      <c r="B93" s="42"/>
      <c r="L93" s="42"/>
    </row>
    <row r="94" spans="2:63" s="10" customFormat="1" ht="29.25" customHeight="1">
      <c r="B94" s="159"/>
      <c r="C94" s="160" t="s">
        <v>261</v>
      </c>
      <c r="D94" s="161" t="s">
        <v>58</v>
      </c>
      <c r="E94" s="161" t="s">
        <v>54</v>
      </c>
      <c r="F94" s="161" t="s">
        <v>262</v>
      </c>
      <c r="G94" s="161" t="s">
        <v>263</v>
      </c>
      <c r="H94" s="161" t="s">
        <v>264</v>
      </c>
      <c r="I94" s="162" t="s">
        <v>265</v>
      </c>
      <c r="J94" s="161" t="s">
        <v>242</v>
      </c>
      <c r="K94" s="163" t="s">
        <v>266</v>
      </c>
      <c r="L94" s="159"/>
      <c r="M94" s="74" t="s">
        <v>267</v>
      </c>
      <c r="N94" s="75" t="s">
        <v>43</v>
      </c>
      <c r="O94" s="75" t="s">
        <v>268</v>
      </c>
      <c r="P94" s="75" t="s">
        <v>269</v>
      </c>
      <c r="Q94" s="75" t="s">
        <v>270</v>
      </c>
      <c r="R94" s="75" t="s">
        <v>271</v>
      </c>
      <c r="S94" s="75" t="s">
        <v>272</v>
      </c>
      <c r="T94" s="76" t="s">
        <v>273</v>
      </c>
    </row>
    <row r="95" spans="2:63" s="1" customFormat="1" ht="29.25" customHeight="1">
      <c r="B95" s="42"/>
      <c r="C95" s="78" t="s">
        <v>243</v>
      </c>
      <c r="J95" s="164">
        <f>BK95</f>
        <v>0</v>
      </c>
      <c r="L95" s="42"/>
      <c r="M95" s="77"/>
      <c r="N95" s="69"/>
      <c r="O95" s="69"/>
      <c r="P95" s="165">
        <f>P96</f>
        <v>0</v>
      </c>
      <c r="Q95" s="69"/>
      <c r="R95" s="165">
        <f>R96</f>
        <v>0.98819999999999986</v>
      </c>
      <c r="S95" s="69"/>
      <c r="T95" s="166">
        <f>T96</f>
        <v>0</v>
      </c>
      <c r="AT95" s="25" t="s">
        <v>72</v>
      </c>
      <c r="AU95" s="25" t="s">
        <v>244</v>
      </c>
      <c r="BK95" s="167">
        <f>BK96</f>
        <v>0</v>
      </c>
    </row>
    <row r="96" spans="2:63" s="11" customFormat="1" ht="37.35" customHeight="1">
      <c r="B96" s="168"/>
      <c r="D96" s="169" t="s">
        <v>72</v>
      </c>
      <c r="E96" s="170" t="s">
        <v>2745</v>
      </c>
      <c r="F96" s="170" t="s">
        <v>2746</v>
      </c>
      <c r="I96" s="171"/>
      <c r="J96" s="172">
        <f>BK96</f>
        <v>0</v>
      </c>
      <c r="L96" s="168"/>
      <c r="M96" s="173"/>
      <c r="N96" s="174"/>
      <c r="O96" s="174"/>
      <c r="P96" s="175">
        <f>P97+P112+P124+P139+P187+P203</f>
        <v>0</v>
      </c>
      <c r="Q96" s="174"/>
      <c r="R96" s="175">
        <f>R97+R112+R124+R139+R187+R203</f>
        <v>0.98819999999999986</v>
      </c>
      <c r="S96" s="174"/>
      <c r="T96" s="176">
        <f>T97+T112+T124+T139+T187+T203</f>
        <v>0</v>
      </c>
      <c r="AR96" s="169" t="s">
        <v>77</v>
      </c>
      <c r="AT96" s="177" t="s">
        <v>72</v>
      </c>
      <c r="AU96" s="177" t="s">
        <v>73</v>
      </c>
      <c r="AY96" s="169" t="s">
        <v>276</v>
      </c>
      <c r="BK96" s="178">
        <f>BK97+BK112+BK124+BK139+BK187+BK203</f>
        <v>0</v>
      </c>
    </row>
    <row r="97" spans="2:65" s="11" customFormat="1" ht="19.95" customHeight="1">
      <c r="B97" s="168"/>
      <c r="D97" s="169" t="s">
        <v>72</v>
      </c>
      <c r="E97" s="179" t="s">
        <v>578</v>
      </c>
      <c r="F97" s="179" t="s">
        <v>2747</v>
      </c>
      <c r="I97" s="171"/>
      <c r="J97" s="180">
        <f>BK97</f>
        <v>0</v>
      </c>
      <c r="L97" s="168"/>
      <c r="M97" s="173"/>
      <c r="N97" s="174"/>
      <c r="O97" s="174"/>
      <c r="P97" s="175">
        <f>SUM(P98:P111)</f>
        <v>0</v>
      </c>
      <c r="Q97" s="174"/>
      <c r="R97" s="175">
        <f>SUM(R98:R111)</f>
        <v>0</v>
      </c>
      <c r="S97" s="174"/>
      <c r="T97" s="176">
        <f>SUM(T98:T111)</f>
        <v>0</v>
      </c>
      <c r="AR97" s="169" t="s">
        <v>77</v>
      </c>
      <c r="AT97" s="177" t="s">
        <v>72</v>
      </c>
      <c r="AU97" s="177" t="s">
        <v>77</v>
      </c>
      <c r="AY97" s="169" t="s">
        <v>276</v>
      </c>
      <c r="BK97" s="178">
        <f>SUM(BK98:BK111)</f>
        <v>0</v>
      </c>
    </row>
    <row r="98" spans="2:65" s="1" customFormat="1" ht="16.5" customHeight="1">
      <c r="B98" s="181"/>
      <c r="C98" s="182" t="s">
        <v>77</v>
      </c>
      <c r="D98" s="182" t="s">
        <v>278</v>
      </c>
      <c r="E98" s="183" t="s">
        <v>2748</v>
      </c>
      <c r="F98" s="184" t="s">
        <v>2749</v>
      </c>
      <c r="G98" s="185" t="s">
        <v>416</v>
      </c>
      <c r="H98" s="186">
        <v>104</v>
      </c>
      <c r="I98" s="187"/>
      <c r="J98" s="188">
        <f t="shared" ref="J98:J111" si="0"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ref="P98:P111" si="1">O98*H98</f>
        <v>0</v>
      </c>
      <c r="Q98" s="191">
        <v>0</v>
      </c>
      <c r="R98" s="191">
        <f t="shared" ref="R98:R111" si="2">Q98*H98</f>
        <v>0</v>
      </c>
      <c r="S98" s="191">
        <v>0</v>
      </c>
      <c r="T98" s="192">
        <f t="shared" ref="T98:T111" si="3"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ref="BE98:BE111" si="4">IF(N98="základní",J98,0)</f>
        <v>0</v>
      </c>
      <c r="BF98" s="193">
        <f t="shared" ref="BF98:BF111" si="5">IF(N98="snížená",J98,0)</f>
        <v>0</v>
      </c>
      <c r="BG98" s="193">
        <f t="shared" ref="BG98:BG111" si="6">IF(N98="zákl. přenesená",J98,0)</f>
        <v>0</v>
      </c>
      <c r="BH98" s="193">
        <f t="shared" ref="BH98:BH111" si="7">IF(N98="sníž. přenesená",J98,0)</f>
        <v>0</v>
      </c>
      <c r="BI98" s="193">
        <f t="shared" ref="BI98:BI111" si="8">IF(N98="nulová",J98,0)</f>
        <v>0</v>
      </c>
      <c r="BJ98" s="25" t="s">
        <v>92</v>
      </c>
      <c r="BK98" s="193">
        <f t="shared" ref="BK98:BK111" si="9">ROUND(I98*H98,2)</f>
        <v>0</v>
      </c>
      <c r="BL98" s="25" t="s">
        <v>92</v>
      </c>
      <c r="BM98" s="25" t="s">
        <v>81</v>
      </c>
    </row>
    <row r="99" spans="2:65" s="1" customFormat="1" ht="16.5" customHeight="1">
      <c r="B99" s="181"/>
      <c r="C99" s="182" t="s">
        <v>81</v>
      </c>
      <c r="D99" s="182" t="s">
        <v>278</v>
      </c>
      <c r="E99" s="183" t="s">
        <v>2750</v>
      </c>
      <c r="F99" s="184" t="s">
        <v>2751</v>
      </c>
      <c r="G99" s="185" t="s">
        <v>416</v>
      </c>
      <c r="H99" s="186">
        <v>2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92</v>
      </c>
    </row>
    <row r="100" spans="2:65" s="1" customFormat="1" ht="16.5" customHeight="1">
      <c r="B100" s="181"/>
      <c r="C100" s="182" t="s">
        <v>87</v>
      </c>
      <c r="D100" s="182" t="s">
        <v>278</v>
      </c>
      <c r="E100" s="183" t="s">
        <v>2752</v>
      </c>
      <c r="F100" s="184" t="s">
        <v>2753</v>
      </c>
      <c r="G100" s="185" t="s">
        <v>416</v>
      </c>
      <c r="H100" s="186">
        <v>2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310</v>
      </c>
    </row>
    <row r="101" spans="2:65" s="1" customFormat="1" ht="16.5" customHeight="1">
      <c r="B101" s="181"/>
      <c r="C101" s="182" t="s">
        <v>92</v>
      </c>
      <c r="D101" s="182" t="s">
        <v>278</v>
      </c>
      <c r="E101" s="183" t="s">
        <v>2754</v>
      </c>
      <c r="F101" s="184" t="s">
        <v>2755</v>
      </c>
      <c r="G101" s="185" t="s">
        <v>416</v>
      </c>
      <c r="H101" s="186">
        <v>2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322</v>
      </c>
    </row>
    <row r="102" spans="2:65" s="1" customFormat="1" ht="16.5" customHeight="1">
      <c r="B102" s="181"/>
      <c r="C102" s="182" t="s">
        <v>305</v>
      </c>
      <c r="D102" s="182" t="s">
        <v>278</v>
      </c>
      <c r="E102" s="183" t="s">
        <v>2756</v>
      </c>
      <c r="F102" s="184" t="s">
        <v>2757</v>
      </c>
      <c r="G102" s="185" t="s">
        <v>416</v>
      </c>
      <c r="H102" s="186">
        <v>75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340</v>
      </c>
    </row>
    <row r="103" spans="2:65" s="1" customFormat="1" ht="16.5" customHeight="1">
      <c r="B103" s="181"/>
      <c r="C103" s="182" t="s">
        <v>310</v>
      </c>
      <c r="D103" s="182" t="s">
        <v>278</v>
      </c>
      <c r="E103" s="183" t="s">
        <v>2758</v>
      </c>
      <c r="F103" s="184" t="s">
        <v>2759</v>
      </c>
      <c r="G103" s="185" t="s">
        <v>416</v>
      </c>
      <c r="H103" s="186">
        <v>64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356</v>
      </c>
    </row>
    <row r="104" spans="2:65" s="1" customFormat="1" ht="16.5" customHeight="1">
      <c r="B104" s="181"/>
      <c r="C104" s="182" t="s">
        <v>315</v>
      </c>
      <c r="D104" s="182" t="s">
        <v>278</v>
      </c>
      <c r="E104" s="183" t="s">
        <v>2760</v>
      </c>
      <c r="F104" s="184" t="s">
        <v>2761</v>
      </c>
      <c r="G104" s="185" t="s">
        <v>416</v>
      </c>
      <c r="H104" s="186">
        <v>81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372</v>
      </c>
    </row>
    <row r="105" spans="2:65" s="1" customFormat="1" ht="16.5" customHeight="1">
      <c r="B105" s="181"/>
      <c r="C105" s="182" t="s">
        <v>322</v>
      </c>
      <c r="D105" s="182" t="s">
        <v>278</v>
      </c>
      <c r="E105" s="183" t="s">
        <v>2762</v>
      </c>
      <c r="F105" s="184" t="s">
        <v>2763</v>
      </c>
      <c r="G105" s="185" t="s">
        <v>416</v>
      </c>
      <c r="H105" s="186">
        <v>1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384</v>
      </c>
    </row>
    <row r="106" spans="2:65" s="1" customFormat="1" ht="16.5" customHeight="1">
      <c r="B106" s="181"/>
      <c r="C106" s="182" t="s">
        <v>332</v>
      </c>
      <c r="D106" s="182" t="s">
        <v>278</v>
      </c>
      <c r="E106" s="183" t="s">
        <v>2764</v>
      </c>
      <c r="F106" s="184" t="s">
        <v>2765</v>
      </c>
      <c r="G106" s="185" t="s">
        <v>416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413</v>
      </c>
    </row>
    <row r="107" spans="2:65" s="1" customFormat="1" ht="16.5" customHeight="1">
      <c r="B107" s="181"/>
      <c r="C107" s="182" t="s">
        <v>340</v>
      </c>
      <c r="D107" s="182" t="s">
        <v>278</v>
      </c>
      <c r="E107" s="183" t="s">
        <v>2766</v>
      </c>
      <c r="F107" s="184" t="s">
        <v>2767</v>
      </c>
      <c r="G107" s="185" t="s">
        <v>416</v>
      </c>
      <c r="H107" s="186">
        <v>32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428</v>
      </c>
    </row>
    <row r="108" spans="2:65" s="1" customFormat="1" ht="16.5" customHeight="1">
      <c r="B108" s="181"/>
      <c r="C108" s="182" t="s">
        <v>347</v>
      </c>
      <c r="D108" s="182" t="s">
        <v>278</v>
      </c>
      <c r="E108" s="183" t="s">
        <v>2768</v>
      </c>
      <c r="F108" s="184" t="s">
        <v>2769</v>
      </c>
      <c r="G108" s="185" t="s">
        <v>447</v>
      </c>
      <c r="H108" s="186">
        <v>249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435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2770</v>
      </c>
      <c r="F109" s="184" t="s">
        <v>2771</v>
      </c>
      <c r="G109" s="185" t="s">
        <v>416</v>
      </c>
      <c r="H109" s="186">
        <v>115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2772</v>
      </c>
      <c r="F110" s="184" t="s">
        <v>2773</v>
      </c>
      <c r="G110" s="185" t="s">
        <v>2170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2774</v>
      </c>
      <c r="F111" s="184" t="s">
        <v>2775</v>
      </c>
      <c r="G111" s="185" t="s">
        <v>318</v>
      </c>
      <c r="H111" s="186">
        <v>5.8789999999999996</v>
      </c>
      <c r="I111" s="187"/>
      <c r="J111" s="188">
        <f t="shared" si="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467</v>
      </c>
    </row>
    <row r="112" spans="2:65" s="11" customFormat="1" ht="29.85" customHeight="1">
      <c r="B112" s="168"/>
      <c r="D112" s="169" t="s">
        <v>72</v>
      </c>
      <c r="E112" s="179" t="s">
        <v>2776</v>
      </c>
      <c r="F112" s="179" t="s">
        <v>2777</v>
      </c>
      <c r="I112" s="171"/>
      <c r="J112" s="180">
        <f>BK112</f>
        <v>0</v>
      </c>
      <c r="L112" s="168"/>
      <c r="M112" s="173"/>
      <c r="N112" s="174"/>
      <c r="O112" s="174"/>
      <c r="P112" s="175">
        <f>SUM(P113:P123)</f>
        <v>0</v>
      </c>
      <c r="Q112" s="174"/>
      <c r="R112" s="175">
        <f>SUM(R113:R123)</f>
        <v>0</v>
      </c>
      <c r="S112" s="174"/>
      <c r="T112" s="176">
        <f>SUM(T113:T123)</f>
        <v>0</v>
      </c>
      <c r="AR112" s="169" t="s">
        <v>77</v>
      </c>
      <c r="AT112" s="177" t="s">
        <v>72</v>
      </c>
      <c r="AU112" s="177" t="s">
        <v>77</v>
      </c>
      <c r="AY112" s="169" t="s">
        <v>276</v>
      </c>
      <c r="BK112" s="178">
        <f>SUM(BK113:BK123)</f>
        <v>0</v>
      </c>
    </row>
    <row r="113" spans="2:65" s="1" customFormat="1" ht="16.5" customHeight="1">
      <c r="B113" s="181"/>
      <c r="C113" s="182" t="s">
        <v>12</v>
      </c>
      <c r="D113" s="182" t="s">
        <v>278</v>
      </c>
      <c r="E113" s="183" t="s">
        <v>2778</v>
      </c>
      <c r="F113" s="184" t="s">
        <v>2779</v>
      </c>
      <c r="G113" s="185" t="s">
        <v>368</v>
      </c>
      <c r="H113" s="186">
        <v>1</v>
      </c>
      <c r="I113" s="187"/>
      <c r="J113" s="188">
        <f t="shared" ref="J113:J123" si="1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23" si="11">O113*H113</f>
        <v>0</v>
      </c>
      <c r="Q113" s="191">
        <v>0</v>
      </c>
      <c r="R113" s="191">
        <f t="shared" ref="R113:R123" si="12">Q113*H113</f>
        <v>0</v>
      </c>
      <c r="S113" s="191">
        <v>0</v>
      </c>
      <c r="T113" s="192">
        <f t="shared" ref="T113:T123" si="1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23" si="14">IF(N113="základní",J113,0)</f>
        <v>0</v>
      </c>
      <c r="BF113" s="193">
        <f t="shared" ref="BF113:BF123" si="15">IF(N113="snížená",J113,0)</f>
        <v>0</v>
      </c>
      <c r="BG113" s="193">
        <f t="shared" ref="BG113:BG123" si="16">IF(N113="zákl. přenesená",J113,0)</f>
        <v>0</v>
      </c>
      <c r="BH113" s="193">
        <f t="shared" ref="BH113:BH123" si="17">IF(N113="sníž. přenesená",J113,0)</f>
        <v>0</v>
      </c>
      <c r="BI113" s="193">
        <f t="shared" ref="BI113:BI123" si="18">IF(N113="nulová",J113,0)</f>
        <v>0</v>
      </c>
      <c r="BJ113" s="25" t="s">
        <v>92</v>
      </c>
      <c r="BK113" s="193">
        <f t="shared" ref="BK113:BK123" si="19">ROUND(I113*H113,2)</f>
        <v>0</v>
      </c>
      <c r="BL113" s="25" t="s">
        <v>92</v>
      </c>
      <c r="BM113" s="25" t="s">
        <v>475</v>
      </c>
    </row>
    <row r="114" spans="2:65" s="1" customFormat="1" ht="16.5" customHeight="1">
      <c r="B114" s="181"/>
      <c r="C114" s="182" t="s">
        <v>384</v>
      </c>
      <c r="D114" s="182" t="s">
        <v>278</v>
      </c>
      <c r="E114" s="183" t="s">
        <v>2780</v>
      </c>
      <c r="F114" s="184" t="s">
        <v>2781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484</v>
      </c>
    </row>
    <row r="115" spans="2:65" s="1" customFormat="1" ht="16.5" customHeight="1">
      <c r="B115" s="181"/>
      <c r="C115" s="182" t="s">
        <v>390</v>
      </c>
      <c r="D115" s="182" t="s">
        <v>278</v>
      </c>
      <c r="E115" s="183" t="s">
        <v>2782</v>
      </c>
      <c r="F115" s="184" t="s">
        <v>2783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495</v>
      </c>
    </row>
    <row r="116" spans="2:65" s="1" customFormat="1" ht="16.5" customHeight="1">
      <c r="B116" s="181"/>
      <c r="C116" s="182" t="s">
        <v>413</v>
      </c>
      <c r="D116" s="182" t="s">
        <v>278</v>
      </c>
      <c r="E116" s="183" t="s">
        <v>2784</v>
      </c>
      <c r="F116" s="184" t="s">
        <v>2785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507</v>
      </c>
    </row>
    <row r="117" spans="2:65" s="1" customFormat="1" ht="16.5" customHeight="1">
      <c r="B117" s="181"/>
      <c r="C117" s="182" t="s">
        <v>421</v>
      </c>
      <c r="D117" s="182" t="s">
        <v>278</v>
      </c>
      <c r="E117" s="183" t="s">
        <v>2786</v>
      </c>
      <c r="F117" s="184" t="s">
        <v>2787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520</v>
      </c>
    </row>
    <row r="118" spans="2:65" s="1" customFormat="1" ht="16.5" customHeight="1">
      <c r="B118" s="181"/>
      <c r="C118" s="182" t="s">
        <v>428</v>
      </c>
      <c r="D118" s="182" t="s">
        <v>278</v>
      </c>
      <c r="E118" s="183" t="s">
        <v>2788</v>
      </c>
      <c r="F118" s="184" t="s">
        <v>2789</v>
      </c>
      <c r="G118" s="185" t="s">
        <v>368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532</v>
      </c>
    </row>
    <row r="119" spans="2:65" s="1" customFormat="1" ht="16.5" customHeight="1">
      <c r="B119" s="181"/>
      <c r="C119" s="182" t="s">
        <v>10</v>
      </c>
      <c r="D119" s="182" t="s">
        <v>278</v>
      </c>
      <c r="E119" s="183" t="s">
        <v>2790</v>
      </c>
      <c r="F119" s="184" t="s">
        <v>2791</v>
      </c>
      <c r="G119" s="185" t="s">
        <v>368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555</v>
      </c>
    </row>
    <row r="120" spans="2:65" s="1" customFormat="1" ht="16.5" customHeight="1">
      <c r="B120" s="181"/>
      <c r="C120" s="182" t="s">
        <v>435</v>
      </c>
      <c r="D120" s="182" t="s">
        <v>278</v>
      </c>
      <c r="E120" s="183" t="s">
        <v>2792</v>
      </c>
      <c r="F120" s="184" t="s">
        <v>2793</v>
      </c>
      <c r="G120" s="185" t="s">
        <v>2170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563</v>
      </c>
    </row>
    <row r="121" spans="2:65" s="1" customFormat="1" ht="16.5" customHeight="1">
      <c r="B121" s="181"/>
      <c r="C121" s="182" t="s">
        <v>439</v>
      </c>
      <c r="D121" s="182" t="s">
        <v>278</v>
      </c>
      <c r="E121" s="183" t="s">
        <v>2794</v>
      </c>
      <c r="F121" s="184" t="s">
        <v>2795</v>
      </c>
      <c r="G121" s="185" t="s">
        <v>2170</v>
      </c>
      <c r="H121" s="186">
        <v>3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574</v>
      </c>
    </row>
    <row r="122" spans="2:65" s="1" customFormat="1" ht="16.5" customHeight="1">
      <c r="B122" s="181"/>
      <c r="C122" s="182" t="s">
        <v>446</v>
      </c>
      <c r="D122" s="182" t="s">
        <v>278</v>
      </c>
      <c r="E122" s="183" t="s">
        <v>2796</v>
      </c>
      <c r="F122" s="184" t="s">
        <v>2797</v>
      </c>
      <c r="G122" s="185" t="s">
        <v>2170</v>
      </c>
      <c r="H122" s="186">
        <v>1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588</v>
      </c>
    </row>
    <row r="123" spans="2:65" s="1" customFormat="1" ht="16.5" customHeight="1">
      <c r="B123" s="181"/>
      <c r="C123" s="182" t="s">
        <v>452</v>
      </c>
      <c r="D123" s="182" t="s">
        <v>278</v>
      </c>
      <c r="E123" s="183" t="s">
        <v>2703</v>
      </c>
      <c r="F123" s="184" t="s">
        <v>2798</v>
      </c>
      <c r="G123" s="185" t="s">
        <v>318</v>
      </c>
      <c r="H123" s="186">
        <v>0.98399999999999999</v>
      </c>
      <c r="I123" s="187"/>
      <c r="J123" s="188">
        <f t="shared" si="10"/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606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2800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SUM(P125:P138)</f>
        <v>0</v>
      </c>
      <c r="Q124" s="174"/>
      <c r="R124" s="175">
        <f>SUM(R125:R138)</f>
        <v>0.64749999999999996</v>
      </c>
      <c r="S124" s="174"/>
      <c r="T124" s="176">
        <f>SUM(T125:T138)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SUM(BK125:BK138)</f>
        <v>0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2801</v>
      </c>
      <c r="F125" s="184" t="s">
        <v>2802</v>
      </c>
      <c r="G125" s="185" t="s">
        <v>416</v>
      </c>
      <c r="H125" s="186">
        <v>104</v>
      </c>
      <c r="I125" s="187"/>
      <c r="J125" s="188">
        <f t="shared" ref="J125:J138" si="20">ROUND(I125*H125,2)</f>
        <v>0</v>
      </c>
      <c r="K125" s="184" t="s">
        <v>282</v>
      </c>
      <c r="L125" s="42"/>
      <c r="M125" s="189" t="s">
        <v>5</v>
      </c>
      <c r="N125" s="190" t="s">
        <v>46</v>
      </c>
      <c r="O125" s="43"/>
      <c r="P125" s="191">
        <f t="shared" ref="P125:P138" si="21">O125*H125</f>
        <v>0</v>
      </c>
      <c r="Q125" s="191">
        <v>4.6999999999999999E-4</v>
      </c>
      <c r="R125" s="191">
        <f t="shared" ref="R125:R138" si="22">Q125*H125</f>
        <v>4.888E-2</v>
      </c>
      <c r="S125" s="191">
        <v>0</v>
      </c>
      <c r="T125" s="192">
        <f t="shared" ref="T125:T138" si="2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8" si="24">IF(N125="základní",J125,0)</f>
        <v>0</v>
      </c>
      <c r="BF125" s="193">
        <f t="shared" ref="BF125:BF138" si="25">IF(N125="snížená",J125,0)</f>
        <v>0</v>
      </c>
      <c r="BG125" s="193">
        <f t="shared" ref="BG125:BG138" si="26">IF(N125="zákl. přenesená",J125,0)</f>
        <v>0</v>
      </c>
      <c r="BH125" s="193">
        <f t="shared" ref="BH125:BH138" si="27">IF(N125="sníž. přenesená",J125,0)</f>
        <v>0</v>
      </c>
      <c r="BI125" s="193">
        <f t="shared" ref="BI125:BI138" si="28">IF(N125="nulová",J125,0)</f>
        <v>0</v>
      </c>
      <c r="BJ125" s="25" t="s">
        <v>92</v>
      </c>
      <c r="BK125" s="193">
        <f t="shared" ref="BK125:BK138" si="29">ROUND(I125*H125,2)</f>
        <v>0</v>
      </c>
      <c r="BL125" s="25" t="s">
        <v>92</v>
      </c>
      <c r="BM125" s="25" t="s">
        <v>615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2803</v>
      </c>
      <c r="F126" s="184" t="s">
        <v>2804</v>
      </c>
      <c r="G126" s="185" t="s">
        <v>416</v>
      </c>
      <c r="H126" s="186">
        <v>77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5.6999999999999998E-4</v>
      </c>
      <c r="R126" s="191">
        <f t="shared" si="22"/>
        <v>4.3889999999999998E-2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625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2805</v>
      </c>
      <c r="F127" s="184" t="s">
        <v>2806</v>
      </c>
      <c r="G127" s="185" t="s">
        <v>416</v>
      </c>
      <c r="H127" s="186">
        <v>66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7.1000000000000002E-4</v>
      </c>
      <c r="R127" s="191">
        <f t="shared" si="22"/>
        <v>4.6859999999999999E-2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633</v>
      </c>
    </row>
    <row r="128" spans="2:65" s="1" customFormat="1" ht="16.5" customHeight="1">
      <c r="B128" s="181"/>
      <c r="C128" s="182" t="s">
        <v>471</v>
      </c>
      <c r="D128" s="182" t="s">
        <v>278</v>
      </c>
      <c r="E128" s="183" t="s">
        <v>2807</v>
      </c>
      <c r="F128" s="184" t="s">
        <v>2808</v>
      </c>
      <c r="G128" s="185" t="s">
        <v>416</v>
      </c>
      <c r="H128" s="186">
        <v>77</v>
      </c>
      <c r="I128" s="187"/>
      <c r="J128" s="188">
        <f t="shared" si="20"/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1.06E-3</v>
      </c>
      <c r="R128" s="191">
        <f t="shared" si="22"/>
        <v>8.1619999999999998E-2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646</v>
      </c>
    </row>
    <row r="129" spans="2:65" s="1" customFormat="1" ht="16.5" customHeight="1">
      <c r="B129" s="181"/>
      <c r="C129" s="182" t="s">
        <v>475</v>
      </c>
      <c r="D129" s="182" t="s">
        <v>278</v>
      </c>
      <c r="E129" s="183" t="s">
        <v>2809</v>
      </c>
      <c r="F129" s="184" t="s">
        <v>2810</v>
      </c>
      <c r="G129" s="185" t="s">
        <v>416</v>
      </c>
      <c r="H129" s="186">
        <v>6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2.8400000000000001E-3</v>
      </c>
      <c r="R129" s="191">
        <f t="shared" si="22"/>
        <v>1.704E-2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654</v>
      </c>
    </row>
    <row r="130" spans="2:65" s="1" customFormat="1" ht="16.5" customHeight="1">
      <c r="B130" s="181"/>
      <c r="C130" s="182" t="s">
        <v>479</v>
      </c>
      <c r="D130" s="182" t="s">
        <v>278</v>
      </c>
      <c r="E130" s="183" t="s">
        <v>2811</v>
      </c>
      <c r="F130" s="184" t="s">
        <v>2812</v>
      </c>
      <c r="G130" s="185" t="s">
        <v>416</v>
      </c>
      <c r="H130" s="186">
        <v>1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7.1700000000000002E-3</v>
      </c>
      <c r="R130" s="191">
        <f t="shared" si="22"/>
        <v>7.1700000000000002E-3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662</v>
      </c>
    </row>
    <row r="131" spans="2:65" s="1" customFormat="1" ht="16.5" customHeight="1">
      <c r="B131" s="181"/>
      <c r="C131" s="182" t="s">
        <v>484</v>
      </c>
      <c r="D131" s="182" t="s">
        <v>278</v>
      </c>
      <c r="E131" s="183" t="s">
        <v>2813</v>
      </c>
      <c r="F131" s="184" t="s">
        <v>2814</v>
      </c>
      <c r="G131" s="185" t="s">
        <v>416</v>
      </c>
      <c r="H131" s="186">
        <v>1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9.0799999999999995E-3</v>
      </c>
      <c r="R131" s="191">
        <f t="shared" si="22"/>
        <v>9.0799999999999995E-3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671</v>
      </c>
    </row>
    <row r="132" spans="2:65" s="1" customFormat="1" ht="16.5" customHeight="1">
      <c r="B132" s="181"/>
      <c r="C132" s="182" t="s">
        <v>490</v>
      </c>
      <c r="D132" s="182" t="s">
        <v>278</v>
      </c>
      <c r="E132" s="183" t="s">
        <v>2815</v>
      </c>
      <c r="F132" s="184" t="s">
        <v>2816</v>
      </c>
      <c r="G132" s="185" t="s">
        <v>416</v>
      </c>
      <c r="H132" s="186">
        <v>32</v>
      </c>
      <c r="I132" s="187"/>
      <c r="J132" s="188">
        <f t="shared" si="20"/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1.2279999999999999E-2</v>
      </c>
      <c r="R132" s="191">
        <f t="shared" si="22"/>
        <v>0.39295999999999998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684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2817</v>
      </c>
      <c r="F133" s="184" t="s">
        <v>2818</v>
      </c>
      <c r="G133" s="185" t="s">
        <v>416</v>
      </c>
      <c r="H133" s="186">
        <v>324</v>
      </c>
      <c r="I133" s="187"/>
      <c r="J133" s="188">
        <f t="shared" si="20"/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2819</v>
      </c>
      <c r="F134" s="184" t="s">
        <v>2820</v>
      </c>
      <c r="G134" s="185" t="s">
        <v>416</v>
      </c>
      <c r="H134" s="186">
        <v>6</v>
      </c>
      <c r="I134" s="187"/>
      <c r="J134" s="188">
        <f t="shared" si="2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5" t="s">
        <v>92</v>
      </c>
      <c r="BK134" s="193">
        <f t="shared" si="2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2821</v>
      </c>
      <c r="F135" s="184" t="s">
        <v>2822</v>
      </c>
      <c r="G135" s="185" t="s">
        <v>416</v>
      </c>
      <c r="H135" s="186">
        <v>2</v>
      </c>
      <c r="I135" s="187"/>
      <c r="J135" s="188">
        <f t="shared" si="2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5" t="s">
        <v>92</v>
      </c>
      <c r="BK135" s="193">
        <f t="shared" si="2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2823</v>
      </c>
      <c r="F136" s="184" t="s">
        <v>2824</v>
      </c>
      <c r="G136" s="185" t="s">
        <v>416</v>
      </c>
      <c r="H136" s="186">
        <v>32</v>
      </c>
      <c r="I136" s="187"/>
      <c r="J136" s="188">
        <f t="shared" si="2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5" t="s">
        <v>92</v>
      </c>
      <c r="BK136" s="193">
        <f t="shared" si="2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2825</v>
      </c>
      <c r="F137" s="184" t="s">
        <v>2826</v>
      </c>
      <c r="G137" s="185" t="s">
        <v>2170</v>
      </c>
      <c r="H137" s="186">
        <v>1</v>
      </c>
      <c r="I137" s="187"/>
      <c r="J137" s="188">
        <f t="shared" si="2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5" t="s">
        <v>92</v>
      </c>
      <c r="BK137" s="193">
        <f t="shared" si="2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2827</v>
      </c>
      <c r="F138" s="184" t="s">
        <v>2828</v>
      </c>
      <c r="G138" s="185" t="s">
        <v>318</v>
      </c>
      <c r="H138" s="186">
        <v>0.90100000000000002</v>
      </c>
      <c r="I138" s="187"/>
      <c r="J138" s="188">
        <f t="shared" si="2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92</v>
      </c>
      <c r="BM138" s="25" t="s">
        <v>760</v>
      </c>
    </row>
    <row r="139" spans="2:65" s="11" customFormat="1" ht="29.85" customHeight="1">
      <c r="B139" s="168"/>
      <c r="D139" s="169" t="s">
        <v>72</v>
      </c>
      <c r="E139" s="179" t="s">
        <v>2829</v>
      </c>
      <c r="F139" s="179" t="s">
        <v>2830</v>
      </c>
      <c r="I139" s="171"/>
      <c r="J139" s="180">
        <f>BK139</f>
        <v>0</v>
      </c>
      <c r="L139" s="168"/>
      <c r="M139" s="173"/>
      <c r="N139" s="174"/>
      <c r="O139" s="174"/>
      <c r="P139" s="175">
        <f>SUM(P140:P186)</f>
        <v>0</v>
      </c>
      <c r="Q139" s="174"/>
      <c r="R139" s="175">
        <f>SUM(R140:R186)</f>
        <v>0.15860999999999997</v>
      </c>
      <c r="S139" s="174"/>
      <c r="T139" s="176">
        <f>SUM(T140:T186)</f>
        <v>0</v>
      </c>
      <c r="AR139" s="169" t="s">
        <v>77</v>
      </c>
      <c r="AT139" s="177" t="s">
        <v>72</v>
      </c>
      <c r="AU139" s="177" t="s">
        <v>77</v>
      </c>
      <c r="AY139" s="169" t="s">
        <v>276</v>
      </c>
      <c r="BK139" s="178">
        <f>SUM(BK140:BK186)</f>
        <v>0</v>
      </c>
    </row>
    <row r="140" spans="2:65" s="1" customFormat="1" ht="16.5" customHeight="1">
      <c r="B140" s="181"/>
      <c r="C140" s="182" t="s">
        <v>532</v>
      </c>
      <c r="D140" s="182" t="s">
        <v>278</v>
      </c>
      <c r="E140" s="183" t="s">
        <v>2831</v>
      </c>
      <c r="F140" s="184" t="s">
        <v>2832</v>
      </c>
      <c r="G140" s="185" t="s">
        <v>2170</v>
      </c>
      <c r="H140" s="186">
        <v>5</v>
      </c>
      <c r="I140" s="187"/>
      <c r="J140" s="188">
        <f t="shared" ref="J140:J186" si="30"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ref="P140:P186" si="31">O140*H140</f>
        <v>0</v>
      </c>
      <c r="Q140" s="191">
        <v>0</v>
      </c>
      <c r="R140" s="191">
        <f t="shared" ref="R140:R186" si="32">Q140*H140</f>
        <v>0</v>
      </c>
      <c r="S140" s="191">
        <v>0</v>
      </c>
      <c r="T140" s="192">
        <f t="shared" ref="T140:T186" si="33"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ref="BE140:BE186" si="34">IF(N140="základní",J140,0)</f>
        <v>0</v>
      </c>
      <c r="BF140" s="193">
        <f t="shared" ref="BF140:BF186" si="35">IF(N140="snížená",J140,0)</f>
        <v>0</v>
      </c>
      <c r="BG140" s="193">
        <f t="shared" ref="BG140:BG186" si="36">IF(N140="zákl. přenesená",J140,0)</f>
        <v>0</v>
      </c>
      <c r="BH140" s="193">
        <f t="shared" ref="BH140:BH186" si="37">IF(N140="sníž. přenesená",J140,0)</f>
        <v>0</v>
      </c>
      <c r="BI140" s="193">
        <f t="shared" ref="BI140:BI186" si="38">IF(N140="nulová",J140,0)</f>
        <v>0</v>
      </c>
      <c r="BJ140" s="25" t="s">
        <v>92</v>
      </c>
      <c r="BK140" s="193">
        <f t="shared" ref="BK140:BK186" si="39">ROUND(I140*H140,2)</f>
        <v>0</v>
      </c>
      <c r="BL140" s="25" t="s">
        <v>92</v>
      </c>
      <c r="BM140" s="25" t="s">
        <v>1232</v>
      </c>
    </row>
    <row r="141" spans="2:65" s="1" customFormat="1" ht="16.5" customHeight="1">
      <c r="B141" s="181"/>
      <c r="C141" s="182" t="s">
        <v>549</v>
      </c>
      <c r="D141" s="182" t="s">
        <v>278</v>
      </c>
      <c r="E141" s="183" t="s">
        <v>2833</v>
      </c>
      <c r="F141" s="184" t="s">
        <v>2834</v>
      </c>
      <c r="G141" s="185" t="s">
        <v>2170</v>
      </c>
      <c r="H141" s="186">
        <v>5</v>
      </c>
      <c r="I141" s="187"/>
      <c r="J141" s="188">
        <f t="shared" si="30"/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1.7489999999999999E-2</v>
      </c>
      <c r="R141" s="191">
        <f t="shared" si="32"/>
        <v>8.745E-2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1241</v>
      </c>
    </row>
    <row r="142" spans="2:65" s="1" customFormat="1" ht="16.5" customHeight="1">
      <c r="B142" s="181"/>
      <c r="C142" s="182" t="s">
        <v>555</v>
      </c>
      <c r="D142" s="182" t="s">
        <v>278</v>
      </c>
      <c r="E142" s="183" t="s">
        <v>2835</v>
      </c>
      <c r="F142" s="184" t="s">
        <v>2836</v>
      </c>
      <c r="G142" s="185" t="s">
        <v>368</v>
      </c>
      <c r="H142" s="186">
        <v>2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1E-4</v>
      </c>
      <c r="R142" s="191">
        <f t="shared" si="32"/>
        <v>2.0000000000000001E-4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1249</v>
      </c>
    </row>
    <row r="143" spans="2:65" s="1" customFormat="1" ht="25.5" customHeight="1">
      <c r="B143" s="181"/>
      <c r="C143" s="182" t="s">
        <v>559</v>
      </c>
      <c r="D143" s="182" t="s">
        <v>278</v>
      </c>
      <c r="E143" s="183" t="s">
        <v>2837</v>
      </c>
      <c r="F143" s="184" t="s">
        <v>2838</v>
      </c>
      <c r="G143" s="185" t="s">
        <v>368</v>
      </c>
      <c r="H143" s="186">
        <v>2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3.5E-4</v>
      </c>
      <c r="R143" s="191">
        <f t="shared" si="32"/>
        <v>6.9999999999999999E-4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1255</v>
      </c>
    </row>
    <row r="144" spans="2:65" s="1" customFormat="1" ht="16.5" customHeight="1">
      <c r="B144" s="181"/>
      <c r="C144" s="182" t="s">
        <v>563</v>
      </c>
      <c r="D144" s="182" t="s">
        <v>278</v>
      </c>
      <c r="E144" s="183" t="s">
        <v>2839</v>
      </c>
      <c r="F144" s="184" t="s">
        <v>2840</v>
      </c>
      <c r="G144" s="185" t="s">
        <v>368</v>
      </c>
      <c r="H144" s="186">
        <v>9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1.3999999999999999E-4</v>
      </c>
      <c r="R144" s="191">
        <f t="shared" si="32"/>
        <v>1.2599999999999998E-3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1270</v>
      </c>
    </row>
    <row r="145" spans="2:65" s="1" customFormat="1" ht="25.5" customHeight="1">
      <c r="B145" s="181"/>
      <c r="C145" s="182" t="s">
        <v>568</v>
      </c>
      <c r="D145" s="182" t="s">
        <v>278</v>
      </c>
      <c r="E145" s="183" t="s">
        <v>2841</v>
      </c>
      <c r="F145" s="184" t="s">
        <v>2842</v>
      </c>
      <c r="G145" s="185" t="s">
        <v>368</v>
      </c>
      <c r="H145" s="186">
        <v>9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5.5000000000000003E-4</v>
      </c>
      <c r="R145" s="191">
        <f t="shared" si="32"/>
        <v>4.9500000000000004E-3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1275</v>
      </c>
    </row>
    <row r="146" spans="2:65" s="1" customFormat="1" ht="16.5" customHeight="1">
      <c r="B146" s="181"/>
      <c r="C146" s="182" t="s">
        <v>574</v>
      </c>
      <c r="D146" s="182" t="s">
        <v>278</v>
      </c>
      <c r="E146" s="183" t="s">
        <v>2843</v>
      </c>
      <c r="F146" s="184" t="s">
        <v>2844</v>
      </c>
      <c r="G146" s="185" t="s">
        <v>368</v>
      </c>
      <c r="H146" s="186">
        <v>2</v>
      </c>
      <c r="I146" s="187"/>
      <c r="J146" s="188">
        <f t="shared" si="30"/>
        <v>0</v>
      </c>
      <c r="K146" s="184" t="s">
        <v>282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2.1000000000000001E-4</v>
      </c>
      <c r="R146" s="191">
        <f t="shared" si="32"/>
        <v>4.2000000000000002E-4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1279</v>
      </c>
    </row>
    <row r="147" spans="2:65" s="1" customFormat="1" ht="25.5" customHeight="1">
      <c r="B147" s="181"/>
      <c r="C147" s="182" t="s">
        <v>582</v>
      </c>
      <c r="D147" s="182" t="s">
        <v>278</v>
      </c>
      <c r="E147" s="183" t="s">
        <v>2845</v>
      </c>
      <c r="F147" s="184" t="s">
        <v>2846</v>
      </c>
      <c r="G147" s="185" t="s">
        <v>368</v>
      </c>
      <c r="H147" s="186">
        <v>2</v>
      </c>
      <c r="I147" s="187"/>
      <c r="J147" s="188">
        <f t="shared" si="30"/>
        <v>0</v>
      </c>
      <c r="K147" s="184" t="s">
        <v>282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7.6000000000000004E-4</v>
      </c>
      <c r="R147" s="191">
        <f t="shared" si="32"/>
        <v>1.5200000000000001E-3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1284</v>
      </c>
    </row>
    <row r="148" spans="2:65" s="1" customFormat="1" ht="16.5" customHeight="1">
      <c r="B148" s="181"/>
      <c r="C148" s="182" t="s">
        <v>588</v>
      </c>
      <c r="D148" s="182" t="s">
        <v>278</v>
      </c>
      <c r="E148" s="183" t="s">
        <v>2847</v>
      </c>
      <c r="F148" s="184" t="s">
        <v>2848</v>
      </c>
      <c r="G148" s="185" t="s">
        <v>368</v>
      </c>
      <c r="H148" s="186">
        <v>2</v>
      </c>
      <c r="I148" s="187"/>
      <c r="J148" s="188">
        <f t="shared" si="30"/>
        <v>0</v>
      </c>
      <c r="K148" s="184" t="s">
        <v>282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3.3E-4</v>
      </c>
      <c r="R148" s="191">
        <f t="shared" si="32"/>
        <v>6.6E-4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1292</v>
      </c>
    </row>
    <row r="149" spans="2:65" s="1" customFormat="1" ht="25.5" customHeight="1">
      <c r="B149" s="181"/>
      <c r="C149" s="182" t="s">
        <v>594</v>
      </c>
      <c r="D149" s="182" t="s">
        <v>278</v>
      </c>
      <c r="E149" s="183" t="s">
        <v>2849</v>
      </c>
      <c r="F149" s="184" t="s">
        <v>2850</v>
      </c>
      <c r="G149" s="185" t="s">
        <v>368</v>
      </c>
      <c r="H149" s="186">
        <v>2</v>
      </c>
      <c r="I149" s="187"/>
      <c r="J149" s="188">
        <f t="shared" si="30"/>
        <v>0</v>
      </c>
      <c r="K149" s="184" t="s">
        <v>282</v>
      </c>
      <c r="L149" s="42"/>
      <c r="M149" s="189" t="s">
        <v>5</v>
      </c>
      <c r="N149" s="190" t="s">
        <v>46</v>
      </c>
      <c r="O149" s="43"/>
      <c r="P149" s="191">
        <f t="shared" si="31"/>
        <v>0</v>
      </c>
      <c r="Q149" s="191">
        <v>1.8600000000000001E-3</v>
      </c>
      <c r="R149" s="191">
        <f t="shared" si="32"/>
        <v>3.7200000000000002E-3</v>
      </c>
      <c r="S149" s="191">
        <v>0</v>
      </c>
      <c r="T149" s="192">
        <f t="shared" si="3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25" t="s">
        <v>92</v>
      </c>
      <c r="BK149" s="193">
        <f t="shared" si="39"/>
        <v>0</v>
      </c>
      <c r="BL149" s="25" t="s">
        <v>92</v>
      </c>
      <c r="BM149" s="25" t="s">
        <v>1300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2839</v>
      </c>
      <c r="F150" s="184" t="s">
        <v>2840</v>
      </c>
      <c r="G150" s="185" t="s">
        <v>368</v>
      </c>
      <c r="H150" s="186">
        <v>3</v>
      </c>
      <c r="I150" s="187"/>
      <c r="J150" s="188">
        <f t="shared" si="30"/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 t="shared" si="31"/>
        <v>0</v>
      </c>
      <c r="Q150" s="191">
        <v>1.3999999999999999E-4</v>
      </c>
      <c r="R150" s="191">
        <f t="shared" si="32"/>
        <v>4.1999999999999996E-4</v>
      </c>
      <c r="S150" s="191">
        <v>0</v>
      </c>
      <c r="T150" s="192">
        <f t="shared" si="3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25" t="s">
        <v>92</v>
      </c>
      <c r="BK150" s="193">
        <f t="shared" si="39"/>
        <v>0</v>
      </c>
      <c r="BL150" s="25" t="s">
        <v>92</v>
      </c>
      <c r="BM150" s="25" t="s">
        <v>1305</v>
      </c>
    </row>
    <row r="151" spans="2:65" s="1" customFormat="1" ht="16.5" customHeight="1">
      <c r="B151" s="181"/>
      <c r="C151" s="182" t="s">
        <v>609</v>
      </c>
      <c r="D151" s="182" t="s">
        <v>278</v>
      </c>
      <c r="E151" s="183" t="s">
        <v>2851</v>
      </c>
      <c r="F151" s="184" t="s">
        <v>2852</v>
      </c>
      <c r="G151" s="185" t="s">
        <v>368</v>
      </c>
      <c r="H151" s="186">
        <v>3</v>
      </c>
      <c r="I151" s="187"/>
      <c r="J151" s="188">
        <f t="shared" si="30"/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 t="shared" si="31"/>
        <v>0</v>
      </c>
      <c r="Q151" s="191">
        <v>5.6999999999999998E-4</v>
      </c>
      <c r="R151" s="191">
        <f t="shared" si="32"/>
        <v>1.7099999999999999E-3</v>
      </c>
      <c r="S151" s="191">
        <v>0</v>
      </c>
      <c r="T151" s="192">
        <f t="shared" si="33"/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25" t="s">
        <v>92</v>
      </c>
      <c r="BK151" s="193">
        <f t="shared" si="39"/>
        <v>0</v>
      </c>
      <c r="BL151" s="25" t="s">
        <v>92</v>
      </c>
      <c r="BM151" s="25" t="s">
        <v>1320</v>
      </c>
    </row>
    <row r="152" spans="2:65" s="1" customFormat="1" ht="16.5" customHeight="1">
      <c r="B152" s="181"/>
      <c r="C152" s="182" t="s">
        <v>615</v>
      </c>
      <c r="D152" s="182" t="s">
        <v>278</v>
      </c>
      <c r="E152" s="183" t="s">
        <v>2853</v>
      </c>
      <c r="F152" s="184" t="s">
        <v>2854</v>
      </c>
      <c r="G152" s="185" t="s">
        <v>2170</v>
      </c>
      <c r="H152" s="186">
        <v>1</v>
      </c>
      <c r="I152" s="187"/>
      <c r="J152" s="188">
        <f t="shared" si="3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31"/>
        <v>0</v>
      </c>
      <c r="Q152" s="191">
        <v>0</v>
      </c>
      <c r="R152" s="191">
        <f t="shared" si="32"/>
        <v>0</v>
      </c>
      <c r="S152" s="191">
        <v>0</v>
      </c>
      <c r="T152" s="192">
        <f t="shared" si="33"/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25" t="s">
        <v>92</v>
      </c>
      <c r="BK152" s="193">
        <f t="shared" si="39"/>
        <v>0</v>
      </c>
      <c r="BL152" s="25" t="s">
        <v>92</v>
      </c>
      <c r="BM152" s="25" t="s">
        <v>1329</v>
      </c>
    </row>
    <row r="153" spans="2:65" s="1" customFormat="1" ht="16.5" customHeight="1">
      <c r="B153" s="181"/>
      <c r="C153" s="182" t="s">
        <v>620</v>
      </c>
      <c r="D153" s="182" t="s">
        <v>278</v>
      </c>
      <c r="E153" s="183" t="s">
        <v>2855</v>
      </c>
      <c r="F153" s="184" t="s">
        <v>2856</v>
      </c>
      <c r="G153" s="185" t="s">
        <v>2170</v>
      </c>
      <c r="H153" s="186">
        <v>1</v>
      </c>
      <c r="I153" s="187"/>
      <c r="J153" s="188">
        <f t="shared" si="30"/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 t="shared" si="31"/>
        <v>0</v>
      </c>
      <c r="Q153" s="191">
        <v>3.9870000000000003E-2</v>
      </c>
      <c r="R153" s="191">
        <f t="shared" si="32"/>
        <v>3.9870000000000003E-2</v>
      </c>
      <c r="S153" s="191">
        <v>0</v>
      </c>
      <c r="T153" s="192">
        <f t="shared" si="33"/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25" t="s">
        <v>92</v>
      </c>
      <c r="BK153" s="193">
        <f t="shared" si="39"/>
        <v>0</v>
      </c>
      <c r="BL153" s="25" t="s">
        <v>92</v>
      </c>
      <c r="BM153" s="25" t="s">
        <v>1340</v>
      </c>
    </row>
    <row r="154" spans="2:65" s="1" customFormat="1" ht="16.5" customHeight="1">
      <c r="B154" s="181"/>
      <c r="C154" s="182" t="s">
        <v>625</v>
      </c>
      <c r="D154" s="182" t="s">
        <v>278</v>
      </c>
      <c r="E154" s="183" t="s">
        <v>2857</v>
      </c>
      <c r="F154" s="184" t="s">
        <v>2858</v>
      </c>
      <c r="G154" s="185" t="s">
        <v>368</v>
      </c>
      <c r="H154" s="186">
        <v>2</v>
      </c>
      <c r="I154" s="187"/>
      <c r="J154" s="188">
        <f t="shared" si="30"/>
        <v>0</v>
      </c>
      <c r="K154" s="184" t="s">
        <v>282</v>
      </c>
      <c r="L154" s="42"/>
      <c r="M154" s="189" t="s">
        <v>5</v>
      </c>
      <c r="N154" s="190" t="s">
        <v>46</v>
      </c>
      <c r="O154" s="43"/>
      <c r="P154" s="191">
        <f t="shared" si="31"/>
        <v>0</v>
      </c>
      <c r="Q154" s="191">
        <v>8.0000000000000007E-5</v>
      </c>
      <c r="R154" s="191">
        <f t="shared" si="32"/>
        <v>1.6000000000000001E-4</v>
      </c>
      <c r="S154" s="191">
        <v>0</v>
      </c>
      <c r="T154" s="192">
        <f t="shared" si="33"/>
        <v>0</v>
      </c>
      <c r="AR154" s="25" t="s">
        <v>92</v>
      </c>
      <c r="AT154" s="25" t="s">
        <v>278</v>
      </c>
      <c r="AU154" s="25" t="s">
        <v>81</v>
      </c>
      <c r="AY154" s="25" t="s">
        <v>276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25" t="s">
        <v>92</v>
      </c>
      <c r="BK154" s="193">
        <f t="shared" si="39"/>
        <v>0</v>
      </c>
      <c r="BL154" s="25" t="s">
        <v>92</v>
      </c>
      <c r="BM154" s="25" t="s">
        <v>1352</v>
      </c>
    </row>
    <row r="155" spans="2:65" s="1" customFormat="1" ht="16.5" customHeight="1">
      <c r="B155" s="181"/>
      <c r="C155" s="182" t="s">
        <v>630</v>
      </c>
      <c r="D155" s="182" t="s">
        <v>278</v>
      </c>
      <c r="E155" s="183" t="s">
        <v>2859</v>
      </c>
      <c r="F155" s="184" t="s">
        <v>2860</v>
      </c>
      <c r="G155" s="185" t="s">
        <v>368</v>
      </c>
      <c r="H155" s="186">
        <v>2</v>
      </c>
      <c r="I155" s="187"/>
      <c r="J155" s="188">
        <f t="shared" si="3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31"/>
        <v>0</v>
      </c>
      <c r="Q155" s="191">
        <v>0</v>
      </c>
      <c r="R155" s="191">
        <f t="shared" si="32"/>
        <v>0</v>
      </c>
      <c r="S155" s="191">
        <v>0</v>
      </c>
      <c r="T155" s="192">
        <f t="shared" si="33"/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25" t="s">
        <v>92</v>
      </c>
      <c r="BK155" s="193">
        <f t="shared" si="39"/>
        <v>0</v>
      </c>
      <c r="BL155" s="25" t="s">
        <v>92</v>
      </c>
      <c r="BM155" s="25" t="s">
        <v>1360</v>
      </c>
    </row>
    <row r="156" spans="2:65" s="1" customFormat="1" ht="16.5" customHeight="1">
      <c r="B156" s="181"/>
      <c r="C156" s="182" t="s">
        <v>633</v>
      </c>
      <c r="D156" s="182" t="s">
        <v>278</v>
      </c>
      <c r="E156" s="183" t="s">
        <v>2839</v>
      </c>
      <c r="F156" s="184" t="s">
        <v>2840</v>
      </c>
      <c r="G156" s="185" t="s">
        <v>368</v>
      </c>
      <c r="H156" s="186">
        <v>3</v>
      </c>
      <c r="I156" s="187"/>
      <c r="J156" s="188">
        <f t="shared" si="30"/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 t="shared" si="31"/>
        <v>0</v>
      </c>
      <c r="Q156" s="191">
        <v>1.3999999999999999E-4</v>
      </c>
      <c r="R156" s="191">
        <f t="shared" si="32"/>
        <v>4.1999999999999996E-4</v>
      </c>
      <c r="S156" s="191">
        <v>0</v>
      </c>
      <c r="T156" s="192">
        <f t="shared" si="33"/>
        <v>0</v>
      </c>
      <c r="AR156" s="25" t="s">
        <v>92</v>
      </c>
      <c r="AT156" s="25" t="s">
        <v>278</v>
      </c>
      <c r="AU156" s="25" t="s">
        <v>81</v>
      </c>
      <c r="AY156" s="25" t="s">
        <v>276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25" t="s">
        <v>92</v>
      </c>
      <c r="BK156" s="193">
        <f t="shared" si="39"/>
        <v>0</v>
      </c>
      <c r="BL156" s="25" t="s">
        <v>92</v>
      </c>
      <c r="BM156" s="25" t="s">
        <v>1370</v>
      </c>
    </row>
    <row r="157" spans="2:65" s="1" customFormat="1" ht="16.5" customHeight="1">
      <c r="B157" s="181"/>
      <c r="C157" s="182" t="s">
        <v>639</v>
      </c>
      <c r="D157" s="182" t="s">
        <v>278</v>
      </c>
      <c r="E157" s="183" t="s">
        <v>2861</v>
      </c>
      <c r="F157" s="184" t="s">
        <v>2862</v>
      </c>
      <c r="G157" s="185" t="s">
        <v>368</v>
      </c>
      <c r="H157" s="186">
        <v>3</v>
      </c>
      <c r="I157" s="187"/>
      <c r="J157" s="188">
        <f t="shared" si="3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31"/>
        <v>0</v>
      </c>
      <c r="Q157" s="191">
        <v>0</v>
      </c>
      <c r="R157" s="191">
        <f t="shared" si="32"/>
        <v>0</v>
      </c>
      <c r="S157" s="191">
        <v>0</v>
      </c>
      <c r="T157" s="192">
        <f t="shared" si="33"/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25" t="s">
        <v>92</v>
      </c>
      <c r="BK157" s="193">
        <f t="shared" si="39"/>
        <v>0</v>
      </c>
      <c r="BL157" s="25" t="s">
        <v>92</v>
      </c>
      <c r="BM157" s="25" t="s">
        <v>1378</v>
      </c>
    </row>
    <row r="158" spans="2:65" s="1" customFormat="1" ht="16.5" customHeight="1">
      <c r="B158" s="181"/>
      <c r="C158" s="182" t="s">
        <v>646</v>
      </c>
      <c r="D158" s="182" t="s">
        <v>278</v>
      </c>
      <c r="E158" s="183" t="s">
        <v>2863</v>
      </c>
      <c r="F158" s="184" t="s">
        <v>2864</v>
      </c>
      <c r="G158" s="185" t="s">
        <v>368</v>
      </c>
      <c r="H158" s="186">
        <v>1</v>
      </c>
      <c r="I158" s="187"/>
      <c r="J158" s="188">
        <f t="shared" si="3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31"/>
        <v>0</v>
      </c>
      <c r="Q158" s="191">
        <v>0</v>
      </c>
      <c r="R158" s="191">
        <f t="shared" si="32"/>
        <v>0</v>
      </c>
      <c r="S158" s="191">
        <v>0</v>
      </c>
      <c r="T158" s="192">
        <f t="shared" si="33"/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25" t="s">
        <v>92</v>
      </c>
      <c r="BK158" s="193">
        <f t="shared" si="39"/>
        <v>0</v>
      </c>
      <c r="BL158" s="25" t="s">
        <v>92</v>
      </c>
      <c r="BM158" s="25" t="s">
        <v>1390</v>
      </c>
    </row>
    <row r="159" spans="2:65" s="1" customFormat="1" ht="16.5" customHeight="1">
      <c r="B159" s="181"/>
      <c r="C159" s="182" t="s">
        <v>650</v>
      </c>
      <c r="D159" s="182" t="s">
        <v>278</v>
      </c>
      <c r="E159" s="183" t="s">
        <v>2865</v>
      </c>
      <c r="F159" s="184" t="s">
        <v>2866</v>
      </c>
      <c r="G159" s="185" t="s">
        <v>368</v>
      </c>
      <c r="H159" s="186">
        <v>1</v>
      </c>
      <c r="I159" s="187"/>
      <c r="J159" s="188">
        <f t="shared" si="30"/>
        <v>0</v>
      </c>
      <c r="K159" s="184" t="s">
        <v>282</v>
      </c>
      <c r="L159" s="42"/>
      <c r="M159" s="189" t="s">
        <v>5</v>
      </c>
      <c r="N159" s="190" t="s">
        <v>46</v>
      </c>
      <c r="O159" s="43"/>
      <c r="P159" s="191">
        <f t="shared" si="31"/>
        <v>0</v>
      </c>
      <c r="Q159" s="191">
        <v>3.2499999999999999E-3</v>
      </c>
      <c r="R159" s="191">
        <f t="shared" si="32"/>
        <v>3.2499999999999999E-3</v>
      </c>
      <c r="S159" s="191">
        <v>0</v>
      </c>
      <c r="T159" s="192">
        <f t="shared" si="33"/>
        <v>0</v>
      </c>
      <c r="AR159" s="25" t="s">
        <v>92</v>
      </c>
      <c r="AT159" s="25" t="s">
        <v>278</v>
      </c>
      <c r="AU159" s="25" t="s">
        <v>81</v>
      </c>
      <c r="AY159" s="25" t="s">
        <v>276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25" t="s">
        <v>92</v>
      </c>
      <c r="BK159" s="193">
        <f t="shared" si="39"/>
        <v>0</v>
      </c>
      <c r="BL159" s="25" t="s">
        <v>92</v>
      </c>
      <c r="BM159" s="25" t="s">
        <v>1401</v>
      </c>
    </row>
    <row r="160" spans="2:65" s="1" customFormat="1" ht="16.5" customHeight="1">
      <c r="B160" s="181"/>
      <c r="C160" s="182" t="s">
        <v>654</v>
      </c>
      <c r="D160" s="182" t="s">
        <v>278</v>
      </c>
      <c r="E160" s="183" t="s">
        <v>2867</v>
      </c>
      <c r="F160" s="184" t="s">
        <v>2868</v>
      </c>
      <c r="G160" s="185" t="s">
        <v>2170</v>
      </c>
      <c r="H160" s="186">
        <v>1</v>
      </c>
      <c r="I160" s="187"/>
      <c r="J160" s="188">
        <f t="shared" si="3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31"/>
        <v>0</v>
      </c>
      <c r="Q160" s="191">
        <v>0</v>
      </c>
      <c r="R160" s="191">
        <f t="shared" si="32"/>
        <v>0</v>
      </c>
      <c r="S160" s="191">
        <v>0</v>
      </c>
      <c r="T160" s="192">
        <f t="shared" si="33"/>
        <v>0</v>
      </c>
      <c r="AR160" s="25" t="s">
        <v>92</v>
      </c>
      <c r="AT160" s="25" t="s">
        <v>278</v>
      </c>
      <c r="AU160" s="25" t="s">
        <v>81</v>
      </c>
      <c r="AY160" s="25" t="s">
        <v>276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25" t="s">
        <v>92</v>
      </c>
      <c r="BK160" s="193">
        <f t="shared" si="39"/>
        <v>0</v>
      </c>
      <c r="BL160" s="25" t="s">
        <v>92</v>
      </c>
      <c r="BM160" s="25" t="s">
        <v>1412</v>
      </c>
    </row>
    <row r="161" spans="2:65" s="1" customFormat="1" ht="16.5" customHeight="1">
      <c r="B161" s="181"/>
      <c r="C161" s="182" t="s">
        <v>461</v>
      </c>
      <c r="D161" s="182" t="s">
        <v>278</v>
      </c>
      <c r="E161" s="183" t="s">
        <v>2869</v>
      </c>
      <c r="F161" s="184" t="s">
        <v>2870</v>
      </c>
      <c r="G161" s="185" t="s">
        <v>368</v>
      </c>
      <c r="H161" s="186">
        <v>1</v>
      </c>
      <c r="I161" s="187"/>
      <c r="J161" s="188">
        <f t="shared" si="3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31"/>
        <v>0</v>
      </c>
      <c r="Q161" s="191">
        <v>0</v>
      </c>
      <c r="R161" s="191">
        <f t="shared" si="32"/>
        <v>0</v>
      </c>
      <c r="S161" s="191">
        <v>0</v>
      </c>
      <c r="T161" s="192">
        <f t="shared" si="33"/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5" t="s">
        <v>92</v>
      </c>
      <c r="BK161" s="193">
        <f t="shared" si="39"/>
        <v>0</v>
      </c>
      <c r="BL161" s="25" t="s">
        <v>92</v>
      </c>
      <c r="BM161" s="25" t="s">
        <v>1425</v>
      </c>
    </row>
    <row r="162" spans="2:65" s="1" customFormat="1" ht="16.5" customHeight="1">
      <c r="B162" s="181"/>
      <c r="C162" s="182" t="s">
        <v>662</v>
      </c>
      <c r="D162" s="182" t="s">
        <v>278</v>
      </c>
      <c r="E162" s="183" t="s">
        <v>2839</v>
      </c>
      <c r="F162" s="184" t="s">
        <v>2840</v>
      </c>
      <c r="G162" s="185" t="s">
        <v>368</v>
      </c>
      <c r="H162" s="186">
        <v>1</v>
      </c>
      <c r="I162" s="187"/>
      <c r="J162" s="188">
        <f t="shared" si="30"/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 t="shared" si="31"/>
        <v>0</v>
      </c>
      <c r="Q162" s="191">
        <v>1.3999999999999999E-4</v>
      </c>
      <c r="R162" s="191">
        <f t="shared" si="32"/>
        <v>1.3999999999999999E-4</v>
      </c>
      <c r="S162" s="191">
        <v>0</v>
      </c>
      <c r="T162" s="192">
        <f t="shared" si="33"/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5" t="s">
        <v>92</v>
      </c>
      <c r="BK162" s="193">
        <f t="shared" si="39"/>
        <v>0</v>
      </c>
      <c r="BL162" s="25" t="s">
        <v>92</v>
      </c>
      <c r="BM162" s="25" t="s">
        <v>1434</v>
      </c>
    </row>
    <row r="163" spans="2:65" s="1" customFormat="1" ht="16.5" customHeight="1">
      <c r="B163" s="181"/>
      <c r="C163" s="182" t="s">
        <v>667</v>
      </c>
      <c r="D163" s="182" t="s">
        <v>278</v>
      </c>
      <c r="E163" s="183" t="s">
        <v>2871</v>
      </c>
      <c r="F163" s="184" t="s">
        <v>2872</v>
      </c>
      <c r="G163" s="185" t="s">
        <v>368</v>
      </c>
      <c r="H163" s="186">
        <v>1</v>
      </c>
      <c r="I163" s="187"/>
      <c r="J163" s="188">
        <f t="shared" si="3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31"/>
        <v>0</v>
      </c>
      <c r="Q163" s="191">
        <v>0</v>
      </c>
      <c r="R163" s="191">
        <f t="shared" si="32"/>
        <v>0</v>
      </c>
      <c r="S163" s="191">
        <v>0</v>
      </c>
      <c r="T163" s="192">
        <f t="shared" si="33"/>
        <v>0</v>
      </c>
      <c r="AR163" s="25" t="s">
        <v>92</v>
      </c>
      <c r="AT163" s="25" t="s">
        <v>278</v>
      </c>
      <c r="AU163" s="25" t="s">
        <v>81</v>
      </c>
      <c r="AY163" s="25" t="s">
        <v>276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5" t="s">
        <v>92</v>
      </c>
      <c r="BK163" s="193">
        <f t="shared" si="39"/>
        <v>0</v>
      </c>
      <c r="BL163" s="25" t="s">
        <v>92</v>
      </c>
      <c r="BM163" s="25" t="s">
        <v>1446</v>
      </c>
    </row>
    <row r="164" spans="2:65" s="1" customFormat="1" ht="16.5" customHeight="1">
      <c r="B164" s="181"/>
      <c r="C164" s="182" t="s">
        <v>671</v>
      </c>
      <c r="D164" s="182" t="s">
        <v>278</v>
      </c>
      <c r="E164" s="183" t="s">
        <v>2835</v>
      </c>
      <c r="F164" s="184" t="s">
        <v>2836</v>
      </c>
      <c r="G164" s="185" t="s">
        <v>368</v>
      </c>
      <c r="H164" s="186">
        <v>1</v>
      </c>
      <c r="I164" s="187"/>
      <c r="J164" s="188">
        <f t="shared" si="30"/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 t="shared" si="31"/>
        <v>0</v>
      </c>
      <c r="Q164" s="191">
        <v>1E-4</v>
      </c>
      <c r="R164" s="191">
        <f t="shared" si="32"/>
        <v>1E-4</v>
      </c>
      <c r="S164" s="191">
        <v>0</v>
      </c>
      <c r="T164" s="192">
        <f t="shared" si="33"/>
        <v>0</v>
      </c>
      <c r="AR164" s="25" t="s">
        <v>92</v>
      </c>
      <c r="AT164" s="25" t="s">
        <v>278</v>
      </c>
      <c r="AU164" s="25" t="s">
        <v>81</v>
      </c>
      <c r="AY164" s="25" t="s">
        <v>276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5" t="s">
        <v>92</v>
      </c>
      <c r="BK164" s="193">
        <f t="shared" si="39"/>
        <v>0</v>
      </c>
      <c r="BL164" s="25" t="s">
        <v>92</v>
      </c>
      <c r="BM164" s="25" t="s">
        <v>1455</v>
      </c>
    </row>
    <row r="165" spans="2:65" s="1" customFormat="1" ht="16.5" customHeight="1">
      <c r="B165" s="181"/>
      <c r="C165" s="182" t="s">
        <v>678</v>
      </c>
      <c r="D165" s="182" t="s">
        <v>278</v>
      </c>
      <c r="E165" s="183" t="s">
        <v>2873</v>
      </c>
      <c r="F165" s="184" t="s">
        <v>2874</v>
      </c>
      <c r="G165" s="185" t="s">
        <v>368</v>
      </c>
      <c r="H165" s="186">
        <v>1</v>
      </c>
      <c r="I165" s="187"/>
      <c r="J165" s="188">
        <f t="shared" si="30"/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 t="shared" si="31"/>
        <v>0</v>
      </c>
      <c r="Q165" s="191">
        <v>0</v>
      </c>
      <c r="R165" s="191">
        <f t="shared" si="32"/>
        <v>0</v>
      </c>
      <c r="S165" s="191">
        <v>0</v>
      </c>
      <c r="T165" s="192">
        <f t="shared" si="33"/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5" t="s">
        <v>92</v>
      </c>
      <c r="BK165" s="193">
        <f t="shared" si="39"/>
        <v>0</v>
      </c>
      <c r="BL165" s="25" t="s">
        <v>92</v>
      </c>
      <c r="BM165" s="25" t="s">
        <v>1470</v>
      </c>
    </row>
    <row r="166" spans="2:65" s="1" customFormat="1" ht="16.5" customHeight="1">
      <c r="B166" s="181"/>
      <c r="C166" s="182" t="s">
        <v>684</v>
      </c>
      <c r="D166" s="182" t="s">
        <v>278</v>
      </c>
      <c r="E166" s="183" t="s">
        <v>2835</v>
      </c>
      <c r="F166" s="184" t="s">
        <v>2836</v>
      </c>
      <c r="G166" s="185" t="s">
        <v>368</v>
      </c>
      <c r="H166" s="186">
        <v>1</v>
      </c>
      <c r="I166" s="187"/>
      <c r="J166" s="188">
        <f t="shared" si="30"/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 t="shared" si="31"/>
        <v>0</v>
      </c>
      <c r="Q166" s="191">
        <v>1E-4</v>
      </c>
      <c r="R166" s="191">
        <f t="shared" si="32"/>
        <v>1E-4</v>
      </c>
      <c r="S166" s="191">
        <v>0</v>
      </c>
      <c r="T166" s="192">
        <f t="shared" si="33"/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25" t="s">
        <v>92</v>
      </c>
      <c r="BK166" s="193">
        <f t="shared" si="39"/>
        <v>0</v>
      </c>
      <c r="BL166" s="25" t="s">
        <v>92</v>
      </c>
      <c r="BM166" s="25" t="s">
        <v>1482</v>
      </c>
    </row>
    <row r="167" spans="2:65" s="1" customFormat="1" ht="16.5" customHeight="1">
      <c r="B167" s="181"/>
      <c r="C167" s="182" t="s">
        <v>690</v>
      </c>
      <c r="D167" s="182" t="s">
        <v>278</v>
      </c>
      <c r="E167" s="183" t="s">
        <v>2875</v>
      </c>
      <c r="F167" s="184" t="s">
        <v>2876</v>
      </c>
      <c r="G167" s="185" t="s">
        <v>368</v>
      </c>
      <c r="H167" s="186">
        <v>1</v>
      </c>
      <c r="I167" s="187"/>
      <c r="J167" s="188">
        <f t="shared" si="30"/>
        <v>0</v>
      </c>
      <c r="K167" s="184" t="s">
        <v>459</v>
      </c>
      <c r="L167" s="42"/>
      <c r="M167" s="189" t="s">
        <v>5</v>
      </c>
      <c r="N167" s="190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1499</v>
      </c>
    </row>
    <row r="168" spans="2:65" s="1" customFormat="1" ht="16.5" customHeight="1">
      <c r="B168" s="181"/>
      <c r="C168" s="182" t="s">
        <v>695</v>
      </c>
      <c r="D168" s="182" t="s">
        <v>278</v>
      </c>
      <c r="E168" s="183" t="s">
        <v>2857</v>
      </c>
      <c r="F168" s="184" t="s">
        <v>2858</v>
      </c>
      <c r="G168" s="185" t="s">
        <v>368</v>
      </c>
      <c r="H168" s="186">
        <v>2</v>
      </c>
      <c r="I168" s="187"/>
      <c r="J168" s="188">
        <f t="shared" si="30"/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 t="shared" si="31"/>
        <v>0</v>
      </c>
      <c r="Q168" s="191">
        <v>8.0000000000000007E-5</v>
      </c>
      <c r="R168" s="191">
        <f t="shared" si="32"/>
        <v>1.6000000000000001E-4</v>
      </c>
      <c r="S168" s="191">
        <v>0</v>
      </c>
      <c r="T168" s="192">
        <f t="shared" si="33"/>
        <v>0</v>
      </c>
      <c r="AR168" s="25" t="s">
        <v>92</v>
      </c>
      <c r="AT168" s="25" t="s">
        <v>278</v>
      </c>
      <c r="AU168" s="25" t="s">
        <v>81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1512</v>
      </c>
    </row>
    <row r="169" spans="2:65" s="1" customFormat="1" ht="16.5" customHeight="1">
      <c r="B169" s="181"/>
      <c r="C169" s="182" t="s">
        <v>701</v>
      </c>
      <c r="D169" s="182" t="s">
        <v>278</v>
      </c>
      <c r="E169" s="183" t="s">
        <v>2877</v>
      </c>
      <c r="F169" s="184" t="s">
        <v>2878</v>
      </c>
      <c r="G169" s="185" t="s">
        <v>368</v>
      </c>
      <c r="H169" s="186">
        <v>2</v>
      </c>
      <c r="I169" s="187"/>
      <c r="J169" s="188">
        <f t="shared" si="30"/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1524</v>
      </c>
    </row>
    <row r="170" spans="2:65" s="1" customFormat="1" ht="16.5" customHeight="1">
      <c r="B170" s="181"/>
      <c r="C170" s="182" t="s">
        <v>710</v>
      </c>
      <c r="D170" s="182" t="s">
        <v>278</v>
      </c>
      <c r="E170" s="183" t="s">
        <v>2857</v>
      </c>
      <c r="F170" s="184" t="s">
        <v>2858</v>
      </c>
      <c r="G170" s="185" t="s">
        <v>368</v>
      </c>
      <c r="H170" s="186">
        <v>2</v>
      </c>
      <c r="I170" s="187"/>
      <c r="J170" s="188">
        <f t="shared" si="30"/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 t="shared" si="31"/>
        <v>0</v>
      </c>
      <c r="Q170" s="191">
        <v>8.0000000000000007E-5</v>
      </c>
      <c r="R170" s="191">
        <f t="shared" si="32"/>
        <v>1.6000000000000001E-4</v>
      </c>
      <c r="S170" s="191">
        <v>0</v>
      </c>
      <c r="T170" s="192">
        <f t="shared" si="33"/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1536</v>
      </c>
    </row>
    <row r="171" spans="2:65" s="1" customFormat="1" ht="16.5" customHeight="1">
      <c r="B171" s="181"/>
      <c r="C171" s="182" t="s">
        <v>716</v>
      </c>
      <c r="D171" s="182" t="s">
        <v>278</v>
      </c>
      <c r="E171" s="183" t="s">
        <v>2879</v>
      </c>
      <c r="F171" s="184" t="s">
        <v>2880</v>
      </c>
      <c r="G171" s="185" t="s">
        <v>368</v>
      </c>
      <c r="H171" s="186">
        <v>2</v>
      </c>
      <c r="I171" s="187"/>
      <c r="J171" s="188">
        <f t="shared" si="30"/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1547</v>
      </c>
    </row>
    <row r="172" spans="2:65" s="1" customFormat="1" ht="16.5" customHeight="1">
      <c r="B172" s="181"/>
      <c r="C172" s="182" t="s">
        <v>723</v>
      </c>
      <c r="D172" s="182" t="s">
        <v>278</v>
      </c>
      <c r="E172" s="183" t="s">
        <v>2881</v>
      </c>
      <c r="F172" s="184" t="s">
        <v>2882</v>
      </c>
      <c r="G172" s="185" t="s">
        <v>368</v>
      </c>
      <c r="H172" s="186">
        <v>1</v>
      </c>
      <c r="I172" s="187"/>
      <c r="J172" s="188">
        <f t="shared" si="3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1555</v>
      </c>
    </row>
    <row r="173" spans="2:65" s="1" customFormat="1" ht="16.5" customHeight="1">
      <c r="B173" s="181"/>
      <c r="C173" s="182" t="s">
        <v>727</v>
      </c>
      <c r="D173" s="182" t="s">
        <v>278</v>
      </c>
      <c r="E173" s="183" t="s">
        <v>2883</v>
      </c>
      <c r="F173" s="184" t="s">
        <v>2884</v>
      </c>
      <c r="G173" s="185" t="s">
        <v>368</v>
      </c>
      <c r="H173" s="186">
        <v>1</v>
      </c>
      <c r="I173" s="187"/>
      <c r="J173" s="188">
        <f t="shared" si="3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1563</v>
      </c>
    </row>
    <row r="174" spans="2:65" s="1" customFormat="1" ht="16.5" customHeight="1">
      <c r="B174" s="181"/>
      <c r="C174" s="182" t="s">
        <v>734</v>
      </c>
      <c r="D174" s="182" t="s">
        <v>278</v>
      </c>
      <c r="E174" s="183" t="s">
        <v>2885</v>
      </c>
      <c r="F174" s="184" t="s">
        <v>2886</v>
      </c>
      <c r="G174" s="185" t="s">
        <v>368</v>
      </c>
      <c r="H174" s="186">
        <v>4</v>
      </c>
      <c r="I174" s="187"/>
      <c r="J174" s="188">
        <f t="shared" si="30"/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 t="shared" si="31"/>
        <v>0</v>
      </c>
      <c r="Q174" s="191">
        <v>3.0000000000000001E-5</v>
      </c>
      <c r="R174" s="191">
        <f t="shared" si="32"/>
        <v>1.2E-4</v>
      </c>
      <c r="S174" s="191">
        <v>0</v>
      </c>
      <c r="T174" s="192">
        <f t="shared" si="33"/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1571</v>
      </c>
    </row>
    <row r="175" spans="2:65" s="1" customFormat="1" ht="16.5" customHeight="1">
      <c r="B175" s="181"/>
      <c r="C175" s="182" t="s">
        <v>739</v>
      </c>
      <c r="D175" s="182" t="s">
        <v>278</v>
      </c>
      <c r="E175" s="183" t="s">
        <v>2887</v>
      </c>
      <c r="F175" s="184" t="s">
        <v>2888</v>
      </c>
      <c r="G175" s="185" t="s">
        <v>368</v>
      </c>
      <c r="H175" s="186">
        <v>4</v>
      </c>
      <c r="I175" s="187"/>
      <c r="J175" s="188">
        <f t="shared" si="3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31"/>
        <v>0</v>
      </c>
      <c r="Q175" s="191">
        <v>0</v>
      </c>
      <c r="R175" s="191">
        <f t="shared" si="32"/>
        <v>0</v>
      </c>
      <c r="S175" s="191">
        <v>0</v>
      </c>
      <c r="T175" s="192">
        <f t="shared" si="33"/>
        <v>0</v>
      </c>
      <c r="AR175" s="25" t="s">
        <v>92</v>
      </c>
      <c r="AT175" s="25" t="s">
        <v>278</v>
      </c>
      <c r="AU175" s="25" t="s">
        <v>81</v>
      </c>
      <c r="AY175" s="25" t="s">
        <v>276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5" t="s">
        <v>92</v>
      </c>
      <c r="BK175" s="193">
        <f t="shared" si="39"/>
        <v>0</v>
      </c>
      <c r="BL175" s="25" t="s">
        <v>92</v>
      </c>
      <c r="BM175" s="25" t="s">
        <v>1579</v>
      </c>
    </row>
    <row r="176" spans="2:65" s="1" customFormat="1" ht="16.5" customHeight="1">
      <c r="B176" s="181"/>
      <c r="C176" s="182" t="s">
        <v>747</v>
      </c>
      <c r="D176" s="182" t="s">
        <v>278</v>
      </c>
      <c r="E176" s="183" t="s">
        <v>2889</v>
      </c>
      <c r="F176" s="184" t="s">
        <v>2890</v>
      </c>
      <c r="G176" s="185" t="s">
        <v>368</v>
      </c>
      <c r="H176" s="186">
        <v>8</v>
      </c>
      <c r="I176" s="187"/>
      <c r="J176" s="188">
        <f t="shared" si="30"/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 t="shared" si="31"/>
        <v>0</v>
      </c>
      <c r="Q176" s="191">
        <v>3.0000000000000001E-5</v>
      </c>
      <c r="R176" s="191">
        <f t="shared" si="32"/>
        <v>2.4000000000000001E-4</v>
      </c>
      <c r="S176" s="191">
        <v>0</v>
      </c>
      <c r="T176" s="192">
        <f t="shared" si="33"/>
        <v>0</v>
      </c>
      <c r="AR176" s="25" t="s">
        <v>92</v>
      </c>
      <c r="AT176" s="25" t="s">
        <v>278</v>
      </c>
      <c r="AU176" s="25" t="s">
        <v>81</v>
      </c>
      <c r="AY176" s="25" t="s">
        <v>276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5" t="s">
        <v>92</v>
      </c>
      <c r="BK176" s="193">
        <f t="shared" si="39"/>
        <v>0</v>
      </c>
      <c r="BL176" s="25" t="s">
        <v>92</v>
      </c>
      <c r="BM176" s="25" t="s">
        <v>1587</v>
      </c>
    </row>
    <row r="177" spans="2:65" s="1" customFormat="1" ht="16.5" customHeight="1">
      <c r="B177" s="181"/>
      <c r="C177" s="182" t="s">
        <v>753</v>
      </c>
      <c r="D177" s="182" t="s">
        <v>278</v>
      </c>
      <c r="E177" s="183" t="s">
        <v>2891</v>
      </c>
      <c r="F177" s="184" t="s">
        <v>2892</v>
      </c>
      <c r="G177" s="185" t="s">
        <v>368</v>
      </c>
      <c r="H177" s="186">
        <v>8</v>
      </c>
      <c r="I177" s="187"/>
      <c r="J177" s="188">
        <f t="shared" si="30"/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 t="shared" si="31"/>
        <v>0</v>
      </c>
      <c r="Q177" s="191">
        <v>0</v>
      </c>
      <c r="R177" s="191">
        <f t="shared" si="32"/>
        <v>0</v>
      </c>
      <c r="S177" s="191">
        <v>0</v>
      </c>
      <c r="T177" s="192">
        <f t="shared" si="33"/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25" t="s">
        <v>92</v>
      </c>
      <c r="BK177" s="193">
        <f t="shared" si="39"/>
        <v>0</v>
      </c>
      <c r="BL177" s="25" t="s">
        <v>92</v>
      </c>
      <c r="BM177" s="25" t="s">
        <v>1596</v>
      </c>
    </row>
    <row r="178" spans="2:65" s="1" customFormat="1" ht="16.5" customHeight="1">
      <c r="B178" s="181"/>
      <c r="C178" s="182" t="s">
        <v>760</v>
      </c>
      <c r="D178" s="182" t="s">
        <v>278</v>
      </c>
      <c r="E178" s="183" t="s">
        <v>2889</v>
      </c>
      <c r="F178" s="184" t="s">
        <v>2890</v>
      </c>
      <c r="G178" s="185" t="s">
        <v>368</v>
      </c>
      <c r="H178" s="186">
        <v>16</v>
      </c>
      <c r="I178" s="187"/>
      <c r="J178" s="188">
        <f t="shared" si="30"/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 t="shared" si="31"/>
        <v>0</v>
      </c>
      <c r="Q178" s="191">
        <v>3.0000000000000001E-5</v>
      </c>
      <c r="R178" s="191">
        <f t="shared" si="32"/>
        <v>4.8000000000000001E-4</v>
      </c>
      <c r="S178" s="191">
        <v>0</v>
      </c>
      <c r="T178" s="192">
        <f t="shared" si="33"/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25" t="s">
        <v>92</v>
      </c>
      <c r="BK178" s="193">
        <f t="shared" si="39"/>
        <v>0</v>
      </c>
      <c r="BL178" s="25" t="s">
        <v>92</v>
      </c>
      <c r="BM178" s="25" t="s">
        <v>1604</v>
      </c>
    </row>
    <row r="179" spans="2:65" s="1" customFormat="1" ht="16.5" customHeight="1">
      <c r="B179" s="181"/>
      <c r="C179" s="182" t="s">
        <v>1226</v>
      </c>
      <c r="D179" s="182" t="s">
        <v>278</v>
      </c>
      <c r="E179" s="183" t="s">
        <v>2893</v>
      </c>
      <c r="F179" s="184" t="s">
        <v>2894</v>
      </c>
      <c r="G179" s="185" t="s">
        <v>368</v>
      </c>
      <c r="H179" s="186">
        <v>16</v>
      </c>
      <c r="I179" s="187"/>
      <c r="J179" s="188">
        <f t="shared" si="30"/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 t="shared" si="31"/>
        <v>0</v>
      </c>
      <c r="Q179" s="191">
        <v>0</v>
      </c>
      <c r="R179" s="191">
        <f t="shared" si="32"/>
        <v>0</v>
      </c>
      <c r="S179" s="191">
        <v>0</v>
      </c>
      <c r="T179" s="192">
        <f t="shared" si="33"/>
        <v>0</v>
      </c>
      <c r="AR179" s="25" t="s">
        <v>92</v>
      </c>
      <c r="AT179" s="25" t="s">
        <v>278</v>
      </c>
      <c r="AU179" s="25" t="s">
        <v>81</v>
      </c>
      <c r="AY179" s="25" t="s">
        <v>276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25" t="s">
        <v>92</v>
      </c>
      <c r="BK179" s="193">
        <f t="shared" si="39"/>
        <v>0</v>
      </c>
      <c r="BL179" s="25" t="s">
        <v>92</v>
      </c>
      <c r="BM179" s="25" t="s">
        <v>1613</v>
      </c>
    </row>
    <row r="180" spans="2:65" s="1" customFormat="1" ht="16.5" customHeight="1">
      <c r="B180" s="181"/>
      <c r="C180" s="182" t="s">
        <v>1232</v>
      </c>
      <c r="D180" s="182" t="s">
        <v>278</v>
      </c>
      <c r="E180" s="183" t="s">
        <v>2895</v>
      </c>
      <c r="F180" s="184" t="s">
        <v>2896</v>
      </c>
      <c r="G180" s="185" t="s">
        <v>368</v>
      </c>
      <c r="H180" s="186">
        <v>10</v>
      </c>
      <c r="I180" s="187"/>
      <c r="J180" s="188">
        <f t="shared" si="30"/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 t="shared" si="31"/>
        <v>0</v>
      </c>
      <c r="Q180" s="191">
        <v>0</v>
      </c>
      <c r="R180" s="191">
        <f t="shared" si="32"/>
        <v>0</v>
      </c>
      <c r="S180" s="191">
        <v>0</v>
      </c>
      <c r="T180" s="192">
        <f t="shared" si="33"/>
        <v>0</v>
      </c>
      <c r="AR180" s="25" t="s">
        <v>92</v>
      </c>
      <c r="AT180" s="25" t="s">
        <v>278</v>
      </c>
      <c r="AU180" s="25" t="s">
        <v>81</v>
      </c>
      <c r="AY180" s="25" t="s">
        <v>276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25" t="s">
        <v>92</v>
      </c>
      <c r="BK180" s="193">
        <f t="shared" si="39"/>
        <v>0</v>
      </c>
      <c r="BL180" s="25" t="s">
        <v>92</v>
      </c>
      <c r="BM180" s="25" t="s">
        <v>1623</v>
      </c>
    </row>
    <row r="181" spans="2:65" s="1" customFormat="1" ht="16.5" customHeight="1">
      <c r="B181" s="181"/>
      <c r="C181" s="182" t="s">
        <v>1237</v>
      </c>
      <c r="D181" s="182" t="s">
        <v>278</v>
      </c>
      <c r="E181" s="183" t="s">
        <v>2897</v>
      </c>
      <c r="F181" s="184" t="s">
        <v>2898</v>
      </c>
      <c r="G181" s="185" t="s">
        <v>368</v>
      </c>
      <c r="H181" s="186">
        <v>10</v>
      </c>
      <c r="I181" s="187"/>
      <c r="J181" s="188">
        <f t="shared" si="30"/>
        <v>0</v>
      </c>
      <c r="K181" s="184" t="s">
        <v>282</v>
      </c>
      <c r="L181" s="42"/>
      <c r="M181" s="189" t="s">
        <v>5</v>
      </c>
      <c r="N181" s="190" t="s">
        <v>46</v>
      </c>
      <c r="O181" s="43"/>
      <c r="P181" s="191">
        <f t="shared" si="31"/>
        <v>0</v>
      </c>
      <c r="Q181" s="191">
        <v>2.4000000000000001E-4</v>
      </c>
      <c r="R181" s="191">
        <f t="shared" si="32"/>
        <v>2.4000000000000002E-3</v>
      </c>
      <c r="S181" s="191">
        <v>0</v>
      </c>
      <c r="T181" s="192">
        <f t="shared" si="33"/>
        <v>0</v>
      </c>
      <c r="AR181" s="25" t="s">
        <v>92</v>
      </c>
      <c r="AT181" s="25" t="s">
        <v>278</v>
      </c>
      <c r="AU181" s="25" t="s">
        <v>81</v>
      </c>
      <c r="AY181" s="25" t="s">
        <v>276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25" t="s">
        <v>92</v>
      </c>
      <c r="BK181" s="193">
        <f t="shared" si="39"/>
        <v>0</v>
      </c>
      <c r="BL181" s="25" t="s">
        <v>92</v>
      </c>
      <c r="BM181" s="25" t="s">
        <v>1633</v>
      </c>
    </row>
    <row r="182" spans="2:65" s="1" customFormat="1" ht="16.5" customHeight="1">
      <c r="B182" s="181"/>
      <c r="C182" s="182" t="s">
        <v>1241</v>
      </c>
      <c r="D182" s="182" t="s">
        <v>278</v>
      </c>
      <c r="E182" s="183" t="s">
        <v>2899</v>
      </c>
      <c r="F182" s="184" t="s">
        <v>2900</v>
      </c>
      <c r="G182" s="185" t="s">
        <v>368</v>
      </c>
      <c r="H182" s="186">
        <v>10</v>
      </c>
      <c r="I182" s="187"/>
      <c r="J182" s="188">
        <f t="shared" si="30"/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 t="shared" si="31"/>
        <v>0</v>
      </c>
      <c r="Q182" s="191">
        <v>0</v>
      </c>
      <c r="R182" s="191">
        <f t="shared" si="32"/>
        <v>0</v>
      </c>
      <c r="S182" s="191">
        <v>0</v>
      </c>
      <c r="T182" s="192">
        <f t="shared" si="33"/>
        <v>0</v>
      </c>
      <c r="AR182" s="25" t="s">
        <v>92</v>
      </c>
      <c r="AT182" s="25" t="s">
        <v>278</v>
      </c>
      <c r="AU182" s="25" t="s">
        <v>81</v>
      </c>
      <c r="AY182" s="25" t="s">
        <v>276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25" t="s">
        <v>92</v>
      </c>
      <c r="BK182" s="193">
        <f t="shared" si="39"/>
        <v>0</v>
      </c>
      <c r="BL182" s="25" t="s">
        <v>92</v>
      </c>
      <c r="BM182" s="25" t="s">
        <v>1646</v>
      </c>
    </row>
    <row r="183" spans="2:65" s="1" customFormat="1" ht="16.5" customHeight="1">
      <c r="B183" s="181"/>
      <c r="C183" s="182" t="s">
        <v>1245</v>
      </c>
      <c r="D183" s="182" t="s">
        <v>278</v>
      </c>
      <c r="E183" s="183" t="s">
        <v>2901</v>
      </c>
      <c r="F183" s="184" t="s">
        <v>2902</v>
      </c>
      <c r="G183" s="185" t="s">
        <v>368</v>
      </c>
      <c r="H183" s="186">
        <v>10</v>
      </c>
      <c r="I183" s="187"/>
      <c r="J183" s="188">
        <f t="shared" si="30"/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 t="shared" si="31"/>
        <v>0</v>
      </c>
      <c r="Q183" s="191">
        <v>2.5999999999999998E-4</v>
      </c>
      <c r="R183" s="191">
        <f t="shared" si="32"/>
        <v>2.5999999999999999E-3</v>
      </c>
      <c r="S183" s="191">
        <v>0</v>
      </c>
      <c r="T183" s="192">
        <f t="shared" si="33"/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25" t="s">
        <v>92</v>
      </c>
      <c r="BK183" s="193">
        <f t="shared" si="39"/>
        <v>0</v>
      </c>
      <c r="BL183" s="25" t="s">
        <v>92</v>
      </c>
      <c r="BM183" s="25" t="s">
        <v>1657</v>
      </c>
    </row>
    <row r="184" spans="2:65" s="1" customFormat="1" ht="25.5" customHeight="1">
      <c r="B184" s="181"/>
      <c r="C184" s="182" t="s">
        <v>1249</v>
      </c>
      <c r="D184" s="182" t="s">
        <v>278</v>
      </c>
      <c r="E184" s="183" t="s">
        <v>2903</v>
      </c>
      <c r="F184" s="184" t="s">
        <v>2904</v>
      </c>
      <c r="G184" s="185" t="s">
        <v>368</v>
      </c>
      <c r="H184" s="186">
        <v>20</v>
      </c>
      <c r="I184" s="187"/>
      <c r="J184" s="188">
        <f t="shared" si="30"/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 t="shared" si="31"/>
        <v>0</v>
      </c>
      <c r="Q184" s="191">
        <v>2.7E-4</v>
      </c>
      <c r="R184" s="191">
        <f t="shared" si="32"/>
        <v>5.4000000000000003E-3</v>
      </c>
      <c r="S184" s="191">
        <v>0</v>
      </c>
      <c r="T184" s="192">
        <f t="shared" si="33"/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25" t="s">
        <v>92</v>
      </c>
      <c r="BK184" s="193">
        <f t="shared" si="39"/>
        <v>0</v>
      </c>
      <c r="BL184" s="25" t="s">
        <v>92</v>
      </c>
      <c r="BM184" s="25" t="s">
        <v>1666</v>
      </c>
    </row>
    <row r="185" spans="2:65" s="1" customFormat="1" ht="16.5" customHeight="1">
      <c r="B185" s="181"/>
      <c r="C185" s="182" t="s">
        <v>1252</v>
      </c>
      <c r="D185" s="182" t="s">
        <v>278</v>
      </c>
      <c r="E185" s="183" t="s">
        <v>2905</v>
      </c>
      <c r="F185" s="184" t="s">
        <v>2906</v>
      </c>
      <c r="G185" s="185" t="s">
        <v>368</v>
      </c>
      <c r="H185" s="186">
        <v>8</v>
      </c>
      <c r="I185" s="187"/>
      <c r="J185" s="188">
        <f t="shared" si="30"/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 t="shared" si="31"/>
        <v>0</v>
      </c>
      <c r="Q185" s="191">
        <v>0</v>
      </c>
      <c r="R185" s="191">
        <f t="shared" si="32"/>
        <v>0</v>
      </c>
      <c r="S185" s="191">
        <v>0</v>
      </c>
      <c r="T185" s="192">
        <f t="shared" si="33"/>
        <v>0</v>
      </c>
      <c r="AR185" s="25" t="s">
        <v>92</v>
      </c>
      <c r="AT185" s="25" t="s">
        <v>278</v>
      </c>
      <c r="AU185" s="25" t="s">
        <v>81</v>
      </c>
      <c r="AY185" s="25" t="s">
        <v>276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25" t="s">
        <v>92</v>
      </c>
      <c r="BK185" s="193">
        <f t="shared" si="39"/>
        <v>0</v>
      </c>
      <c r="BL185" s="25" t="s">
        <v>92</v>
      </c>
      <c r="BM185" s="25" t="s">
        <v>1675</v>
      </c>
    </row>
    <row r="186" spans="2:65" s="1" customFormat="1" ht="16.5" customHeight="1">
      <c r="B186" s="181"/>
      <c r="C186" s="182" t="s">
        <v>1255</v>
      </c>
      <c r="D186" s="182" t="s">
        <v>278</v>
      </c>
      <c r="E186" s="183" t="s">
        <v>2717</v>
      </c>
      <c r="F186" s="184" t="s">
        <v>2907</v>
      </c>
      <c r="G186" s="185" t="s">
        <v>318</v>
      </c>
      <c r="H186" s="186">
        <v>2.6110000000000002</v>
      </c>
      <c r="I186" s="187"/>
      <c r="J186" s="188">
        <f t="shared" si="30"/>
        <v>0</v>
      </c>
      <c r="K186" s="184" t="s">
        <v>282</v>
      </c>
      <c r="L186" s="42"/>
      <c r="M186" s="189" t="s">
        <v>5</v>
      </c>
      <c r="N186" s="190" t="s">
        <v>46</v>
      </c>
      <c r="O186" s="43"/>
      <c r="P186" s="191">
        <f t="shared" si="31"/>
        <v>0</v>
      </c>
      <c r="Q186" s="191">
        <v>0</v>
      </c>
      <c r="R186" s="191">
        <f t="shared" si="32"/>
        <v>0</v>
      </c>
      <c r="S186" s="191">
        <v>0</v>
      </c>
      <c r="T186" s="192">
        <f t="shared" si="33"/>
        <v>0</v>
      </c>
      <c r="AR186" s="25" t="s">
        <v>92</v>
      </c>
      <c r="AT186" s="25" t="s">
        <v>278</v>
      </c>
      <c r="AU186" s="25" t="s">
        <v>81</v>
      </c>
      <c r="AY186" s="25" t="s">
        <v>276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25" t="s">
        <v>92</v>
      </c>
      <c r="BK186" s="193">
        <f t="shared" si="39"/>
        <v>0</v>
      </c>
      <c r="BL186" s="25" t="s">
        <v>92</v>
      </c>
      <c r="BM186" s="25" t="s">
        <v>1683</v>
      </c>
    </row>
    <row r="187" spans="2:65" s="11" customFormat="1" ht="29.85" customHeight="1">
      <c r="B187" s="168"/>
      <c r="D187" s="169" t="s">
        <v>72</v>
      </c>
      <c r="E187" s="179" t="s">
        <v>2908</v>
      </c>
      <c r="F187" s="179" t="s">
        <v>2909</v>
      </c>
      <c r="I187" s="171"/>
      <c r="J187" s="180">
        <f>BK187</f>
        <v>0</v>
      </c>
      <c r="L187" s="168"/>
      <c r="M187" s="173"/>
      <c r="N187" s="174"/>
      <c r="O187" s="174"/>
      <c r="P187" s="175">
        <f>SUM(P188:P202)</f>
        <v>0</v>
      </c>
      <c r="Q187" s="174"/>
      <c r="R187" s="175">
        <f>SUM(R188:R202)</f>
        <v>0.18209</v>
      </c>
      <c r="S187" s="174"/>
      <c r="T187" s="176">
        <f>SUM(T188:T202)</f>
        <v>0</v>
      </c>
      <c r="AR187" s="169" t="s">
        <v>77</v>
      </c>
      <c r="AT187" s="177" t="s">
        <v>72</v>
      </c>
      <c r="AU187" s="177" t="s">
        <v>77</v>
      </c>
      <c r="AY187" s="169" t="s">
        <v>276</v>
      </c>
      <c r="BK187" s="178">
        <f>SUM(BK188:BK202)</f>
        <v>0</v>
      </c>
    </row>
    <row r="188" spans="2:65" s="1" customFormat="1" ht="16.5" customHeight="1">
      <c r="B188" s="181"/>
      <c r="C188" s="182" t="s">
        <v>1268</v>
      </c>
      <c r="D188" s="182" t="s">
        <v>278</v>
      </c>
      <c r="E188" s="183" t="s">
        <v>2910</v>
      </c>
      <c r="F188" s="184" t="s">
        <v>2911</v>
      </c>
      <c r="G188" s="185" t="s">
        <v>368</v>
      </c>
      <c r="H188" s="186">
        <v>3</v>
      </c>
      <c r="I188" s="187"/>
      <c r="J188" s="188">
        <f t="shared" ref="J188:J202" si="40"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 t="shared" ref="P188:P202" si="41">O188*H188</f>
        <v>0</v>
      </c>
      <c r="Q188" s="191">
        <v>1.4149999999999999E-2</v>
      </c>
      <c r="R188" s="191">
        <f t="shared" ref="R188:R202" si="42">Q188*H188</f>
        <v>4.2450000000000002E-2</v>
      </c>
      <c r="S188" s="191">
        <v>0</v>
      </c>
      <c r="T188" s="192">
        <f t="shared" ref="T188:T202" si="43">S188*H188</f>
        <v>0</v>
      </c>
      <c r="AR188" s="25" t="s">
        <v>92</v>
      </c>
      <c r="AT188" s="25" t="s">
        <v>278</v>
      </c>
      <c r="AU188" s="25" t="s">
        <v>81</v>
      </c>
      <c r="AY188" s="25" t="s">
        <v>276</v>
      </c>
      <c r="BE188" s="193">
        <f t="shared" ref="BE188:BE202" si="44">IF(N188="základní",J188,0)</f>
        <v>0</v>
      </c>
      <c r="BF188" s="193">
        <f t="shared" ref="BF188:BF202" si="45">IF(N188="snížená",J188,0)</f>
        <v>0</v>
      </c>
      <c r="BG188" s="193">
        <f t="shared" ref="BG188:BG202" si="46">IF(N188="zákl. přenesená",J188,0)</f>
        <v>0</v>
      </c>
      <c r="BH188" s="193">
        <f t="shared" ref="BH188:BH202" si="47">IF(N188="sníž. přenesená",J188,0)</f>
        <v>0</v>
      </c>
      <c r="BI188" s="193">
        <f t="shared" ref="BI188:BI202" si="48">IF(N188="nulová",J188,0)</f>
        <v>0</v>
      </c>
      <c r="BJ188" s="25" t="s">
        <v>92</v>
      </c>
      <c r="BK188" s="193">
        <f t="shared" ref="BK188:BK202" si="49">ROUND(I188*H188,2)</f>
        <v>0</v>
      </c>
      <c r="BL188" s="25" t="s">
        <v>92</v>
      </c>
      <c r="BM188" s="25" t="s">
        <v>1692</v>
      </c>
    </row>
    <row r="189" spans="2:65" s="1" customFormat="1" ht="16.5" customHeight="1">
      <c r="B189" s="181"/>
      <c r="C189" s="182" t="s">
        <v>1270</v>
      </c>
      <c r="D189" s="182" t="s">
        <v>278</v>
      </c>
      <c r="E189" s="183" t="s">
        <v>2912</v>
      </c>
      <c r="F189" s="184" t="s">
        <v>2913</v>
      </c>
      <c r="G189" s="185" t="s">
        <v>368</v>
      </c>
      <c r="H189" s="186">
        <v>4</v>
      </c>
      <c r="I189" s="187"/>
      <c r="J189" s="188">
        <f t="shared" si="40"/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 t="shared" si="41"/>
        <v>0</v>
      </c>
      <c r="Q189" s="191">
        <v>2.1319999999999999E-2</v>
      </c>
      <c r="R189" s="191">
        <f t="shared" si="42"/>
        <v>8.5279999999999995E-2</v>
      </c>
      <c r="S189" s="191">
        <v>0</v>
      </c>
      <c r="T189" s="192">
        <f t="shared" si="43"/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25" t="s">
        <v>92</v>
      </c>
      <c r="BK189" s="193">
        <f t="shared" si="49"/>
        <v>0</v>
      </c>
      <c r="BL189" s="25" t="s">
        <v>92</v>
      </c>
      <c r="BM189" s="25" t="s">
        <v>1701</v>
      </c>
    </row>
    <row r="190" spans="2:65" s="1" customFormat="1" ht="16.5" customHeight="1">
      <c r="B190" s="181"/>
      <c r="C190" s="182" t="s">
        <v>1272</v>
      </c>
      <c r="D190" s="182" t="s">
        <v>278</v>
      </c>
      <c r="E190" s="183" t="s">
        <v>2914</v>
      </c>
      <c r="F190" s="184" t="s">
        <v>2915</v>
      </c>
      <c r="G190" s="185" t="s">
        <v>368</v>
      </c>
      <c r="H190" s="186">
        <v>1</v>
      </c>
      <c r="I190" s="187"/>
      <c r="J190" s="188">
        <f t="shared" si="40"/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 t="shared" si="41"/>
        <v>0</v>
      </c>
      <c r="Q190" s="191">
        <v>0</v>
      </c>
      <c r="R190" s="191">
        <f t="shared" si="42"/>
        <v>0</v>
      </c>
      <c r="S190" s="191">
        <v>0</v>
      </c>
      <c r="T190" s="192">
        <f t="shared" si="43"/>
        <v>0</v>
      </c>
      <c r="AR190" s="25" t="s">
        <v>92</v>
      </c>
      <c r="AT190" s="25" t="s">
        <v>278</v>
      </c>
      <c r="AU190" s="25" t="s">
        <v>81</v>
      </c>
      <c r="AY190" s="25" t="s">
        <v>276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25" t="s">
        <v>92</v>
      </c>
      <c r="BK190" s="193">
        <f t="shared" si="49"/>
        <v>0</v>
      </c>
      <c r="BL190" s="25" t="s">
        <v>92</v>
      </c>
      <c r="BM190" s="25" t="s">
        <v>1707</v>
      </c>
    </row>
    <row r="191" spans="2:65" s="1" customFormat="1" ht="16.5" customHeight="1">
      <c r="B191" s="181"/>
      <c r="C191" s="182" t="s">
        <v>1275</v>
      </c>
      <c r="D191" s="182" t="s">
        <v>278</v>
      </c>
      <c r="E191" s="183" t="s">
        <v>2916</v>
      </c>
      <c r="F191" s="184" t="s">
        <v>2917</v>
      </c>
      <c r="G191" s="185" t="s">
        <v>368</v>
      </c>
      <c r="H191" s="186">
        <v>1</v>
      </c>
      <c r="I191" s="187"/>
      <c r="J191" s="188">
        <f t="shared" si="40"/>
        <v>0</v>
      </c>
      <c r="K191" s="184" t="s">
        <v>282</v>
      </c>
      <c r="L191" s="42"/>
      <c r="M191" s="189" t="s">
        <v>5</v>
      </c>
      <c r="N191" s="190" t="s">
        <v>46</v>
      </c>
      <c r="O191" s="43"/>
      <c r="P191" s="191">
        <f t="shared" si="41"/>
        <v>0</v>
      </c>
      <c r="Q191" s="191">
        <v>5.4359999999999999E-2</v>
      </c>
      <c r="R191" s="191">
        <f t="shared" si="42"/>
        <v>5.4359999999999999E-2</v>
      </c>
      <c r="S191" s="191">
        <v>0</v>
      </c>
      <c r="T191" s="192">
        <f t="shared" si="43"/>
        <v>0</v>
      </c>
      <c r="AR191" s="25" t="s">
        <v>92</v>
      </c>
      <c r="AT191" s="25" t="s">
        <v>278</v>
      </c>
      <c r="AU191" s="25" t="s">
        <v>81</v>
      </c>
      <c r="AY191" s="25" t="s">
        <v>276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5" t="s">
        <v>92</v>
      </c>
      <c r="BK191" s="193">
        <f t="shared" si="49"/>
        <v>0</v>
      </c>
      <c r="BL191" s="25" t="s">
        <v>92</v>
      </c>
      <c r="BM191" s="25" t="s">
        <v>1713</v>
      </c>
    </row>
    <row r="192" spans="2:65" s="1" customFormat="1" ht="25.5" customHeight="1">
      <c r="B192" s="181"/>
      <c r="C192" s="182" t="s">
        <v>1277</v>
      </c>
      <c r="D192" s="182" t="s">
        <v>278</v>
      </c>
      <c r="E192" s="183" t="s">
        <v>2918</v>
      </c>
      <c r="F192" s="184" t="s">
        <v>2919</v>
      </c>
      <c r="G192" s="185" t="s">
        <v>368</v>
      </c>
      <c r="H192" s="186">
        <v>7</v>
      </c>
      <c r="I192" s="187"/>
      <c r="J192" s="188">
        <f t="shared" si="40"/>
        <v>0</v>
      </c>
      <c r="K192" s="184" t="s">
        <v>282</v>
      </c>
      <c r="L192" s="42"/>
      <c r="M192" s="189" t="s">
        <v>5</v>
      </c>
      <c r="N192" s="190" t="s">
        <v>46</v>
      </c>
      <c r="O192" s="43"/>
      <c r="P192" s="191">
        <f t="shared" si="41"/>
        <v>0</v>
      </c>
      <c r="Q192" s="191">
        <v>0</v>
      </c>
      <c r="R192" s="191">
        <f t="shared" si="42"/>
        <v>0</v>
      </c>
      <c r="S192" s="191">
        <v>0</v>
      </c>
      <c r="T192" s="192">
        <f t="shared" si="43"/>
        <v>0</v>
      </c>
      <c r="AR192" s="25" t="s">
        <v>92</v>
      </c>
      <c r="AT192" s="25" t="s">
        <v>278</v>
      </c>
      <c r="AU192" s="25" t="s">
        <v>81</v>
      </c>
      <c r="AY192" s="25" t="s">
        <v>276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5" t="s">
        <v>92</v>
      </c>
      <c r="BK192" s="193">
        <f t="shared" si="49"/>
        <v>0</v>
      </c>
      <c r="BL192" s="25" t="s">
        <v>92</v>
      </c>
      <c r="BM192" s="25" t="s">
        <v>1724</v>
      </c>
    </row>
    <row r="193" spans="2:65" s="1" customFormat="1" ht="16.5" customHeight="1">
      <c r="B193" s="181"/>
      <c r="C193" s="182" t="s">
        <v>1279</v>
      </c>
      <c r="D193" s="182" t="s">
        <v>278</v>
      </c>
      <c r="E193" s="183" t="s">
        <v>2920</v>
      </c>
      <c r="F193" s="184" t="s">
        <v>2921</v>
      </c>
      <c r="G193" s="185" t="s">
        <v>368</v>
      </c>
      <c r="H193" s="186">
        <v>2</v>
      </c>
      <c r="I193" s="187"/>
      <c r="J193" s="188">
        <f t="shared" si="40"/>
        <v>0</v>
      </c>
      <c r="K193" s="184" t="s">
        <v>282</v>
      </c>
      <c r="L193" s="42"/>
      <c r="M193" s="189" t="s">
        <v>5</v>
      </c>
      <c r="N193" s="190" t="s">
        <v>46</v>
      </c>
      <c r="O193" s="43"/>
      <c r="P193" s="191">
        <f t="shared" si="41"/>
        <v>0</v>
      </c>
      <c r="Q193" s="191">
        <v>0</v>
      </c>
      <c r="R193" s="191">
        <f t="shared" si="42"/>
        <v>0</v>
      </c>
      <c r="S193" s="191">
        <v>0</v>
      </c>
      <c r="T193" s="192">
        <f t="shared" si="43"/>
        <v>0</v>
      </c>
      <c r="AR193" s="25" t="s">
        <v>92</v>
      </c>
      <c r="AT193" s="25" t="s">
        <v>278</v>
      </c>
      <c r="AU193" s="25" t="s">
        <v>81</v>
      </c>
      <c r="AY193" s="25" t="s">
        <v>276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5" t="s">
        <v>92</v>
      </c>
      <c r="BK193" s="193">
        <f t="shared" si="49"/>
        <v>0</v>
      </c>
      <c r="BL193" s="25" t="s">
        <v>92</v>
      </c>
      <c r="BM193" s="25" t="s">
        <v>1736</v>
      </c>
    </row>
    <row r="194" spans="2:65" s="1" customFormat="1" ht="16.5" customHeight="1">
      <c r="B194" s="181"/>
      <c r="C194" s="182" t="s">
        <v>1281</v>
      </c>
      <c r="D194" s="182" t="s">
        <v>278</v>
      </c>
      <c r="E194" s="183" t="s">
        <v>2922</v>
      </c>
      <c r="F194" s="184" t="s">
        <v>2923</v>
      </c>
      <c r="G194" s="185" t="s">
        <v>368</v>
      </c>
      <c r="H194" s="186">
        <v>9</v>
      </c>
      <c r="I194" s="187"/>
      <c r="J194" s="188">
        <f t="shared" si="40"/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 t="shared" si="41"/>
        <v>0</v>
      </c>
      <c r="Q194" s="191">
        <v>0</v>
      </c>
      <c r="R194" s="191">
        <f t="shared" si="42"/>
        <v>0</v>
      </c>
      <c r="S194" s="191">
        <v>0</v>
      </c>
      <c r="T194" s="192">
        <f t="shared" si="43"/>
        <v>0</v>
      </c>
      <c r="AR194" s="25" t="s">
        <v>92</v>
      </c>
      <c r="AT194" s="25" t="s">
        <v>278</v>
      </c>
      <c r="AU194" s="25" t="s">
        <v>81</v>
      </c>
      <c r="AY194" s="25" t="s">
        <v>276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5" t="s">
        <v>92</v>
      </c>
      <c r="BK194" s="193">
        <f t="shared" si="49"/>
        <v>0</v>
      </c>
      <c r="BL194" s="25" t="s">
        <v>92</v>
      </c>
      <c r="BM194" s="25" t="s">
        <v>1747</v>
      </c>
    </row>
    <row r="195" spans="2:65" s="1" customFormat="1" ht="16.5" customHeight="1">
      <c r="B195" s="181"/>
      <c r="C195" s="182" t="s">
        <v>1284</v>
      </c>
      <c r="D195" s="182" t="s">
        <v>278</v>
      </c>
      <c r="E195" s="183" t="s">
        <v>2924</v>
      </c>
      <c r="F195" s="184" t="s">
        <v>2925</v>
      </c>
      <c r="G195" s="185" t="s">
        <v>368</v>
      </c>
      <c r="H195" s="186">
        <v>18</v>
      </c>
      <c r="I195" s="187"/>
      <c r="J195" s="188">
        <f t="shared" si="40"/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 t="shared" si="41"/>
        <v>0</v>
      </c>
      <c r="Q195" s="191">
        <v>0</v>
      </c>
      <c r="R195" s="191">
        <f t="shared" si="42"/>
        <v>0</v>
      </c>
      <c r="S195" s="191">
        <v>0</v>
      </c>
      <c r="T195" s="192">
        <f t="shared" si="43"/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5" t="s">
        <v>92</v>
      </c>
      <c r="BK195" s="193">
        <f t="shared" si="49"/>
        <v>0</v>
      </c>
      <c r="BL195" s="25" t="s">
        <v>92</v>
      </c>
      <c r="BM195" s="25" t="s">
        <v>1757</v>
      </c>
    </row>
    <row r="196" spans="2:65" s="1" customFormat="1" ht="16.5" customHeight="1">
      <c r="B196" s="181"/>
      <c r="C196" s="182" t="s">
        <v>1289</v>
      </c>
      <c r="D196" s="182" t="s">
        <v>278</v>
      </c>
      <c r="E196" s="183" t="s">
        <v>2926</v>
      </c>
      <c r="F196" s="184" t="s">
        <v>2927</v>
      </c>
      <c r="G196" s="185" t="s">
        <v>368</v>
      </c>
      <c r="H196" s="186">
        <v>9</v>
      </c>
      <c r="I196" s="187"/>
      <c r="J196" s="188">
        <f t="shared" si="40"/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 t="shared" si="41"/>
        <v>0</v>
      </c>
      <c r="Q196" s="191">
        <v>0</v>
      </c>
      <c r="R196" s="191">
        <f t="shared" si="42"/>
        <v>0</v>
      </c>
      <c r="S196" s="191">
        <v>0</v>
      </c>
      <c r="T196" s="192">
        <f t="shared" si="43"/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25" t="s">
        <v>92</v>
      </c>
      <c r="BK196" s="193">
        <f t="shared" si="49"/>
        <v>0</v>
      </c>
      <c r="BL196" s="25" t="s">
        <v>92</v>
      </c>
      <c r="BM196" s="25" t="s">
        <v>1768</v>
      </c>
    </row>
    <row r="197" spans="2:65" s="1" customFormat="1" ht="16.5" customHeight="1">
      <c r="B197" s="181"/>
      <c r="C197" s="182" t="s">
        <v>1292</v>
      </c>
      <c r="D197" s="182" t="s">
        <v>278</v>
      </c>
      <c r="E197" s="183" t="s">
        <v>2928</v>
      </c>
      <c r="F197" s="184" t="s">
        <v>2929</v>
      </c>
      <c r="G197" s="185" t="s">
        <v>368</v>
      </c>
      <c r="H197" s="186">
        <v>9</v>
      </c>
      <c r="I197" s="187"/>
      <c r="J197" s="188">
        <f t="shared" si="40"/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 t="shared" si="41"/>
        <v>0</v>
      </c>
      <c r="Q197" s="191">
        <v>0</v>
      </c>
      <c r="R197" s="191">
        <f t="shared" si="42"/>
        <v>0</v>
      </c>
      <c r="S197" s="191">
        <v>0</v>
      </c>
      <c r="T197" s="192">
        <f t="shared" si="43"/>
        <v>0</v>
      </c>
      <c r="AR197" s="25" t="s">
        <v>92</v>
      </c>
      <c r="AT197" s="25" t="s">
        <v>278</v>
      </c>
      <c r="AU197" s="25" t="s">
        <v>81</v>
      </c>
      <c r="AY197" s="25" t="s">
        <v>276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25" t="s">
        <v>92</v>
      </c>
      <c r="BK197" s="193">
        <f t="shared" si="49"/>
        <v>0</v>
      </c>
      <c r="BL197" s="25" t="s">
        <v>92</v>
      </c>
      <c r="BM197" s="25" t="s">
        <v>1780</v>
      </c>
    </row>
    <row r="198" spans="2:65" s="1" customFormat="1" ht="16.5" customHeight="1">
      <c r="B198" s="181"/>
      <c r="C198" s="182" t="s">
        <v>1297</v>
      </c>
      <c r="D198" s="182" t="s">
        <v>278</v>
      </c>
      <c r="E198" s="183" t="s">
        <v>2930</v>
      </c>
      <c r="F198" s="184" t="s">
        <v>2931</v>
      </c>
      <c r="G198" s="185" t="s">
        <v>325</v>
      </c>
      <c r="H198" s="186">
        <v>108</v>
      </c>
      <c r="I198" s="187"/>
      <c r="J198" s="188">
        <f t="shared" si="40"/>
        <v>0</v>
      </c>
      <c r="K198" s="184" t="s">
        <v>282</v>
      </c>
      <c r="L198" s="42"/>
      <c r="M198" s="189" t="s">
        <v>5</v>
      </c>
      <c r="N198" s="190" t="s">
        <v>46</v>
      </c>
      <c r="O198" s="43"/>
      <c r="P198" s="191">
        <f t="shared" si="41"/>
        <v>0</v>
      </c>
      <c r="Q198" s="191">
        <v>0</v>
      </c>
      <c r="R198" s="191">
        <f t="shared" si="42"/>
        <v>0</v>
      </c>
      <c r="S198" s="191">
        <v>0</v>
      </c>
      <c r="T198" s="192">
        <f t="shared" si="43"/>
        <v>0</v>
      </c>
      <c r="AR198" s="25" t="s">
        <v>92</v>
      </c>
      <c r="AT198" s="25" t="s">
        <v>278</v>
      </c>
      <c r="AU198" s="25" t="s">
        <v>81</v>
      </c>
      <c r="AY198" s="25" t="s">
        <v>276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25" t="s">
        <v>92</v>
      </c>
      <c r="BK198" s="193">
        <f t="shared" si="49"/>
        <v>0</v>
      </c>
      <c r="BL198" s="25" t="s">
        <v>92</v>
      </c>
      <c r="BM198" s="25" t="s">
        <v>1793</v>
      </c>
    </row>
    <row r="199" spans="2:65" s="1" customFormat="1" ht="16.5" customHeight="1">
      <c r="B199" s="181"/>
      <c r="C199" s="182" t="s">
        <v>1300</v>
      </c>
      <c r="D199" s="182" t="s">
        <v>278</v>
      </c>
      <c r="E199" s="183" t="s">
        <v>2932</v>
      </c>
      <c r="F199" s="184" t="s">
        <v>2933</v>
      </c>
      <c r="G199" s="185" t="s">
        <v>325</v>
      </c>
      <c r="H199" s="186">
        <v>72</v>
      </c>
      <c r="I199" s="187"/>
      <c r="J199" s="188">
        <f t="shared" si="40"/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 t="shared" si="41"/>
        <v>0</v>
      </c>
      <c r="Q199" s="191">
        <v>0</v>
      </c>
      <c r="R199" s="191">
        <f t="shared" si="42"/>
        <v>0</v>
      </c>
      <c r="S199" s="191">
        <v>0</v>
      </c>
      <c r="T199" s="192">
        <f t="shared" si="43"/>
        <v>0</v>
      </c>
      <c r="AR199" s="25" t="s">
        <v>92</v>
      </c>
      <c r="AT199" s="25" t="s">
        <v>278</v>
      </c>
      <c r="AU199" s="25" t="s">
        <v>81</v>
      </c>
      <c r="AY199" s="25" t="s">
        <v>276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25" t="s">
        <v>92</v>
      </c>
      <c r="BK199" s="193">
        <f t="shared" si="49"/>
        <v>0</v>
      </c>
      <c r="BL199" s="25" t="s">
        <v>92</v>
      </c>
      <c r="BM199" s="25" t="s">
        <v>1804</v>
      </c>
    </row>
    <row r="200" spans="2:65" s="1" customFormat="1" ht="16.5" customHeight="1">
      <c r="B200" s="181"/>
      <c r="C200" s="182" t="s">
        <v>1302</v>
      </c>
      <c r="D200" s="182" t="s">
        <v>278</v>
      </c>
      <c r="E200" s="183" t="s">
        <v>2934</v>
      </c>
      <c r="F200" s="184" t="s">
        <v>2935</v>
      </c>
      <c r="G200" s="185" t="s">
        <v>2936</v>
      </c>
      <c r="H200" s="186">
        <v>24</v>
      </c>
      <c r="I200" s="187"/>
      <c r="J200" s="188">
        <f t="shared" si="40"/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 t="shared" si="41"/>
        <v>0</v>
      </c>
      <c r="Q200" s="191">
        <v>0</v>
      </c>
      <c r="R200" s="191">
        <f t="shared" si="42"/>
        <v>0</v>
      </c>
      <c r="S200" s="191">
        <v>0</v>
      </c>
      <c r="T200" s="192">
        <f t="shared" si="43"/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25" t="s">
        <v>92</v>
      </c>
      <c r="BK200" s="193">
        <f t="shared" si="49"/>
        <v>0</v>
      </c>
      <c r="BL200" s="25" t="s">
        <v>92</v>
      </c>
      <c r="BM200" s="25" t="s">
        <v>1815</v>
      </c>
    </row>
    <row r="201" spans="2:65" s="1" customFormat="1" ht="16.5" customHeight="1">
      <c r="B201" s="181"/>
      <c r="C201" s="182" t="s">
        <v>1305</v>
      </c>
      <c r="D201" s="182" t="s">
        <v>278</v>
      </c>
      <c r="E201" s="183" t="s">
        <v>2937</v>
      </c>
      <c r="F201" s="184" t="s">
        <v>2938</v>
      </c>
      <c r="G201" s="185" t="s">
        <v>368</v>
      </c>
      <c r="H201" s="186">
        <v>9</v>
      </c>
      <c r="I201" s="187"/>
      <c r="J201" s="188">
        <f t="shared" si="40"/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 t="shared" si="41"/>
        <v>0</v>
      </c>
      <c r="Q201" s="191">
        <v>0</v>
      </c>
      <c r="R201" s="191">
        <f t="shared" si="42"/>
        <v>0</v>
      </c>
      <c r="S201" s="191">
        <v>0</v>
      </c>
      <c r="T201" s="192">
        <f t="shared" si="43"/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25" t="s">
        <v>92</v>
      </c>
      <c r="BK201" s="193">
        <f t="shared" si="49"/>
        <v>0</v>
      </c>
      <c r="BL201" s="25" t="s">
        <v>92</v>
      </c>
      <c r="BM201" s="25" t="s">
        <v>1825</v>
      </c>
    </row>
    <row r="202" spans="2:65" s="1" customFormat="1" ht="16.5" customHeight="1">
      <c r="B202" s="181"/>
      <c r="C202" s="182" t="s">
        <v>1309</v>
      </c>
      <c r="D202" s="182" t="s">
        <v>278</v>
      </c>
      <c r="E202" s="183" t="s">
        <v>572</v>
      </c>
      <c r="F202" s="184" t="s">
        <v>2939</v>
      </c>
      <c r="G202" s="185" t="s">
        <v>318</v>
      </c>
      <c r="H202" s="186">
        <v>0.4</v>
      </c>
      <c r="I202" s="187"/>
      <c r="J202" s="188">
        <f t="shared" si="40"/>
        <v>0</v>
      </c>
      <c r="K202" s="184" t="s">
        <v>459</v>
      </c>
      <c r="L202" s="42"/>
      <c r="M202" s="189" t="s">
        <v>5</v>
      </c>
      <c r="N202" s="190" t="s">
        <v>46</v>
      </c>
      <c r="O202" s="43"/>
      <c r="P202" s="191">
        <f t="shared" si="41"/>
        <v>0</v>
      </c>
      <c r="Q202" s="191">
        <v>0</v>
      </c>
      <c r="R202" s="191">
        <f t="shared" si="42"/>
        <v>0</v>
      </c>
      <c r="S202" s="191">
        <v>0</v>
      </c>
      <c r="T202" s="192">
        <f t="shared" si="43"/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25" t="s">
        <v>92</v>
      </c>
      <c r="BK202" s="193">
        <f t="shared" si="49"/>
        <v>0</v>
      </c>
      <c r="BL202" s="25" t="s">
        <v>92</v>
      </c>
      <c r="BM202" s="25" t="s">
        <v>1838</v>
      </c>
    </row>
    <row r="203" spans="2:65" s="11" customFormat="1" ht="29.85" customHeight="1">
      <c r="B203" s="168"/>
      <c r="D203" s="169" t="s">
        <v>72</v>
      </c>
      <c r="E203" s="179" t="s">
        <v>2940</v>
      </c>
      <c r="F203" s="179" t="s">
        <v>2941</v>
      </c>
      <c r="I203" s="171"/>
      <c r="J203" s="180">
        <f>BK203</f>
        <v>0</v>
      </c>
      <c r="L203" s="168"/>
      <c r="M203" s="173"/>
      <c r="N203" s="174"/>
      <c r="O203" s="174"/>
      <c r="P203" s="175">
        <f>SUM(P204:P205)</f>
        <v>0</v>
      </c>
      <c r="Q203" s="174"/>
      <c r="R203" s="175">
        <f>SUM(R204:R205)</f>
        <v>0</v>
      </c>
      <c r="S203" s="174"/>
      <c r="T203" s="176">
        <f>SUM(T204:T205)</f>
        <v>0</v>
      </c>
      <c r="AR203" s="169" t="s">
        <v>77</v>
      </c>
      <c r="AT203" s="177" t="s">
        <v>72</v>
      </c>
      <c r="AU203" s="177" t="s">
        <v>77</v>
      </c>
      <c r="AY203" s="169" t="s">
        <v>276</v>
      </c>
      <c r="BK203" s="178">
        <f>SUM(BK204:BK205)</f>
        <v>0</v>
      </c>
    </row>
    <row r="204" spans="2:65" s="1" customFormat="1" ht="16.5" customHeight="1">
      <c r="B204" s="181"/>
      <c r="C204" s="182" t="s">
        <v>1320</v>
      </c>
      <c r="D204" s="182" t="s">
        <v>278</v>
      </c>
      <c r="E204" s="183" t="s">
        <v>2942</v>
      </c>
      <c r="F204" s="184" t="s">
        <v>2943</v>
      </c>
      <c r="G204" s="185" t="s">
        <v>416</v>
      </c>
      <c r="H204" s="186">
        <v>8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1848</v>
      </c>
    </row>
    <row r="205" spans="2:65" s="1" customFormat="1" ht="16.5" customHeight="1">
      <c r="B205" s="181"/>
      <c r="C205" s="182" t="s">
        <v>1323</v>
      </c>
      <c r="D205" s="182" t="s">
        <v>278</v>
      </c>
      <c r="E205" s="183" t="s">
        <v>2944</v>
      </c>
      <c r="F205" s="184" t="s">
        <v>2945</v>
      </c>
      <c r="G205" s="185" t="s">
        <v>416</v>
      </c>
      <c r="H205" s="186">
        <v>38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239" t="s">
        <v>46</v>
      </c>
      <c r="O205" s="240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5" t="s">
        <v>92</v>
      </c>
      <c r="AT205" s="25" t="s">
        <v>278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1863</v>
      </c>
    </row>
    <row r="206" spans="2:65" s="1" customFormat="1" ht="6.9" customHeight="1">
      <c r="B206" s="57"/>
      <c r="C206" s="58"/>
      <c r="D206" s="58"/>
      <c r="E206" s="58"/>
      <c r="F206" s="58"/>
      <c r="G206" s="58"/>
      <c r="H206" s="58"/>
      <c r="I206" s="135"/>
      <c r="J206" s="58"/>
      <c r="K206" s="58"/>
      <c r="L206" s="42"/>
    </row>
  </sheetData>
  <sheetProtection password="E2A1" sheet="1" objects="1" scenarios="1"/>
  <autoFilter ref="C94:K205"/>
  <mergeCells count="16">
    <mergeCell ref="L2:V2"/>
    <mergeCell ref="E81:H81"/>
    <mergeCell ref="E85:H85"/>
    <mergeCell ref="E83:H83"/>
    <mergeCell ref="E87:H8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113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2946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ROUND(SUM(BE97:BE149), 2)</f>
        <v>0</v>
      </c>
      <c r="G34" s="43"/>
      <c r="H34" s="43"/>
      <c r="I34" s="127">
        <v>0.21</v>
      </c>
      <c r="J34" s="126">
        <f>ROUND(ROUND((SUM(BE97:BE149)),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ROUND(SUM(BF97:BF149), 2)</f>
        <v>0</v>
      </c>
      <c r="G35" s="43"/>
      <c r="H35" s="43"/>
      <c r="I35" s="127">
        <v>0.15</v>
      </c>
      <c r="J35" s="126">
        <f>ROUND(ROUND((SUM(BF97:BF149)),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ROUND(SUM(BG97:BG149),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ROUND(SUM(BH97:BH149),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ROUND(SUM(BI97:BI149),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1.1.4.1 - SO 19.1 (RB1)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2947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95" customHeight="1">
      <c r="B66" s="150"/>
      <c r="C66" s="151"/>
      <c r="D66" s="152" t="s">
        <v>2948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95" customHeight="1">
      <c r="B67" s="150"/>
      <c r="C67" s="151"/>
      <c r="D67" s="152" t="s">
        <v>2949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95" customHeight="1">
      <c r="B68" s="150"/>
      <c r="C68" s="151"/>
      <c r="D68" s="152" t="s">
        <v>2950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95" customHeight="1">
      <c r="B69" s="150"/>
      <c r="C69" s="151"/>
      <c r="D69" s="152" t="s">
        <v>2951</v>
      </c>
      <c r="E69" s="153"/>
      <c r="F69" s="153"/>
      <c r="G69" s="153"/>
      <c r="H69" s="153"/>
      <c r="I69" s="154"/>
      <c r="J69" s="155">
        <f>J131</f>
        <v>0</v>
      </c>
      <c r="K69" s="156"/>
    </row>
    <row r="70" spans="2:12" s="9" customFormat="1" ht="19.95" customHeight="1">
      <c r="B70" s="150"/>
      <c r="C70" s="151"/>
      <c r="D70" s="152" t="s">
        <v>2952</v>
      </c>
      <c r="E70" s="153"/>
      <c r="F70" s="153"/>
      <c r="G70" s="153"/>
      <c r="H70" s="153"/>
      <c r="I70" s="154"/>
      <c r="J70" s="155">
        <f>J138</f>
        <v>0</v>
      </c>
      <c r="K70" s="156"/>
    </row>
    <row r="71" spans="2:12" s="9" customFormat="1" ht="19.95" customHeight="1">
      <c r="B71" s="150"/>
      <c r="C71" s="151"/>
      <c r="D71" s="152" t="s">
        <v>2953</v>
      </c>
      <c r="E71" s="153"/>
      <c r="F71" s="153"/>
      <c r="G71" s="153"/>
      <c r="H71" s="153"/>
      <c r="I71" s="154"/>
      <c r="J71" s="155">
        <f>J141</f>
        <v>0</v>
      </c>
      <c r="K71" s="156"/>
    </row>
    <row r="72" spans="2:12" s="9" customFormat="1" ht="19.95" customHeight="1">
      <c r="B72" s="150"/>
      <c r="C72" s="151"/>
      <c r="D72" s="152" t="s">
        <v>2954</v>
      </c>
      <c r="E72" s="153"/>
      <c r="F72" s="153"/>
      <c r="G72" s="153"/>
      <c r="H72" s="153"/>
      <c r="I72" s="154"/>
      <c r="J72" s="155">
        <f>J145</f>
        <v>0</v>
      </c>
      <c r="K72" s="156"/>
    </row>
    <row r="73" spans="2:12" s="9" customFormat="1" ht="19.95" customHeight="1">
      <c r="B73" s="150"/>
      <c r="C73" s="151"/>
      <c r="D73" s="152" t="s">
        <v>2955</v>
      </c>
      <c r="E73" s="153"/>
      <c r="F73" s="153"/>
      <c r="G73" s="153"/>
      <c r="H73" s="153"/>
      <c r="I73" s="154"/>
      <c r="J73" s="155">
        <f>J147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" customHeight="1">
      <c r="B80" s="42"/>
      <c r="C80" s="62" t="s">
        <v>260</v>
      </c>
      <c r="L80" s="42"/>
    </row>
    <row r="81" spans="2:20" s="1" customFormat="1" ht="6.9" customHeight="1">
      <c r="B81" s="42"/>
      <c r="L81" s="42"/>
    </row>
    <row r="82" spans="2:20" s="1" customFormat="1" ht="14.4" customHeight="1">
      <c r="B82" s="42"/>
      <c r="C82" s="64" t="s">
        <v>20</v>
      </c>
      <c r="L82" s="42"/>
    </row>
    <row r="83" spans="2:20" s="1" customFormat="1" ht="16.5" customHeight="1">
      <c r="B83" s="42"/>
      <c r="E83" s="624" t="str">
        <f>E7</f>
        <v>STAVBA 1 + STAVBA 2</v>
      </c>
      <c r="F83" s="625"/>
      <c r="G83" s="625"/>
      <c r="H83" s="625"/>
      <c r="L83" s="42"/>
    </row>
    <row r="84" spans="2:20" ht="13.2">
      <c r="B84" s="29"/>
      <c r="C84" s="64" t="s">
        <v>234</v>
      </c>
      <c r="L84" s="29"/>
    </row>
    <row r="85" spans="2:20" ht="28.5" customHeight="1">
      <c r="B85" s="29"/>
      <c r="E85" s="624" t="s">
        <v>235</v>
      </c>
      <c r="F85" s="618"/>
      <c r="G85" s="618"/>
      <c r="H85" s="618"/>
      <c r="L85" s="29"/>
    </row>
    <row r="86" spans="2:20" ht="13.2">
      <c r="B86" s="29"/>
      <c r="C86" s="64" t="s">
        <v>236</v>
      </c>
      <c r="L86" s="29"/>
    </row>
    <row r="87" spans="2:20" s="1" customFormat="1" ht="28.5" customHeight="1">
      <c r="B87" s="42"/>
      <c r="E87" s="626" t="s">
        <v>237</v>
      </c>
      <c r="F87" s="627"/>
      <c r="G87" s="627"/>
      <c r="H87" s="627"/>
      <c r="L87" s="42"/>
    </row>
    <row r="88" spans="2:20" s="1" customFormat="1" ht="14.4" customHeight="1">
      <c r="B88" s="42"/>
      <c r="C88" s="64" t="s">
        <v>238</v>
      </c>
      <c r="L88" s="42"/>
    </row>
    <row r="89" spans="2:20" s="1" customFormat="1" ht="17.25" customHeight="1">
      <c r="B89" s="42"/>
      <c r="E89" s="591" t="str">
        <f>E13</f>
        <v>1.1.4.1 - SO 19.1 (RB1)</v>
      </c>
      <c r="F89" s="627"/>
      <c r="G89" s="627"/>
      <c r="H89" s="627"/>
      <c r="L89" s="42"/>
    </row>
    <row r="90" spans="2:20" s="1" customFormat="1" ht="6.9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" customHeight="1">
      <c r="B92" s="42"/>
      <c r="L92" s="42"/>
    </row>
    <row r="93" spans="2:20" s="1" customFormat="1" ht="13.2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2956</v>
      </c>
      <c r="I98" s="171"/>
      <c r="J98" s="172">
        <f>BK98</f>
        <v>0</v>
      </c>
      <c r="L98" s="168"/>
      <c r="M98" s="173"/>
      <c r="N98" s="174"/>
      <c r="O98" s="174"/>
      <c r="P98" s="175">
        <f>P99+P103+P124+P131+P138+P141+P145+P147</f>
        <v>0</v>
      </c>
      <c r="Q98" s="174"/>
      <c r="R98" s="175">
        <f>R99+R103+R124+R131+R138+R141+R145+R147</f>
        <v>0</v>
      </c>
      <c r="S98" s="174"/>
      <c r="T98" s="176">
        <f>T99+T103+T124+T131+T138+T141+T145+T147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BK99+BK103+BK124+BK131+BK138+BK141+BK145+BK147</f>
        <v>0</v>
      </c>
    </row>
    <row r="99" spans="2:65" s="11" customFormat="1" ht="19.95" customHeight="1">
      <c r="B99" s="168"/>
      <c r="D99" s="169" t="s">
        <v>72</v>
      </c>
      <c r="E99" s="179" t="s">
        <v>2776</v>
      </c>
      <c r="F99" s="179" t="s">
        <v>2957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73</v>
      </c>
      <c r="D100" s="182" t="s">
        <v>278</v>
      </c>
      <c r="E100" s="183" t="s">
        <v>2958</v>
      </c>
      <c r="F100" s="184" t="s">
        <v>2959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6">
      <c r="B101" s="42"/>
      <c r="D101" s="195" t="s">
        <v>2961</v>
      </c>
      <c r="F101" s="243" t="s">
        <v>2962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73</v>
      </c>
      <c r="D102" s="182" t="s">
        <v>278</v>
      </c>
      <c r="E102" s="183" t="s">
        <v>2963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2799</v>
      </c>
      <c r="F103" s="179" t="s">
        <v>2966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SUM(P104:P123)</f>
        <v>0</v>
      </c>
      <c r="Q103" s="174"/>
      <c r="R103" s="175">
        <f>SUM(R104:R123)</f>
        <v>0</v>
      </c>
      <c r="S103" s="174"/>
      <c r="T103" s="176">
        <f>SUM(T104:T123)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SUM(BK104:BK123)</f>
        <v>0</v>
      </c>
    </row>
    <row r="104" spans="2:65" s="1" customFormat="1" ht="16.5" customHeight="1">
      <c r="B104" s="181"/>
      <c r="C104" s="182" t="s">
        <v>73</v>
      </c>
      <c r="D104" s="182" t="s">
        <v>278</v>
      </c>
      <c r="E104" s="183" t="s">
        <v>2967</v>
      </c>
      <c r="F104" s="184" t="s">
        <v>2968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4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73</v>
      </c>
      <c r="D106" s="182" t="s">
        <v>278</v>
      </c>
      <c r="E106" s="183" t="s">
        <v>2970</v>
      </c>
      <c r="F106" s="184" t="s">
        <v>2971</v>
      </c>
      <c r="G106" s="185" t="s">
        <v>2960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322</v>
      </c>
    </row>
    <row r="107" spans="2:65" s="1" customFormat="1" ht="24">
      <c r="B107" s="42"/>
      <c r="D107" s="195" t="s">
        <v>2961</v>
      </c>
      <c r="F107" s="243" t="s">
        <v>2972</v>
      </c>
      <c r="I107" s="244"/>
      <c r="L107" s="42"/>
      <c r="M107" s="245"/>
      <c r="N107" s="43"/>
      <c r="O107" s="43"/>
      <c r="P107" s="43"/>
      <c r="Q107" s="43"/>
      <c r="R107" s="43"/>
      <c r="S107" s="43"/>
      <c r="T107" s="71"/>
      <c r="AT107" s="25" t="s">
        <v>2961</v>
      </c>
      <c r="AU107" s="25" t="s">
        <v>81</v>
      </c>
    </row>
    <row r="108" spans="2:65" s="1" customFormat="1" ht="16.5" customHeight="1">
      <c r="B108" s="181"/>
      <c r="C108" s="182" t="s">
        <v>73</v>
      </c>
      <c r="D108" s="182" t="s">
        <v>278</v>
      </c>
      <c r="E108" s="183" t="s">
        <v>2973</v>
      </c>
      <c r="F108" s="184" t="s">
        <v>2974</v>
      </c>
      <c r="G108" s="185" t="s">
        <v>2960</v>
      </c>
      <c r="H108" s="186">
        <v>2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340</v>
      </c>
    </row>
    <row r="109" spans="2:65" s="1" customFormat="1" ht="48">
      <c r="B109" s="42"/>
      <c r="D109" s="195" t="s">
        <v>2961</v>
      </c>
      <c r="F109" s="243" t="s">
        <v>2975</v>
      </c>
      <c r="I109" s="244"/>
      <c r="L109" s="42"/>
      <c r="M109" s="245"/>
      <c r="N109" s="43"/>
      <c r="O109" s="43"/>
      <c r="P109" s="43"/>
      <c r="Q109" s="43"/>
      <c r="R109" s="43"/>
      <c r="S109" s="43"/>
      <c r="T109" s="71"/>
      <c r="AT109" s="25" t="s">
        <v>2961</v>
      </c>
      <c r="AU109" s="25" t="s">
        <v>81</v>
      </c>
    </row>
    <row r="110" spans="2:65" s="1" customFormat="1" ht="16.5" customHeight="1">
      <c r="B110" s="181"/>
      <c r="C110" s="182" t="s">
        <v>73</v>
      </c>
      <c r="D110" s="182" t="s">
        <v>278</v>
      </c>
      <c r="E110" s="183" t="s">
        <v>2976</v>
      </c>
      <c r="F110" s="184" t="s">
        <v>2977</v>
      </c>
      <c r="G110" s="185" t="s">
        <v>2960</v>
      </c>
      <c r="H110" s="186">
        <v>1</v>
      </c>
      <c r="I110" s="187"/>
      <c r="J110" s="188">
        <f t="shared" ref="J110:J123" si="0"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ref="P110:P123" si="1">O110*H110</f>
        <v>0</v>
      </c>
      <c r="Q110" s="191">
        <v>0</v>
      </c>
      <c r="R110" s="191">
        <f t="shared" ref="R110:R123" si="2">Q110*H110</f>
        <v>0</v>
      </c>
      <c r="S110" s="191">
        <v>0</v>
      </c>
      <c r="T110" s="192">
        <f t="shared" ref="T110:T123" si="3">S110*H110</f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ref="BE110:BE123" si="4">IF(N110="základní",J110,0)</f>
        <v>0</v>
      </c>
      <c r="BF110" s="193">
        <f t="shared" ref="BF110:BF123" si="5">IF(N110="snížená",J110,0)</f>
        <v>0</v>
      </c>
      <c r="BG110" s="193">
        <f t="shared" ref="BG110:BG123" si="6">IF(N110="zákl. přenesená",J110,0)</f>
        <v>0</v>
      </c>
      <c r="BH110" s="193">
        <f t="shared" ref="BH110:BH123" si="7">IF(N110="sníž. přenesená",J110,0)</f>
        <v>0</v>
      </c>
      <c r="BI110" s="193">
        <f t="shared" ref="BI110:BI123" si="8">IF(N110="nulová",J110,0)</f>
        <v>0</v>
      </c>
      <c r="BJ110" s="25" t="s">
        <v>92</v>
      </c>
      <c r="BK110" s="193">
        <f t="shared" ref="BK110:BK123" si="9">ROUND(I110*H110,2)</f>
        <v>0</v>
      </c>
      <c r="BL110" s="25" t="s">
        <v>92</v>
      </c>
      <c r="BM110" s="25" t="s">
        <v>356</v>
      </c>
    </row>
    <row r="111" spans="2:65" s="1" customFormat="1" ht="16.5" customHeight="1">
      <c r="B111" s="181"/>
      <c r="C111" s="182" t="s">
        <v>73</v>
      </c>
      <c r="D111" s="182" t="s">
        <v>278</v>
      </c>
      <c r="E111" s="183" t="s">
        <v>2978</v>
      </c>
      <c r="F111" s="184" t="s">
        <v>2979</v>
      </c>
      <c r="G111" s="185" t="s">
        <v>2960</v>
      </c>
      <c r="H111" s="186">
        <v>1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372</v>
      </c>
    </row>
    <row r="112" spans="2:65" s="1" customFormat="1" ht="16.5" customHeight="1">
      <c r="B112" s="181"/>
      <c r="C112" s="182" t="s">
        <v>73</v>
      </c>
      <c r="D112" s="182" t="s">
        <v>278</v>
      </c>
      <c r="E112" s="183" t="s">
        <v>2980</v>
      </c>
      <c r="F112" s="184" t="s">
        <v>2981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384</v>
      </c>
    </row>
    <row r="113" spans="2:65" s="1" customFormat="1" ht="16.5" customHeight="1">
      <c r="B113" s="181"/>
      <c r="C113" s="182" t="s">
        <v>73</v>
      </c>
      <c r="D113" s="182" t="s">
        <v>278</v>
      </c>
      <c r="E113" s="183" t="s">
        <v>2982</v>
      </c>
      <c r="F113" s="184" t="s">
        <v>2983</v>
      </c>
      <c r="G113" s="185" t="s">
        <v>2960</v>
      </c>
      <c r="H113" s="186">
        <v>2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413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2984</v>
      </c>
      <c r="F114" s="184" t="s">
        <v>2985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428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2986</v>
      </c>
      <c r="F115" s="184" t="s">
        <v>2987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435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2988</v>
      </c>
      <c r="F116" s="184" t="s">
        <v>2989</v>
      </c>
      <c r="G116" s="185" t="s">
        <v>2960</v>
      </c>
      <c r="H116" s="186">
        <v>2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446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2990</v>
      </c>
      <c r="F117" s="184" t="s">
        <v>2991</v>
      </c>
      <c r="G117" s="185" t="s">
        <v>2960</v>
      </c>
      <c r="H117" s="186">
        <v>2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456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2992</v>
      </c>
      <c r="F118" s="184" t="s">
        <v>2993</v>
      </c>
      <c r="G118" s="185" t="s">
        <v>2960</v>
      </c>
      <c r="H118" s="186">
        <v>2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467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2994</v>
      </c>
      <c r="F119" s="184" t="s">
        <v>2995</v>
      </c>
      <c r="G119" s="185" t="s">
        <v>2960</v>
      </c>
      <c r="H119" s="186">
        <v>2</v>
      </c>
      <c r="I119" s="187"/>
      <c r="J119" s="188">
        <f t="shared" si="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475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2996</v>
      </c>
      <c r="F120" s="184" t="s">
        <v>2997</v>
      </c>
      <c r="G120" s="185" t="s">
        <v>2960</v>
      </c>
      <c r="H120" s="186">
        <v>2</v>
      </c>
      <c r="I120" s="187"/>
      <c r="J120" s="188">
        <f t="shared" si="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2998</v>
      </c>
      <c r="F121" s="184" t="s">
        <v>2999</v>
      </c>
      <c r="G121" s="185" t="s">
        <v>2960</v>
      </c>
      <c r="H121" s="186">
        <v>1</v>
      </c>
      <c r="I121" s="187"/>
      <c r="J121" s="188">
        <f t="shared" si="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3000</v>
      </c>
      <c r="F122" s="184" t="s">
        <v>3001</v>
      </c>
      <c r="G122" s="185" t="s">
        <v>2960</v>
      </c>
      <c r="H122" s="186">
        <v>1</v>
      </c>
      <c r="I122" s="187"/>
      <c r="J122" s="188">
        <f t="shared" si="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3002</v>
      </c>
      <c r="F123" s="184" t="s">
        <v>2964</v>
      </c>
      <c r="G123" s="185" t="s">
        <v>2965</v>
      </c>
      <c r="H123" s="246"/>
      <c r="I123" s="187"/>
      <c r="J123" s="188">
        <f t="shared" si="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3003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SUM(P125:P130)</f>
        <v>0</v>
      </c>
      <c r="Q124" s="174"/>
      <c r="R124" s="175">
        <f>SUM(R125:R130)</f>
        <v>0</v>
      </c>
      <c r="S124" s="174"/>
      <c r="T124" s="176">
        <f>SUM(T125:T130)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SUM(BK125:BK130)</f>
        <v>0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3004</v>
      </c>
      <c r="F125" s="184" t="s">
        <v>3005</v>
      </c>
      <c r="G125" s="185" t="s">
        <v>447</v>
      </c>
      <c r="H125" s="186">
        <v>8.5</v>
      </c>
      <c r="I125" s="187"/>
      <c r="J125" s="188">
        <f t="shared" ref="J125:J130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30" si="11">O125*H125</f>
        <v>0</v>
      </c>
      <c r="Q125" s="191">
        <v>0</v>
      </c>
      <c r="R125" s="191">
        <f t="shared" ref="R125:R130" si="12">Q125*H125</f>
        <v>0</v>
      </c>
      <c r="S125" s="191">
        <v>0</v>
      </c>
      <c r="T125" s="192">
        <f t="shared" ref="T125:T130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0" si="14">IF(N125="základní",J125,0)</f>
        <v>0</v>
      </c>
      <c r="BF125" s="193">
        <f t="shared" ref="BF125:BF130" si="15">IF(N125="snížená",J125,0)</f>
        <v>0</v>
      </c>
      <c r="BG125" s="193">
        <f t="shared" ref="BG125:BG130" si="16">IF(N125="zákl. přenesená",J125,0)</f>
        <v>0</v>
      </c>
      <c r="BH125" s="193">
        <f t="shared" ref="BH125:BH130" si="17">IF(N125="sníž. přenesená",J125,0)</f>
        <v>0</v>
      </c>
      <c r="BI125" s="193">
        <f t="shared" ref="BI125:BI130" si="18">IF(N125="nulová",J125,0)</f>
        <v>0</v>
      </c>
      <c r="BJ125" s="25" t="s">
        <v>92</v>
      </c>
      <c r="BK125" s="193">
        <f t="shared" ref="BK125:BK130" si="19"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3006</v>
      </c>
      <c r="F126" s="184" t="s">
        <v>3007</v>
      </c>
      <c r="G126" s="185" t="s">
        <v>447</v>
      </c>
      <c r="H126" s="186">
        <v>4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3008</v>
      </c>
      <c r="F127" s="184" t="s">
        <v>3009</v>
      </c>
      <c r="G127" s="185" t="s">
        <v>447</v>
      </c>
      <c r="H127" s="186">
        <v>40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563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3010</v>
      </c>
      <c r="F128" s="184" t="s">
        <v>3011</v>
      </c>
      <c r="G128" s="185" t="s">
        <v>447</v>
      </c>
      <c r="H128" s="186">
        <v>18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574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3012</v>
      </c>
      <c r="F129" s="184" t="s">
        <v>3013</v>
      </c>
      <c r="G129" s="185" t="s">
        <v>447</v>
      </c>
      <c r="H129" s="186">
        <v>4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588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3014</v>
      </c>
      <c r="F130" s="184" t="s">
        <v>2964</v>
      </c>
      <c r="G130" s="185" t="s">
        <v>2965</v>
      </c>
      <c r="H130" s="246"/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606</v>
      </c>
    </row>
    <row r="131" spans="2:65" s="11" customFormat="1" ht="29.85" customHeight="1">
      <c r="B131" s="168"/>
      <c r="D131" s="169" t="s">
        <v>72</v>
      </c>
      <c r="E131" s="179" t="s">
        <v>2908</v>
      </c>
      <c r="F131" s="179" t="s">
        <v>3015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SUM(P132:P137)</f>
        <v>0</v>
      </c>
      <c r="Q131" s="174"/>
      <c r="R131" s="175">
        <f>SUM(R132:R137)</f>
        <v>0</v>
      </c>
      <c r="S131" s="174"/>
      <c r="T131" s="176">
        <f>SUM(T132:T137)</f>
        <v>0</v>
      </c>
      <c r="AR131" s="169" t="s">
        <v>77</v>
      </c>
      <c r="AT131" s="177" t="s">
        <v>72</v>
      </c>
      <c r="AU131" s="177" t="s">
        <v>77</v>
      </c>
      <c r="AY131" s="169" t="s">
        <v>276</v>
      </c>
      <c r="BK131" s="178">
        <f>SUM(BK132:BK137)</f>
        <v>0</v>
      </c>
    </row>
    <row r="132" spans="2:65" s="1" customFormat="1" ht="16.5" customHeight="1">
      <c r="B132" s="181"/>
      <c r="C132" s="182" t="s">
        <v>73</v>
      </c>
      <c r="D132" s="182" t="s">
        <v>278</v>
      </c>
      <c r="E132" s="183" t="s">
        <v>3016</v>
      </c>
      <c r="F132" s="184" t="s">
        <v>3017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615</v>
      </c>
    </row>
    <row r="133" spans="2:65" s="1" customFormat="1" ht="36">
      <c r="B133" s="42"/>
      <c r="D133" s="195" t="s">
        <v>2961</v>
      </c>
      <c r="F133" s="243" t="s">
        <v>3018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81</v>
      </c>
    </row>
    <row r="134" spans="2:65" s="1" customFormat="1" ht="16.5" customHeight="1">
      <c r="B134" s="181"/>
      <c r="C134" s="182" t="s">
        <v>73</v>
      </c>
      <c r="D134" s="182" t="s">
        <v>278</v>
      </c>
      <c r="E134" s="183" t="s">
        <v>3019</v>
      </c>
      <c r="F134" s="184" t="s">
        <v>3020</v>
      </c>
      <c r="G134" s="185" t="s">
        <v>447</v>
      </c>
      <c r="H134" s="186">
        <v>22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" customFormat="1" ht="16.5" customHeight="1">
      <c r="B135" s="181"/>
      <c r="C135" s="182" t="s">
        <v>73</v>
      </c>
      <c r="D135" s="182" t="s">
        <v>278</v>
      </c>
      <c r="E135" s="183" t="s">
        <v>3021</v>
      </c>
      <c r="F135" s="184" t="s">
        <v>3022</v>
      </c>
      <c r="G135" s="185" t="s">
        <v>591</v>
      </c>
      <c r="H135" s="186">
        <v>0.6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633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3023</v>
      </c>
      <c r="F136" s="184" t="s">
        <v>3024</v>
      </c>
      <c r="G136" s="185" t="s">
        <v>2960</v>
      </c>
      <c r="H136" s="186">
        <v>1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646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3025</v>
      </c>
      <c r="F137" s="184" t="s">
        <v>3026</v>
      </c>
      <c r="G137" s="185" t="s">
        <v>2960</v>
      </c>
      <c r="H137" s="186">
        <v>1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654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3027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SUM(P139:P140)</f>
        <v>0</v>
      </c>
      <c r="Q138" s="174"/>
      <c r="R138" s="175">
        <f>SUM(R139:R140)</f>
        <v>0</v>
      </c>
      <c r="S138" s="174"/>
      <c r="T138" s="176">
        <f>SUM(T139:T140)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SUM(BK139:BK140)</f>
        <v>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3028</v>
      </c>
      <c r="F139" s="184" t="s">
        <v>3029</v>
      </c>
      <c r="G139" s="185" t="s">
        <v>3030</v>
      </c>
      <c r="H139" s="186">
        <v>120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662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3031</v>
      </c>
      <c r="F140" s="184" t="s">
        <v>2964</v>
      </c>
      <c r="G140" s="185" t="s">
        <v>591</v>
      </c>
      <c r="H140" s="186">
        <v>0.25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671</v>
      </c>
    </row>
    <row r="141" spans="2:65" s="11" customFormat="1" ht="29.85" customHeight="1">
      <c r="B141" s="168"/>
      <c r="D141" s="169" t="s">
        <v>72</v>
      </c>
      <c r="E141" s="179" t="s">
        <v>3032</v>
      </c>
      <c r="F141" s="179" t="s">
        <v>3033</v>
      </c>
      <c r="I141" s="171"/>
      <c r="J141" s="180">
        <f>BK141</f>
        <v>0</v>
      </c>
      <c r="L141" s="168"/>
      <c r="M141" s="173"/>
      <c r="N141" s="174"/>
      <c r="O141" s="174"/>
      <c r="P141" s="175">
        <f>SUM(P142:P144)</f>
        <v>0</v>
      </c>
      <c r="Q141" s="174"/>
      <c r="R141" s="175">
        <f>SUM(R142:R144)</f>
        <v>0</v>
      </c>
      <c r="S141" s="174"/>
      <c r="T141" s="176">
        <f>SUM(T142:T144)</f>
        <v>0</v>
      </c>
      <c r="AR141" s="169" t="s">
        <v>77</v>
      </c>
      <c r="AT141" s="177" t="s">
        <v>72</v>
      </c>
      <c r="AU141" s="177" t="s">
        <v>77</v>
      </c>
      <c r="AY141" s="169" t="s">
        <v>276</v>
      </c>
      <c r="BK141" s="178">
        <f>SUM(BK142:BK144)</f>
        <v>0</v>
      </c>
    </row>
    <row r="142" spans="2:65" s="1" customFormat="1" ht="25.5" customHeight="1">
      <c r="B142" s="181"/>
      <c r="C142" s="182" t="s">
        <v>73</v>
      </c>
      <c r="D142" s="182" t="s">
        <v>278</v>
      </c>
      <c r="E142" s="183" t="s">
        <v>3034</v>
      </c>
      <c r="F142" s="184" t="s">
        <v>3035</v>
      </c>
      <c r="G142" s="185" t="s">
        <v>3036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684</v>
      </c>
    </row>
    <row r="143" spans="2:65" s="1" customFormat="1" ht="36">
      <c r="B143" s="42"/>
      <c r="D143" s="195" t="s">
        <v>2961</v>
      </c>
      <c r="F143" s="243" t="s">
        <v>3037</v>
      </c>
      <c r="I143" s="244"/>
      <c r="L143" s="42"/>
      <c r="M143" s="245"/>
      <c r="N143" s="43"/>
      <c r="O143" s="43"/>
      <c r="P143" s="43"/>
      <c r="Q143" s="43"/>
      <c r="R143" s="43"/>
      <c r="S143" s="43"/>
      <c r="T143" s="71"/>
      <c r="AT143" s="25" t="s">
        <v>2961</v>
      </c>
      <c r="AU143" s="25" t="s">
        <v>81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3038</v>
      </c>
      <c r="F144" s="184" t="s">
        <v>2964</v>
      </c>
      <c r="G144" s="185" t="s">
        <v>2965</v>
      </c>
      <c r="H144" s="246"/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695</v>
      </c>
    </row>
    <row r="145" spans="2:65" s="11" customFormat="1" ht="29.85" customHeight="1">
      <c r="B145" s="168"/>
      <c r="D145" s="169" t="s">
        <v>72</v>
      </c>
      <c r="E145" s="179" t="s">
        <v>3039</v>
      </c>
      <c r="F145" s="179" t="s">
        <v>3040</v>
      </c>
      <c r="I145" s="171"/>
      <c r="J145" s="180">
        <f>BK145</f>
        <v>0</v>
      </c>
      <c r="L145" s="168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69" t="s">
        <v>77</v>
      </c>
      <c r="AT145" s="177" t="s">
        <v>72</v>
      </c>
      <c r="AU145" s="177" t="s">
        <v>77</v>
      </c>
      <c r="AY145" s="169" t="s">
        <v>276</v>
      </c>
      <c r="BK145" s="178">
        <f>BK146</f>
        <v>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3041</v>
      </c>
      <c r="F146" s="184" t="s">
        <v>3042</v>
      </c>
      <c r="G146" s="185" t="s">
        <v>325</v>
      </c>
      <c r="H146" s="186">
        <v>36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710</v>
      </c>
    </row>
    <row r="147" spans="2:65" s="11" customFormat="1" ht="29.85" customHeight="1">
      <c r="B147" s="168"/>
      <c r="D147" s="169" t="s">
        <v>72</v>
      </c>
      <c r="E147" s="179" t="s">
        <v>3043</v>
      </c>
      <c r="F147" s="179" t="s">
        <v>3044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77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3045</v>
      </c>
      <c r="F148" s="184" t="s">
        <v>3046</v>
      </c>
      <c r="G148" s="185" t="s">
        <v>3047</v>
      </c>
      <c r="H148" s="186">
        <v>8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723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3048</v>
      </c>
      <c r="F149" s="184" t="s">
        <v>3049</v>
      </c>
      <c r="G149" s="185" t="s">
        <v>3047</v>
      </c>
      <c r="H149" s="186">
        <v>16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239" t="s">
        <v>46</v>
      </c>
      <c r="O149" s="240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734</v>
      </c>
    </row>
    <row r="150" spans="2:65" s="1" customFormat="1" ht="6.9" customHeight="1">
      <c r="B150" s="57"/>
      <c r="C150" s="58"/>
      <c r="D150" s="58"/>
      <c r="E150" s="58"/>
      <c r="F150" s="58"/>
      <c r="G150" s="58"/>
      <c r="H150" s="58"/>
      <c r="I150" s="135"/>
      <c r="J150" s="58"/>
      <c r="K150" s="58"/>
      <c r="L150" s="42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115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3050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ROUND(SUM(BE97:BE146), 2)</f>
        <v>0</v>
      </c>
      <c r="G34" s="43"/>
      <c r="H34" s="43"/>
      <c r="I34" s="127">
        <v>0.21</v>
      </c>
      <c r="J34" s="126">
        <f>ROUND(ROUND((SUM(BE97:BE146)),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ROUND(SUM(BF97:BF146), 2)</f>
        <v>0</v>
      </c>
      <c r="G35" s="43"/>
      <c r="H35" s="43"/>
      <c r="I35" s="127">
        <v>0.15</v>
      </c>
      <c r="J35" s="126">
        <f>ROUND(ROUND((SUM(BF97:BF146)),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ROUND(SUM(BG97:BG146),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ROUND(SUM(BH97:BH146),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ROUND(SUM(BI97:BI146),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 xml:space="preserve">1.1.4.2 - SO 20 (RB2) 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3051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95" customHeight="1">
      <c r="B66" s="150"/>
      <c r="C66" s="151"/>
      <c r="D66" s="152" t="s">
        <v>3052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95" customHeight="1">
      <c r="B67" s="150"/>
      <c r="C67" s="151"/>
      <c r="D67" s="152" t="s">
        <v>3053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95" customHeight="1">
      <c r="B68" s="150"/>
      <c r="C68" s="151"/>
      <c r="D68" s="152" t="s">
        <v>3054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9" customFormat="1" ht="19.95" customHeight="1">
      <c r="B69" s="150"/>
      <c r="C69" s="151"/>
      <c r="D69" s="152" t="s">
        <v>3055</v>
      </c>
      <c r="E69" s="153"/>
      <c r="F69" s="153"/>
      <c r="G69" s="153"/>
      <c r="H69" s="153"/>
      <c r="I69" s="154"/>
      <c r="J69" s="155">
        <f>J127</f>
        <v>0</v>
      </c>
      <c r="K69" s="156"/>
    </row>
    <row r="70" spans="2:12" s="9" customFormat="1" ht="19.95" customHeight="1">
      <c r="B70" s="150"/>
      <c r="C70" s="151"/>
      <c r="D70" s="152" t="s">
        <v>3056</v>
      </c>
      <c r="E70" s="153"/>
      <c r="F70" s="153"/>
      <c r="G70" s="153"/>
      <c r="H70" s="153"/>
      <c r="I70" s="154"/>
      <c r="J70" s="155">
        <f>J135</f>
        <v>0</v>
      </c>
      <c r="K70" s="156"/>
    </row>
    <row r="71" spans="2:12" s="9" customFormat="1" ht="19.95" customHeight="1">
      <c r="B71" s="150"/>
      <c r="C71" s="151"/>
      <c r="D71" s="152" t="s">
        <v>3057</v>
      </c>
      <c r="E71" s="153"/>
      <c r="F71" s="153"/>
      <c r="G71" s="153"/>
      <c r="H71" s="153"/>
      <c r="I71" s="154"/>
      <c r="J71" s="155">
        <f>J138</f>
        <v>0</v>
      </c>
      <c r="K71" s="156"/>
    </row>
    <row r="72" spans="2:12" s="9" customFormat="1" ht="19.95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J142</f>
        <v>0</v>
      </c>
      <c r="K72" s="156"/>
    </row>
    <row r="73" spans="2:12" s="9" customFormat="1" ht="19.95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" customHeight="1">
      <c r="B80" s="42"/>
      <c r="C80" s="62" t="s">
        <v>260</v>
      </c>
      <c r="L80" s="42"/>
    </row>
    <row r="81" spans="2:20" s="1" customFormat="1" ht="6.9" customHeight="1">
      <c r="B81" s="42"/>
      <c r="L81" s="42"/>
    </row>
    <row r="82" spans="2:20" s="1" customFormat="1" ht="14.4" customHeight="1">
      <c r="B82" s="42"/>
      <c r="C82" s="64" t="s">
        <v>20</v>
      </c>
      <c r="L82" s="42"/>
    </row>
    <row r="83" spans="2:20" s="1" customFormat="1" ht="16.5" customHeight="1">
      <c r="B83" s="42"/>
      <c r="E83" s="624" t="str">
        <f>E7</f>
        <v>STAVBA 1 + STAVBA 2</v>
      </c>
      <c r="F83" s="625"/>
      <c r="G83" s="625"/>
      <c r="H83" s="625"/>
      <c r="L83" s="42"/>
    </row>
    <row r="84" spans="2:20" ht="13.2">
      <c r="B84" s="29"/>
      <c r="C84" s="64" t="s">
        <v>234</v>
      </c>
      <c r="L84" s="29"/>
    </row>
    <row r="85" spans="2:20" ht="28.5" customHeight="1">
      <c r="B85" s="29"/>
      <c r="E85" s="624" t="s">
        <v>235</v>
      </c>
      <c r="F85" s="618"/>
      <c r="G85" s="618"/>
      <c r="H85" s="618"/>
      <c r="L85" s="29"/>
    </row>
    <row r="86" spans="2:20" ht="13.2">
      <c r="B86" s="29"/>
      <c r="C86" s="64" t="s">
        <v>236</v>
      </c>
      <c r="L86" s="29"/>
    </row>
    <row r="87" spans="2:20" s="1" customFormat="1" ht="28.5" customHeight="1">
      <c r="B87" s="42"/>
      <c r="E87" s="626" t="s">
        <v>237</v>
      </c>
      <c r="F87" s="627"/>
      <c r="G87" s="627"/>
      <c r="H87" s="627"/>
      <c r="L87" s="42"/>
    </row>
    <row r="88" spans="2:20" s="1" customFormat="1" ht="14.4" customHeight="1">
      <c r="B88" s="42"/>
      <c r="C88" s="64" t="s">
        <v>238</v>
      </c>
      <c r="L88" s="42"/>
    </row>
    <row r="89" spans="2:20" s="1" customFormat="1" ht="17.25" customHeight="1">
      <c r="B89" s="42"/>
      <c r="E89" s="591" t="str">
        <f>E13</f>
        <v xml:space="preserve">1.1.4.2 - SO 20 (RB2) </v>
      </c>
      <c r="F89" s="627"/>
      <c r="G89" s="627"/>
      <c r="H89" s="627"/>
      <c r="L89" s="42"/>
    </row>
    <row r="90" spans="2:20" s="1" customFormat="1" ht="6.9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" customHeight="1">
      <c r="B92" s="42"/>
      <c r="L92" s="42"/>
    </row>
    <row r="93" spans="2:20" s="1" customFormat="1" ht="13.2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3060</v>
      </c>
      <c r="I98" s="171"/>
      <c r="J98" s="172">
        <f>BK98</f>
        <v>0</v>
      </c>
      <c r="L98" s="168"/>
      <c r="M98" s="173"/>
      <c r="N98" s="174"/>
      <c r="O98" s="174"/>
      <c r="P98" s="175">
        <f>P99+P103+P118+P127+P135+P138+P142+P144</f>
        <v>0</v>
      </c>
      <c r="Q98" s="174"/>
      <c r="R98" s="175">
        <f>R99+R103+R118+R127+R135+R138+R142+R144</f>
        <v>0</v>
      </c>
      <c r="S98" s="174"/>
      <c r="T98" s="176">
        <f>T99+T103+T118+T127+T135+T138+T142+T144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BK99+BK103+BK118+BK127+BK135+BK138+BK142+BK144</f>
        <v>0</v>
      </c>
    </row>
    <row r="99" spans="2:65" s="11" customFormat="1" ht="19.95" customHeight="1">
      <c r="B99" s="168"/>
      <c r="D99" s="169" t="s">
        <v>72</v>
      </c>
      <c r="E99" s="179" t="s">
        <v>3061</v>
      </c>
      <c r="F99" s="179" t="s">
        <v>3062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3064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84">
      <c r="B101" s="42"/>
      <c r="D101" s="195" t="s">
        <v>2961</v>
      </c>
      <c r="F101" s="243" t="s">
        <v>3065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3066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2776</v>
      </c>
      <c r="F103" s="179" t="s">
        <v>3067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SUM(P104:P117)</f>
        <v>0</v>
      </c>
      <c r="Q103" s="174"/>
      <c r="R103" s="175">
        <f>SUM(R104:R117)</f>
        <v>0</v>
      </c>
      <c r="S103" s="174"/>
      <c r="T103" s="176">
        <f>SUM(T104:T117)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SUM(BK104:BK117)</f>
        <v>0</v>
      </c>
    </row>
    <row r="104" spans="2:65" s="1" customFormat="1" ht="16.5" customHeight="1">
      <c r="B104" s="181"/>
      <c r="C104" s="182" t="s">
        <v>87</v>
      </c>
      <c r="D104" s="182" t="s">
        <v>278</v>
      </c>
      <c r="E104" s="183" t="s">
        <v>3068</v>
      </c>
      <c r="F104" s="184" t="s">
        <v>3069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4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92</v>
      </c>
      <c r="D106" s="182" t="s">
        <v>278</v>
      </c>
      <c r="E106" s="183" t="s">
        <v>3070</v>
      </c>
      <c r="F106" s="184" t="s">
        <v>3071</v>
      </c>
      <c r="G106" s="185" t="s">
        <v>2960</v>
      </c>
      <c r="H106" s="186">
        <v>1</v>
      </c>
      <c r="I106" s="187"/>
      <c r="J106" s="188">
        <f t="shared" ref="J106:J117" si="0"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ref="P106:P117" si="1">O106*H106</f>
        <v>0</v>
      </c>
      <c r="Q106" s="191">
        <v>0</v>
      </c>
      <c r="R106" s="191">
        <f t="shared" ref="R106:R117" si="2">Q106*H106</f>
        <v>0</v>
      </c>
      <c r="S106" s="191">
        <v>0</v>
      </c>
      <c r="T106" s="192">
        <f t="shared" ref="T106:T117" si="3"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ref="BE106:BE117" si="4">IF(N106="základní",J106,0)</f>
        <v>0</v>
      </c>
      <c r="BF106" s="193">
        <f t="shared" ref="BF106:BF117" si="5">IF(N106="snížená",J106,0)</f>
        <v>0</v>
      </c>
      <c r="BG106" s="193">
        <f t="shared" ref="BG106:BG117" si="6">IF(N106="zákl. přenesená",J106,0)</f>
        <v>0</v>
      </c>
      <c r="BH106" s="193">
        <f t="shared" ref="BH106:BH117" si="7">IF(N106="sníž. přenesená",J106,0)</f>
        <v>0</v>
      </c>
      <c r="BI106" s="193">
        <f t="shared" ref="BI106:BI117" si="8">IF(N106="nulová",J106,0)</f>
        <v>0</v>
      </c>
      <c r="BJ106" s="25" t="s">
        <v>92</v>
      </c>
      <c r="BK106" s="193">
        <f t="shared" ref="BK106:BK117" si="9">ROUND(I106*H106,2)</f>
        <v>0</v>
      </c>
      <c r="BL106" s="25" t="s">
        <v>92</v>
      </c>
      <c r="BM106" s="25" t="s">
        <v>322</v>
      </c>
    </row>
    <row r="107" spans="2:65" s="1" customFormat="1" ht="16.5" customHeight="1">
      <c r="B107" s="181"/>
      <c r="C107" s="182" t="s">
        <v>305</v>
      </c>
      <c r="D107" s="182" t="s">
        <v>278</v>
      </c>
      <c r="E107" s="183" t="s">
        <v>3072</v>
      </c>
      <c r="F107" s="184" t="s">
        <v>3073</v>
      </c>
      <c r="G107" s="185" t="s">
        <v>2960</v>
      </c>
      <c r="H107" s="186">
        <v>12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340</v>
      </c>
    </row>
    <row r="108" spans="2:65" s="1" customFormat="1" ht="16.5" customHeight="1">
      <c r="B108" s="181"/>
      <c r="C108" s="182" t="s">
        <v>310</v>
      </c>
      <c r="D108" s="182" t="s">
        <v>278</v>
      </c>
      <c r="E108" s="183" t="s">
        <v>3074</v>
      </c>
      <c r="F108" s="184" t="s">
        <v>3075</v>
      </c>
      <c r="G108" s="185" t="s">
        <v>2960</v>
      </c>
      <c r="H108" s="186">
        <v>4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356</v>
      </c>
    </row>
    <row r="109" spans="2:65" s="1" customFormat="1" ht="16.5" customHeight="1">
      <c r="B109" s="181"/>
      <c r="C109" s="182" t="s">
        <v>315</v>
      </c>
      <c r="D109" s="182" t="s">
        <v>278</v>
      </c>
      <c r="E109" s="183" t="s">
        <v>3076</v>
      </c>
      <c r="F109" s="184" t="s">
        <v>3077</v>
      </c>
      <c r="G109" s="185" t="s">
        <v>2960</v>
      </c>
      <c r="H109" s="186">
        <v>2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372</v>
      </c>
    </row>
    <row r="110" spans="2:65" s="1" customFormat="1" ht="16.5" customHeight="1">
      <c r="B110" s="181"/>
      <c r="C110" s="182" t="s">
        <v>322</v>
      </c>
      <c r="D110" s="182" t="s">
        <v>278</v>
      </c>
      <c r="E110" s="183" t="s">
        <v>3078</v>
      </c>
      <c r="F110" s="184" t="s">
        <v>3079</v>
      </c>
      <c r="G110" s="185" t="s">
        <v>2960</v>
      </c>
      <c r="H110" s="186">
        <v>3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384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3080</v>
      </c>
      <c r="F111" s="184" t="s">
        <v>3081</v>
      </c>
      <c r="G111" s="185" t="s">
        <v>447</v>
      </c>
      <c r="H111" s="186">
        <v>14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413</v>
      </c>
    </row>
    <row r="112" spans="2:65" s="1" customFormat="1" ht="16.5" customHeight="1">
      <c r="B112" s="181"/>
      <c r="C112" s="182" t="s">
        <v>340</v>
      </c>
      <c r="D112" s="182" t="s">
        <v>278</v>
      </c>
      <c r="E112" s="183" t="s">
        <v>3082</v>
      </c>
      <c r="F112" s="184" t="s">
        <v>3083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428</v>
      </c>
    </row>
    <row r="113" spans="2:65" s="1" customFormat="1" ht="16.5" customHeight="1">
      <c r="B113" s="181"/>
      <c r="C113" s="182" t="s">
        <v>347</v>
      </c>
      <c r="D113" s="182" t="s">
        <v>278</v>
      </c>
      <c r="E113" s="183" t="s">
        <v>3084</v>
      </c>
      <c r="F113" s="184" t="s">
        <v>3085</v>
      </c>
      <c r="G113" s="185" t="s">
        <v>2960</v>
      </c>
      <c r="H113" s="186">
        <v>1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435</v>
      </c>
    </row>
    <row r="114" spans="2:65" s="1" customFormat="1" ht="16.5" customHeight="1">
      <c r="B114" s="181"/>
      <c r="C114" s="182" t="s">
        <v>356</v>
      </c>
      <c r="D114" s="182" t="s">
        <v>278</v>
      </c>
      <c r="E114" s="183" t="s">
        <v>3086</v>
      </c>
      <c r="F114" s="184" t="s">
        <v>3087</v>
      </c>
      <c r="G114" s="185" t="s">
        <v>447</v>
      </c>
      <c r="H114" s="186">
        <v>12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446</v>
      </c>
    </row>
    <row r="115" spans="2:65" s="1" customFormat="1" ht="16.5" customHeight="1">
      <c r="B115" s="181"/>
      <c r="C115" s="182" t="s">
        <v>365</v>
      </c>
      <c r="D115" s="182" t="s">
        <v>278</v>
      </c>
      <c r="E115" s="183" t="s">
        <v>3088</v>
      </c>
      <c r="F115" s="184" t="s">
        <v>3089</v>
      </c>
      <c r="G115" s="185" t="s">
        <v>447</v>
      </c>
      <c r="H115" s="186">
        <v>6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456</v>
      </c>
    </row>
    <row r="116" spans="2:65" s="1" customFormat="1" ht="16.5" customHeight="1">
      <c r="B116" s="181"/>
      <c r="C116" s="182" t="s">
        <v>372</v>
      </c>
      <c r="D116" s="182" t="s">
        <v>278</v>
      </c>
      <c r="E116" s="183" t="s">
        <v>3090</v>
      </c>
      <c r="F116" s="184" t="s">
        <v>3091</v>
      </c>
      <c r="G116" s="185" t="s">
        <v>447</v>
      </c>
      <c r="H116" s="186">
        <v>3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467</v>
      </c>
    </row>
    <row r="117" spans="2:65" s="1" customFormat="1" ht="16.5" customHeight="1">
      <c r="B117" s="181"/>
      <c r="C117" s="182" t="s">
        <v>12</v>
      </c>
      <c r="D117" s="182" t="s">
        <v>278</v>
      </c>
      <c r="E117" s="183" t="s">
        <v>3092</v>
      </c>
      <c r="F117" s="184" t="s">
        <v>2964</v>
      </c>
      <c r="G117" s="185" t="s">
        <v>2965</v>
      </c>
      <c r="H117" s="246"/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475</v>
      </c>
    </row>
    <row r="118" spans="2:65" s="11" customFormat="1" ht="29.85" customHeight="1">
      <c r="B118" s="168"/>
      <c r="D118" s="169" t="s">
        <v>72</v>
      </c>
      <c r="E118" s="179" t="s">
        <v>2799</v>
      </c>
      <c r="F118" s="179" t="s">
        <v>3093</v>
      </c>
      <c r="I118" s="171"/>
      <c r="J118" s="180">
        <f>BK118</f>
        <v>0</v>
      </c>
      <c r="L118" s="168"/>
      <c r="M118" s="173"/>
      <c r="N118" s="174"/>
      <c r="O118" s="174"/>
      <c r="P118" s="175">
        <f>SUM(P119:P126)</f>
        <v>0</v>
      </c>
      <c r="Q118" s="174"/>
      <c r="R118" s="175">
        <f>SUM(R119:R126)</f>
        <v>0</v>
      </c>
      <c r="S118" s="174"/>
      <c r="T118" s="176">
        <f>SUM(T119:T126)</f>
        <v>0</v>
      </c>
      <c r="AR118" s="169" t="s">
        <v>77</v>
      </c>
      <c r="AT118" s="177" t="s">
        <v>72</v>
      </c>
      <c r="AU118" s="177" t="s">
        <v>77</v>
      </c>
      <c r="AY118" s="169" t="s">
        <v>276</v>
      </c>
      <c r="BK118" s="178">
        <f>SUM(BK119:BK126)</f>
        <v>0</v>
      </c>
    </row>
    <row r="119" spans="2:65" s="1" customFormat="1" ht="16.5" customHeight="1">
      <c r="B119" s="181"/>
      <c r="C119" s="182" t="s">
        <v>384</v>
      </c>
      <c r="D119" s="182" t="s">
        <v>278</v>
      </c>
      <c r="E119" s="183" t="s">
        <v>3094</v>
      </c>
      <c r="F119" s="184" t="s">
        <v>3005</v>
      </c>
      <c r="G119" s="185" t="s">
        <v>447</v>
      </c>
      <c r="H119" s="186">
        <v>14</v>
      </c>
      <c r="I119" s="187"/>
      <c r="J119" s="188">
        <f t="shared" ref="J119:J126" si="10"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ref="P119:P126" si="11">O119*H119</f>
        <v>0</v>
      </c>
      <c r="Q119" s="191">
        <v>0</v>
      </c>
      <c r="R119" s="191">
        <f t="shared" ref="R119:R126" si="12">Q119*H119</f>
        <v>0</v>
      </c>
      <c r="S119" s="191">
        <v>0</v>
      </c>
      <c r="T119" s="192">
        <f t="shared" ref="T119:T126" si="13"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ref="BE119:BE126" si="14">IF(N119="základní",J119,0)</f>
        <v>0</v>
      </c>
      <c r="BF119" s="193">
        <f t="shared" ref="BF119:BF126" si="15">IF(N119="snížená",J119,0)</f>
        <v>0</v>
      </c>
      <c r="BG119" s="193">
        <f t="shared" ref="BG119:BG126" si="16">IF(N119="zákl. přenesená",J119,0)</f>
        <v>0</v>
      </c>
      <c r="BH119" s="193">
        <f t="shared" ref="BH119:BH126" si="17">IF(N119="sníž. přenesená",J119,0)</f>
        <v>0</v>
      </c>
      <c r="BI119" s="193">
        <f t="shared" ref="BI119:BI126" si="18">IF(N119="nulová",J119,0)</f>
        <v>0</v>
      </c>
      <c r="BJ119" s="25" t="s">
        <v>92</v>
      </c>
      <c r="BK119" s="193">
        <f t="shared" ref="BK119:BK126" si="19">ROUND(I119*H119,2)</f>
        <v>0</v>
      </c>
      <c r="BL119" s="25" t="s">
        <v>92</v>
      </c>
      <c r="BM119" s="25" t="s">
        <v>484</v>
      </c>
    </row>
    <row r="120" spans="2:65" s="1" customFormat="1" ht="16.5" customHeight="1">
      <c r="B120" s="181"/>
      <c r="C120" s="182" t="s">
        <v>390</v>
      </c>
      <c r="D120" s="182" t="s">
        <v>278</v>
      </c>
      <c r="E120" s="183" t="s">
        <v>3095</v>
      </c>
      <c r="F120" s="184" t="s">
        <v>3007</v>
      </c>
      <c r="G120" s="185" t="s">
        <v>447</v>
      </c>
      <c r="H120" s="186">
        <v>9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495</v>
      </c>
    </row>
    <row r="121" spans="2:65" s="1" customFormat="1" ht="16.5" customHeight="1">
      <c r="B121" s="181"/>
      <c r="C121" s="182" t="s">
        <v>413</v>
      </c>
      <c r="D121" s="182" t="s">
        <v>278</v>
      </c>
      <c r="E121" s="183" t="s">
        <v>3096</v>
      </c>
      <c r="F121" s="184" t="s">
        <v>3097</v>
      </c>
      <c r="G121" s="185" t="s">
        <v>447</v>
      </c>
      <c r="H121" s="186">
        <v>20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507</v>
      </c>
    </row>
    <row r="122" spans="2:65" s="1" customFormat="1" ht="16.5" customHeight="1">
      <c r="B122" s="181"/>
      <c r="C122" s="182" t="s">
        <v>421</v>
      </c>
      <c r="D122" s="182" t="s">
        <v>278</v>
      </c>
      <c r="E122" s="183" t="s">
        <v>3098</v>
      </c>
      <c r="F122" s="184" t="s">
        <v>3009</v>
      </c>
      <c r="G122" s="185" t="s">
        <v>447</v>
      </c>
      <c r="H122" s="186">
        <v>3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520</v>
      </c>
    </row>
    <row r="123" spans="2:65" s="1" customFormat="1" ht="16.5" customHeight="1">
      <c r="B123" s="181"/>
      <c r="C123" s="182" t="s">
        <v>428</v>
      </c>
      <c r="D123" s="182" t="s">
        <v>278</v>
      </c>
      <c r="E123" s="183" t="s">
        <v>3099</v>
      </c>
      <c r="F123" s="184" t="s">
        <v>3011</v>
      </c>
      <c r="G123" s="185" t="s">
        <v>447</v>
      </c>
      <c r="H123" s="186">
        <v>4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532</v>
      </c>
    </row>
    <row r="124" spans="2:65" s="1" customFormat="1" ht="16.5" customHeight="1">
      <c r="B124" s="181"/>
      <c r="C124" s="182" t="s">
        <v>10</v>
      </c>
      <c r="D124" s="182" t="s">
        <v>278</v>
      </c>
      <c r="E124" s="183" t="s">
        <v>3100</v>
      </c>
      <c r="F124" s="184" t="s">
        <v>3013</v>
      </c>
      <c r="G124" s="185" t="s">
        <v>447</v>
      </c>
      <c r="H124" s="186">
        <v>14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555</v>
      </c>
    </row>
    <row r="125" spans="2:65" s="1" customFormat="1" ht="16.5" customHeight="1">
      <c r="B125" s="181"/>
      <c r="C125" s="182" t="s">
        <v>435</v>
      </c>
      <c r="D125" s="182" t="s">
        <v>278</v>
      </c>
      <c r="E125" s="183" t="s">
        <v>3101</v>
      </c>
      <c r="F125" s="184" t="s">
        <v>3102</v>
      </c>
      <c r="G125" s="185" t="s">
        <v>447</v>
      </c>
      <c r="H125" s="186">
        <v>0.5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563</v>
      </c>
    </row>
    <row r="126" spans="2:65" s="1" customFormat="1" ht="16.5" customHeight="1">
      <c r="B126" s="181"/>
      <c r="C126" s="182" t="s">
        <v>439</v>
      </c>
      <c r="D126" s="182" t="s">
        <v>278</v>
      </c>
      <c r="E126" s="183" t="s">
        <v>3103</v>
      </c>
      <c r="F126" s="184" t="s">
        <v>2964</v>
      </c>
      <c r="G126" s="185" t="s">
        <v>2965</v>
      </c>
      <c r="H126" s="246"/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574</v>
      </c>
    </row>
    <row r="127" spans="2:65" s="11" customFormat="1" ht="29.85" customHeight="1">
      <c r="B127" s="168"/>
      <c r="D127" s="169" t="s">
        <v>72</v>
      </c>
      <c r="E127" s="179" t="s">
        <v>2829</v>
      </c>
      <c r="F127" s="179" t="s">
        <v>3104</v>
      </c>
      <c r="I127" s="171"/>
      <c r="J127" s="180">
        <f>BK127</f>
        <v>0</v>
      </c>
      <c r="L127" s="168"/>
      <c r="M127" s="173"/>
      <c r="N127" s="174"/>
      <c r="O127" s="174"/>
      <c r="P127" s="175">
        <f>SUM(P128:P134)</f>
        <v>0</v>
      </c>
      <c r="Q127" s="174"/>
      <c r="R127" s="175">
        <f>SUM(R128:R134)</f>
        <v>0</v>
      </c>
      <c r="S127" s="174"/>
      <c r="T127" s="176">
        <f>SUM(T128:T134)</f>
        <v>0</v>
      </c>
      <c r="AR127" s="169" t="s">
        <v>77</v>
      </c>
      <c r="AT127" s="177" t="s">
        <v>72</v>
      </c>
      <c r="AU127" s="177" t="s">
        <v>77</v>
      </c>
      <c r="AY127" s="169" t="s">
        <v>276</v>
      </c>
      <c r="BK127" s="178">
        <f>SUM(BK128:BK134)</f>
        <v>0</v>
      </c>
    </row>
    <row r="128" spans="2:65" s="1" customFormat="1" ht="16.5" customHeight="1">
      <c r="B128" s="181"/>
      <c r="C128" s="182" t="s">
        <v>446</v>
      </c>
      <c r="D128" s="182" t="s">
        <v>278</v>
      </c>
      <c r="E128" s="183" t="s">
        <v>3105</v>
      </c>
      <c r="F128" s="184" t="s">
        <v>3106</v>
      </c>
      <c r="G128" s="185" t="s">
        <v>2960</v>
      </c>
      <c r="H128" s="186">
        <v>1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588</v>
      </c>
    </row>
    <row r="129" spans="2:65" s="1" customFormat="1" ht="36">
      <c r="B129" s="42"/>
      <c r="D129" s="195" t="s">
        <v>2961</v>
      </c>
      <c r="F129" s="243" t="s">
        <v>3107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2961</v>
      </c>
      <c r="AU129" s="25" t="s">
        <v>81</v>
      </c>
    </row>
    <row r="130" spans="2:65" s="1" customFormat="1" ht="16.5" customHeight="1">
      <c r="B130" s="181"/>
      <c r="C130" s="182" t="s">
        <v>452</v>
      </c>
      <c r="D130" s="182" t="s">
        <v>278</v>
      </c>
      <c r="E130" s="183" t="s">
        <v>3108</v>
      </c>
      <c r="F130" s="184" t="s">
        <v>3109</v>
      </c>
      <c r="G130" s="185" t="s">
        <v>2960</v>
      </c>
      <c r="H130" s="186">
        <v>1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606</v>
      </c>
    </row>
    <row r="131" spans="2:65" s="1" customFormat="1" ht="16.5" customHeight="1">
      <c r="B131" s="181"/>
      <c r="C131" s="182" t="s">
        <v>456</v>
      </c>
      <c r="D131" s="182" t="s">
        <v>278</v>
      </c>
      <c r="E131" s="183" t="s">
        <v>3110</v>
      </c>
      <c r="F131" s="184" t="s">
        <v>3111</v>
      </c>
      <c r="G131" s="185" t="s">
        <v>2662</v>
      </c>
      <c r="H131" s="186">
        <v>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615</v>
      </c>
    </row>
    <row r="132" spans="2:65" s="1" customFormat="1" ht="16.5" customHeight="1">
      <c r="B132" s="181"/>
      <c r="C132" s="182" t="s">
        <v>463</v>
      </c>
      <c r="D132" s="182" t="s">
        <v>278</v>
      </c>
      <c r="E132" s="183" t="s">
        <v>3112</v>
      </c>
      <c r="F132" s="184" t="s">
        <v>3113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625</v>
      </c>
    </row>
    <row r="133" spans="2:65" s="1" customFormat="1" ht="16.5" customHeight="1">
      <c r="B133" s="181"/>
      <c r="C133" s="182" t="s">
        <v>467</v>
      </c>
      <c r="D133" s="182" t="s">
        <v>278</v>
      </c>
      <c r="E133" s="183" t="s">
        <v>3114</v>
      </c>
      <c r="F133" s="184" t="s">
        <v>3115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633</v>
      </c>
    </row>
    <row r="134" spans="2:65" s="1" customFormat="1" ht="16.5" customHeight="1">
      <c r="B134" s="181"/>
      <c r="C134" s="182" t="s">
        <v>471</v>
      </c>
      <c r="D134" s="182" t="s">
        <v>278</v>
      </c>
      <c r="E134" s="183" t="s">
        <v>3116</v>
      </c>
      <c r="F134" s="184" t="s">
        <v>2964</v>
      </c>
      <c r="G134" s="185" t="s">
        <v>2965</v>
      </c>
      <c r="H134" s="246"/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646</v>
      </c>
    </row>
    <row r="135" spans="2:65" s="11" customFormat="1" ht="29.85" customHeight="1">
      <c r="B135" s="168"/>
      <c r="D135" s="169" t="s">
        <v>72</v>
      </c>
      <c r="E135" s="179" t="s">
        <v>2908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475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120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654</v>
      </c>
    </row>
    <row r="137" spans="2:65" s="1" customFormat="1" ht="16.5" customHeight="1">
      <c r="B137" s="181"/>
      <c r="C137" s="182" t="s">
        <v>479</v>
      </c>
      <c r="D137" s="182" t="s">
        <v>278</v>
      </c>
      <c r="E137" s="183" t="s">
        <v>3118</v>
      </c>
      <c r="F137" s="184" t="s">
        <v>2964</v>
      </c>
      <c r="G137" s="185" t="s">
        <v>591</v>
      </c>
      <c r="H137" s="186">
        <v>0.25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662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3033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SUM(BK139:BK141)</f>
        <v>0</v>
      </c>
    </row>
    <row r="139" spans="2:65" s="1" customFormat="1" ht="25.5" customHeight="1">
      <c r="B139" s="181"/>
      <c r="C139" s="182" t="s">
        <v>484</v>
      </c>
      <c r="D139" s="182" t="s">
        <v>278</v>
      </c>
      <c r="E139" s="183" t="s">
        <v>3119</v>
      </c>
      <c r="F139" s="184" t="s">
        <v>3035</v>
      </c>
      <c r="G139" s="185" t="s">
        <v>3036</v>
      </c>
      <c r="H139" s="186">
        <v>26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671</v>
      </c>
    </row>
    <row r="140" spans="2:65" s="1" customFormat="1" ht="36">
      <c r="B140" s="42"/>
      <c r="D140" s="195" t="s">
        <v>2961</v>
      </c>
      <c r="F140" s="243" t="s">
        <v>3120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81</v>
      </c>
    </row>
    <row r="141" spans="2:65" s="1" customFormat="1" ht="16.5" customHeight="1">
      <c r="B141" s="181"/>
      <c r="C141" s="182" t="s">
        <v>490</v>
      </c>
      <c r="D141" s="182" t="s">
        <v>278</v>
      </c>
      <c r="E141" s="183" t="s">
        <v>3121</v>
      </c>
      <c r="F141" s="184" t="s">
        <v>2964</v>
      </c>
      <c r="G141" s="185" t="s">
        <v>2965</v>
      </c>
      <c r="H141" s="246"/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684</v>
      </c>
    </row>
    <row r="142" spans="2:65" s="11" customFormat="1" ht="29.85" customHeight="1">
      <c r="B142" s="168"/>
      <c r="D142" s="169" t="s">
        <v>72</v>
      </c>
      <c r="E142" s="179" t="s">
        <v>3032</v>
      </c>
      <c r="F142" s="179" t="s">
        <v>3040</v>
      </c>
      <c r="I142" s="171"/>
      <c r="J142" s="180">
        <f>BK142</f>
        <v>0</v>
      </c>
      <c r="L142" s="168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69" t="s">
        <v>77</v>
      </c>
      <c r="AT142" s="177" t="s">
        <v>72</v>
      </c>
      <c r="AU142" s="177" t="s">
        <v>77</v>
      </c>
      <c r="AY142" s="169" t="s">
        <v>276</v>
      </c>
      <c r="BK142" s="178">
        <f>BK143</f>
        <v>0</v>
      </c>
    </row>
    <row r="143" spans="2:65" s="1" customFormat="1" ht="16.5" customHeight="1">
      <c r="B143" s="181"/>
      <c r="C143" s="182" t="s">
        <v>495</v>
      </c>
      <c r="D143" s="182" t="s">
        <v>278</v>
      </c>
      <c r="E143" s="183" t="s">
        <v>3122</v>
      </c>
      <c r="F143" s="184" t="s">
        <v>3042</v>
      </c>
      <c r="G143" s="185" t="s">
        <v>325</v>
      </c>
      <c r="H143" s="186">
        <v>52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695</v>
      </c>
    </row>
    <row r="144" spans="2:65" s="11" customFormat="1" ht="29.85" customHeight="1">
      <c r="B144" s="168"/>
      <c r="D144" s="169" t="s">
        <v>72</v>
      </c>
      <c r="E144" s="179" t="s">
        <v>3039</v>
      </c>
      <c r="F144" s="179" t="s">
        <v>3044</v>
      </c>
      <c r="I144" s="171"/>
      <c r="J144" s="180">
        <f>BK144</f>
        <v>0</v>
      </c>
      <c r="L144" s="168"/>
      <c r="M144" s="173"/>
      <c r="N144" s="174"/>
      <c r="O144" s="174"/>
      <c r="P144" s="175">
        <f>SUM(P145:P146)</f>
        <v>0</v>
      </c>
      <c r="Q144" s="174"/>
      <c r="R144" s="175">
        <f>SUM(R145:R146)</f>
        <v>0</v>
      </c>
      <c r="S144" s="174"/>
      <c r="T144" s="176">
        <f>SUM(T145:T146)</f>
        <v>0</v>
      </c>
      <c r="AR144" s="169" t="s">
        <v>77</v>
      </c>
      <c r="AT144" s="177" t="s">
        <v>72</v>
      </c>
      <c r="AU144" s="177" t="s">
        <v>77</v>
      </c>
      <c r="AY144" s="169" t="s">
        <v>276</v>
      </c>
      <c r="BK144" s="178">
        <f>SUM(BK145:BK146)</f>
        <v>0</v>
      </c>
    </row>
    <row r="145" spans="2:65" s="1" customFormat="1" ht="16.5" customHeight="1">
      <c r="B145" s="181"/>
      <c r="C145" s="182" t="s">
        <v>501</v>
      </c>
      <c r="D145" s="182" t="s">
        <v>278</v>
      </c>
      <c r="E145" s="183" t="s">
        <v>3123</v>
      </c>
      <c r="F145" s="184" t="s">
        <v>3046</v>
      </c>
      <c r="G145" s="185" t="s">
        <v>3047</v>
      </c>
      <c r="H145" s="186">
        <v>8</v>
      </c>
      <c r="I145" s="187"/>
      <c r="J145" s="188">
        <f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710</v>
      </c>
    </row>
    <row r="146" spans="2:65" s="1" customFormat="1" ht="16.5" customHeight="1">
      <c r="B146" s="181"/>
      <c r="C146" s="182" t="s">
        <v>507</v>
      </c>
      <c r="D146" s="182" t="s">
        <v>278</v>
      </c>
      <c r="E146" s="183" t="s">
        <v>3124</v>
      </c>
      <c r="F146" s="184" t="s">
        <v>3049</v>
      </c>
      <c r="G146" s="185" t="s">
        <v>3047</v>
      </c>
      <c r="H146" s="186">
        <v>16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239" t="s">
        <v>46</v>
      </c>
      <c r="O146" s="240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723</v>
      </c>
    </row>
    <row r="147" spans="2:65" s="1" customFormat="1" ht="6.9" customHeight="1">
      <c r="B147" s="57"/>
      <c r="C147" s="58"/>
      <c r="D147" s="58"/>
      <c r="E147" s="58"/>
      <c r="F147" s="58"/>
      <c r="G147" s="58"/>
      <c r="H147" s="58"/>
      <c r="I147" s="135"/>
      <c r="J147" s="58"/>
      <c r="K147" s="58"/>
      <c r="L147" s="42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121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3125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1.1.5.3 - SO 20 (RB2) HROMOSVOD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" customHeight="1">
      <c r="B75" s="42"/>
      <c r="C75" s="62" t="s">
        <v>260</v>
      </c>
      <c r="L75" s="42"/>
    </row>
    <row r="76" spans="2:12" s="1" customFormat="1" ht="6.9" customHeight="1">
      <c r="B76" s="42"/>
      <c r="L76" s="42"/>
    </row>
    <row r="77" spans="2:12" s="1" customFormat="1" ht="14.4" customHeight="1">
      <c r="B77" s="42"/>
      <c r="C77" s="64" t="s">
        <v>20</v>
      </c>
      <c r="L77" s="42"/>
    </row>
    <row r="78" spans="2:12" s="1" customFormat="1" ht="16.5" customHeight="1">
      <c r="B78" s="42"/>
      <c r="E78" s="624" t="str">
        <f>E7</f>
        <v>STAVBA 1 + STAVBA 2</v>
      </c>
      <c r="F78" s="625"/>
      <c r="G78" s="625"/>
      <c r="H78" s="625"/>
      <c r="L78" s="42"/>
    </row>
    <row r="79" spans="2:12" ht="13.2">
      <c r="B79" s="29"/>
      <c r="C79" s="64" t="s">
        <v>234</v>
      </c>
      <c r="L79" s="29"/>
    </row>
    <row r="80" spans="2:12" ht="28.5" customHeight="1">
      <c r="B80" s="29"/>
      <c r="E80" s="624" t="s">
        <v>235</v>
      </c>
      <c r="F80" s="618"/>
      <c r="G80" s="618"/>
      <c r="H80" s="618"/>
      <c r="L80" s="29"/>
    </row>
    <row r="81" spans="2:65" ht="13.2">
      <c r="B81" s="29"/>
      <c r="C81" s="64" t="s">
        <v>236</v>
      </c>
      <c r="L81" s="29"/>
    </row>
    <row r="82" spans="2:65" s="1" customFormat="1" ht="28.5" customHeight="1">
      <c r="B82" s="42"/>
      <c r="E82" s="626" t="s">
        <v>237</v>
      </c>
      <c r="F82" s="627"/>
      <c r="G82" s="627"/>
      <c r="H82" s="627"/>
      <c r="L82" s="42"/>
    </row>
    <row r="83" spans="2:65" s="1" customFormat="1" ht="14.4" customHeight="1">
      <c r="B83" s="42"/>
      <c r="C83" s="64" t="s">
        <v>238</v>
      </c>
      <c r="L83" s="42"/>
    </row>
    <row r="84" spans="2:65" s="1" customFormat="1" ht="17.25" customHeight="1">
      <c r="B84" s="42"/>
      <c r="E84" s="591" t="str">
        <f>E13</f>
        <v>1.1.5.3 - SO 20 (RB2) HROMOSVOD</v>
      </c>
      <c r="F84" s="627"/>
      <c r="G84" s="627"/>
      <c r="H84" s="627"/>
      <c r="L84" s="42"/>
    </row>
    <row r="85" spans="2:65" s="1" customFormat="1" ht="6.9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" customHeight="1">
      <c r="B87" s="42"/>
      <c r="L87" s="42"/>
    </row>
    <row r="88" spans="2:65" s="1" customFormat="1" ht="13.2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3133</v>
      </c>
      <c r="F96" s="228" t="s">
        <v>3134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3135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3138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3141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100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45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4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210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4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6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4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59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43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5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5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95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27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4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210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4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5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3171</v>
      </c>
      <c r="F142" s="228" t="s">
        <v>3172</v>
      </c>
      <c r="G142" s="229" t="s">
        <v>2155</v>
      </c>
      <c r="H142" s="230">
        <v>1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6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4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130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4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30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5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5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9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50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5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10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5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36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9"/>
  <sheetViews>
    <sheetView showGridLines="0" workbookViewId="0">
      <pane ySplit="1" topLeftCell="A189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124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3194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ROUND(J105,2)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ROUND(SUM(BE105:BE218), 2)</f>
        <v>0</v>
      </c>
      <c r="G34" s="43"/>
      <c r="H34" s="43"/>
      <c r="I34" s="127">
        <v>0.21</v>
      </c>
      <c r="J34" s="126">
        <f>ROUND(ROUND((SUM(BE105:BE218)),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ROUND(SUM(BF105:BF218), 2)</f>
        <v>0</v>
      </c>
      <c r="G35" s="43"/>
      <c r="H35" s="43"/>
      <c r="I35" s="127">
        <v>0.15</v>
      </c>
      <c r="J35" s="126">
        <f>ROUND(ROUND((SUM(BF105:BF218)),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ROUND(SUM(BG105:BG218),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ROUND(SUM(BH105:BH218),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ROUND(SUM(BI105:BI218),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1.1.5.2 - SO 20 (RB2) SILNOPROUD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J105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J106</f>
        <v>0</v>
      </c>
      <c r="K65" s="149"/>
    </row>
    <row r="66" spans="2:11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J112</f>
        <v>0</v>
      </c>
      <c r="K66" s="149"/>
    </row>
    <row r="67" spans="2:11" s="8" customFormat="1" ht="24.9" customHeight="1">
      <c r="B67" s="143"/>
      <c r="C67" s="144"/>
      <c r="D67" s="145" t="s">
        <v>3195</v>
      </c>
      <c r="E67" s="146"/>
      <c r="F67" s="146"/>
      <c r="G67" s="146"/>
      <c r="H67" s="146"/>
      <c r="I67" s="147"/>
      <c r="J67" s="148">
        <f>J144</f>
        <v>0</v>
      </c>
      <c r="K67" s="149"/>
    </row>
    <row r="68" spans="2:11" s="8" customFormat="1" ht="24.9" customHeight="1">
      <c r="B68" s="143"/>
      <c r="C68" s="144"/>
      <c r="D68" s="145" t="s">
        <v>3196</v>
      </c>
      <c r="E68" s="146"/>
      <c r="F68" s="146"/>
      <c r="G68" s="146"/>
      <c r="H68" s="146"/>
      <c r="I68" s="147"/>
      <c r="J68" s="148">
        <f>J153</f>
        <v>0</v>
      </c>
      <c r="K68" s="149"/>
    </row>
    <row r="69" spans="2:11" s="8" customFormat="1" ht="24.9" customHeight="1">
      <c r="B69" s="143"/>
      <c r="C69" s="144"/>
      <c r="D69" s="145" t="s">
        <v>3197</v>
      </c>
      <c r="E69" s="146"/>
      <c r="F69" s="146"/>
      <c r="G69" s="146"/>
      <c r="H69" s="146"/>
      <c r="I69" s="147"/>
      <c r="J69" s="148">
        <f>J162</f>
        <v>0</v>
      </c>
      <c r="K69" s="149"/>
    </row>
    <row r="70" spans="2:11" s="8" customFormat="1" ht="24.9" customHeight="1">
      <c r="B70" s="143"/>
      <c r="C70" s="144"/>
      <c r="D70" s="145" t="s">
        <v>3198</v>
      </c>
      <c r="E70" s="146"/>
      <c r="F70" s="146"/>
      <c r="G70" s="146"/>
      <c r="H70" s="146"/>
      <c r="I70" s="147"/>
      <c r="J70" s="148">
        <f>J169</f>
        <v>0</v>
      </c>
      <c r="K70" s="149"/>
    </row>
    <row r="71" spans="2:11" s="8" customFormat="1" ht="24.9" customHeight="1">
      <c r="B71" s="143"/>
      <c r="C71" s="144"/>
      <c r="D71" s="145" t="s">
        <v>3127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" customHeight="1">
      <c r="B72" s="143"/>
      <c r="C72" s="144"/>
      <c r="D72" s="145" t="s">
        <v>3199</v>
      </c>
      <c r="E72" s="146"/>
      <c r="F72" s="146"/>
      <c r="G72" s="146"/>
      <c r="H72" s="146"/>
      <c r="I72" s="147"/>
      <c r="J72" s="148">
        <f>J184</f>
        <v>0</v>
      </c>
      <c r="K72" s="149"/>
    </row>
    <row r="73" spans="2:11" s="8" customFormat="1" ht="24.9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J187</f>
        <v>0</v>
      </c>
      <c r="K73" s="149"/>
    </row>
    <row r="74" spans="2:11" s="8" customFormat="1" ht="24.9" customHeight="1">
      <c r="B74" s="143"/>
      <c r="C74" s="144"/>
      <c r="D74" s="145" t="s">
        <v>3200</v>
      </c>
      <c r="E74" s="146"/>
      <c r="F74" s="146"/>
      <c r="G74" s="146"/>
      <c r="H74" s="146"/>
      <c r="I74" s="147"/>
      <c r="J74" s="148">
        <f>J192</f>
        <v>0</v>
      </c>
      <c r="K74" s="149"/>
    </row>
    <row r="75" spans="2:11" s="8" customFormat="1" ht="24.9" customHeight="1">
      <c r="B75" s="143"/>
      <c r="C75" s="144"/>
      <c r="D75" s="145" t="s">
        <v>3201</v>
      </c>
      <c r="E75" s="146"/>
      <c r="F75" s="146"/>
      <c r="G75" s="146"/>
      <c r="H75" s="146"/>
      <c r="I75" s="147"/>
      <c r="J75" s="148">
        <f>J194</f>
        <v>0</v>
      </c>
      <c r="K75" s="149"/>
    </row>
    <row r="76" spans="2:11" s="8" customFormat="1" ht="24.9" customHeight="1">
      <c r="B76" s="143"/>
      <c r="C76" s="144"/>
      <c r="D76" s="145" t="s">
        <v>3202</v>
      </c>
      <c r="E76" s="146"/>
      <c r="F76" s="146"/>
      <c r="G76" s="146"/>
      <c r="H76" s="146"/>
      <c r="I76" s="147"/>
      <c r="J76" s="148">
        <f>J196</f>
        <v>0</v>
      </c>
      <c r="K76" s="149"/>
    </row>
    <row r="77" spans="2:11" s="8" customFormat="1" ht="24.9" customHeight="1">
      <c r="B77" s="143"/>
      <c r="C77" s="144"/>
      <c r="D77" s="145" t="s">
        <v>3127</v>
      </c>
      <c r="E77" s="146"/>
      <c r="F77" s="146"/>
      <c r="G77" s="146"/>
      <c r="H77" s="146"/>
      <c r="I77" s="147"/>
      <c r="J77" s="148">
        <f>J198</f>
        <v>0</v>
      </c>
      <c r="K77" s="149"/>
    </row>
    <row r="78" spans="2:11" s="8" customFormat="1" ht="24.9" customHeight="1">
      <c r="B78" s="143"/>
      <c r="C78" s="144"/>
      <c r="D78" s="145" t="s">
        <v>3203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" customHeight="1">
      <c r="B80" s="143"/>
      <c r="C80" s="144"/>
      <c r="D80" s="145" t="s">
        <v>3204</v>
      </c>
      <c r="E80" s="146"/>
      <c r="F80" s="146"/>
      <c r="G80" s="146"/>
      <c r="H80" s="146"/>
      <c r="I80" s="147"/>
      <c r="J80" s="148">
        <f>J215</f>
        <v>0</v>
      </c>
      <c r="K80" s="149"/>
    </row>
    <row r="81" spans="2:12" s="9" customFormat="1" ht="19.95" customHeight="1">
      <c r="B81" s="150"/>
      <c r="C81" s="151"/>
      <c r="D81" s="152" t="s">
        <v>3205</v>
      </c>
      <c r="E81" s="153"/>
      <c r="F81" s="153"/>
      <c r="G81" s="153"/>
      <c r="H81" s="153"/>
      <c r="I81" s="154"/>
      <c r="J81" s="155">
        <f>J216</f>
        <v>0</v>
      </c>
      <c r="K81" s="156"/>
    </row>
    <row r="82" spans="2:12" s="1" customFormat="1" ht="21.75" customHeight="1">
      <c r="B82" s="42"/>
      <c r="C82" s="43"/>
      <c r="D82" s="43"/>
      <c r="E82" s="43"/>
      <c r="F82" s="43"/>
      <c r="G82" s="43"/>
      <c r="H82" s="43"/>
      <c r="I82" s="114"/>
      <c r="J82" s="43"/>
      <c r="K82" s="46"/>
    </row>
    <row r="83" spans="2:12" s="1" customFormat="1" ht="6.9" customHeight="1">
      <c r="B83" s="57"/>
      <c r="C83" s="58"/>
      <c r="D83" s="58"/>
      <c r="E83" s="58"/>
      <c r="F83" s="58"/>
      <c r="G83" s="58"/>
      <c r="H83" s="58"/>
      <c r="I83" s="135"/>
      <c r="J83" s="58"/>
      <c r="K83" s="59"/>
    </row>
    <row r="87" spans="2:12" s="1" customFormat="1" ht="6.9" customHeight="1">
      <c r="B87" s="60"/>
      <c r="C87" s="61"/>
      <c r="D87" s="61"/>
      <c r="E87" s="61"/>
      <c r="F87" s="61"/>
      <c r="G87" s="61"/>
      <c r="H87" s="61"/>
      <c r="I87" s="136"/>
      <c r="J87" s="61"/>
      <c r="K87" s="61"/>
      <c r="L87" s="42"/>
    </row>
    <row r="88" spans="2:12" s="1" customFormat="1" ht="36.9" customHeight="1">
      <c r="B88" s="42"/>
      <c r="C88" s="62" t="s">
        <v>260</v>
      </c>
      <c r="L88" s="42"/>
    </row>
    <row r="89" spans="2:12" s="1" customFormat="1" ht="6.9" customHeight="1">
      <c r="B89" s="42"/>
      <c r="L89" s="42"/>
    </row>
    <row r="90" spans="2:12" s="1" customFormat="1" ht="14.4" customHeight="1">
      <c r="B90" s="42"/>
      <c r="C90" s="64" t="s">
        <v>20</v>
      </c>
      <c r="L90" s="42"/>
    </row>
    <row r="91" spans="2:12" s="1" customFormat="1" ht="16.5" customHeight="1">
      <c r="B91" s="42"/>
      <c r="E91" s="624" t="str">
        <f>E7</f>
        <v>STAVBA 1 + STAVBA 2</v>
      </c>
      <c r="F91" s="625"/>
      <c r="G91" s="625"/>
      <c r="H91" s="625"/>
      <c r="L91" s="42"/>
    </row>
    <row r="92" spans="2:12" ht="13.2">
      <c r="B92" s="29"/>
      <c r="C92" s="64" t="s">
        <v>234</v>
      </c>
      <c r="L92" s="29"/>
    </row>
    <row r="93" spans="2:12" ht="28.5" customHeight="1">
      <c r="B93" s="29"/>
      <c r="E93" s="624" t="s">
        <v>235</v>
      </c>
      <c r="F93" s="618"/>
      <c r="G93" s="618"/>
      <c r="H93" s="618"/>
      <c r="L93" s="29"/>
    </row>
    <row r="94" spans="2:12" ht="13.2">
      <c r="B94" s="29"/>
      <c r="C94" s="64" t="s">
        <v>236</v>
      </c>
      <c r="L94" s="29"/>
    </row>
    <row r="95" spans="2:12" s="1" customFormat="1" ht="28.5" customHeight="1">
      <c r="B95" s="42"/>
      <c r="E95" s="626" t="s">
        <v>237</v>
      </c>
      <c r="F95" s="627"/>
      <c r="G95" s="627"/>
      <c r="H95" s="627"/>
      <c r="L95" s="42"/>
    </row>
    <row r="96" spans="2:12" s="1" customFormat="1" ht="14.4" customHeight="1">
      <c r="B96" s="42"/>
      <c r="C96" s="64" t="s">
        <v>238</v>
      </c>
      <c r="L96" s="42"/>
    </row>
    <row r="97" spans="2:65" s="1" customFormat="1" ht="17.25" customHeight="1">
      <c r="B97" s="42"/>
      <c r="E97" s="591" t="str">
        <f>E13</f>
        <v>1.1.5.2 - SO 20 (RB2) SILNOPROUD</v>
      </c>
      <c r="F97" s="627"/>
      <c r="G97" s="627"/>
      <c r="H97" s="627"/>
      <c r="L97" s="42"/>
    </row>
    <row r="98" spans="2:65" s="1" customFormat="1" ht="6.9" customHeight="1">
      <c r="B98" s="42"/>
      <c r="L98" s="42"/>
    </row>
    <row r="99" spans="2:65" s="1" customFormat="1" ht="18" customHeight="1">
      <c r="B99" s="42"/>
      <c r="C99" s="64" t="s">
        <v>24</v>
      </c>
      <c r="F99" s="157" t="str">
        <f>F16</f>
        <v>Olomouc, ul. Šlechtitelů, areál PřF UP, parc. č. 1</v>
      </c>
      <c r="I99" s="158" t="s">
        <v>26</v>
      </c>
      <c r="J99" s="68" t="str">
        <f>IF(J16="","",J16)</f>
        <v>30. 1. 2018</v>
      </c>
      <c r="L99" s="42"/>
    </row>
    <row r="100" spans="2:65" s="1" customFormat="1" ht="6.9" customHeight="1">
      <c r="B100" s="42"/>
      <c r="L100" s="42"/>
    </row>
    <row r="101" spans="2:65" s="1" customFormat="1" ht="13.2">
      <c r="B101" s="42"/>
      <c r="C101" s="64" t="s">
        <v>28</v>
      </c>
      <c r="F101" s="157" t="str">
        <f>E19</f>
        <v>Univerzita Palackého v Olomouci, Křížkovského</v>
      </c>
      <c r="I101" s="158" t="s">
        <v>34</v>
      </c>
      <c r="J101" s="157" t="str">
        <f>E25</f>
        <v>ASET studio s.r.o.</v>
      </c>
      <c r="L101" s="42"/>
    </row>
    <row r="102" spans="2:65" s="1" customFormat="1" ht="14.4" customHeight="1">
      <c r="B102" s="42"/>
      <c r="C102" s="64" t="s">
        <v>32</v>
      </c>
      <c r="F102" s="157" t="str">
        <f>IF(E22="","",E22)</f>
        <v/>
      </c>
      <c r="L102" s="42"/>
    </row>
    <row r="103" spans="2:65" s="1" customFormat="1" ht="10.35" customHeight="1">
      <c r="B103" s="42"/>
      <c r="L103" s="42"/>
    </row>
    <row r="104" spans="2:65" s="10" customFormat="1" ht="29.25" customHeight="1">
      <c r="B104" s="159"/>
      <c r="C104" s="160" t="s">
        <v>261</v>
      </c>
      <c r="D104" s="161" t="s">
        <v>58</v>
      </c>
      <c r="E104" s="161" t="s">
        <v>54</v>
      </c>
      <c r="F104" s="161" t="s">
        <v>262</v>
      </c>
      <c r="G104" s="161" t="s">
        <v>263</v>
      </c>
      <c r="H104" s="161" t="s">
        <v>264</v>
      </c>
      <c r="I104" s="162" t="s">
        <v>265</v>
      </c>
      <c r="J104" s="161" t="s">
        <v>242</v>
      </c>
      <c r="K104" s="163" t="s">
        <v>266</v>
      </c>
      <c r="L104" s="159"/>
      <c r="M104" s="74" t="s">
        <v>267</v>
      </c>
      <c r="N104" s="75" t="s">
        <v>43</v>
      </c>
      <c r="O104" s="75" t="s">
        <v>268</v>
      </c>
      <c r="P104" s="75" t="s">
        <v>269</v>
      </c>
      <c r="Q104" s="75" t="s">
        <v>270</v>
      </c>
      <c r="R104" s="75" t="s">
        <v>271</v>
      </c>
      <c r="S104" s="75" t="s">
        <v>272</v>
      </c>
      <c r="T104" s="76" t="s">
        <v>273</v>
      </c>
    </row>
    <row r="105" spans="2:65" s="1" customFormat="1" ht="29.25" customHeight="1">
      <c r="B105" s="42"/>
      <c r="C105" s="78" t="s">
        <v>243</v>
      </c>
      <c r="J105" s="164">
        <f>BK105</f>
        <v>0</v>
      </c>
      <c r="L105" s="42"/>
      <c r="M105" s="77"/>
      <c r="N105" s="69"/>
      <c r="O105" s="69"/>
      <c r="P105" s="165">
        <f>P106+P112+P144+P153+P162+P169+P176+P184+P187+P192+P194+P196+P198+P208+P210+P215</f>
        <v>0</v>
      </c>
      <c r="Q105" s="69"/>
      <c r="R105" s="165">
        <f>R106+R112+R144+R153+R162+R169+R176+R184+R187+R192+R194+R196+R198+R208+R210+R215</f>
        <v>0</v>
      </c>
      <c r="S105" s="69"/>
      <c r="T105" s="166">
        <f>T106+T112+T144+T153+T162+T169+T176+T184+T187+T192+T194+T196+T198+T208+T210+T215</f>
        <v>0</v>
      </c>
      <c r="AT105" s="25" t="s">
        <v>72</v>
      </c>
      <c r="AU105" s="25" t="s">
        <v>244</v>
      </c>
      <c r="BK105" s="167">
        <f>BK106+BK112+BK144+BK153+BK162+BK169+BK176+BK184+BK187+BK192+BK194+BK196+BK198+BK208+BK210+BK215</f>
        <v>0</v>
      </c>
    </row>
    <row r="106" spans="2:65" s="11" customFormat="1" ht="37.35" customHeight="1">
      <c r="B106" s="168"/>
      <c r="D106" s="169" t="s">
        <v>72</v>
      </c>
      <c r="E106" s="170" t="s">
        <v>3129</v>
      </c>
      <c r="F106" s="170" t="s">
        <v>3130</v>
      </c>
      <c r="I106" s="171"/>
      <c r="J106" s="172">
        <f>BK106</f>
        <v>0</v>
      </c>
      <c r="L106" s="168"/>
      <c r="M106" s="173"/>
      <c r="N106" s="174"/>
      <c r="O106" s="174"/>
      <c r="P106" s="175">
        <f>SUM(P107:P111)</f>
        <v>0</v>
      </c>
      <c r="Q106" s="174"/>
      <c r="R106" s="175">
        <f>SUM(R107:R111)</f>
        <v>0</v>
      </c>
      <c r="S106" s="174"/>
      <c r="T106" s="176">
        <f>SUM(T107:T111)</f>
        <v>0</v>
      </c>
      <c r="AR106" s="169" t="s">
        <v>77</v>
      </c>
      <c r="AT106" s="177" t="s">
        <v>72</v>
      </c>
      <c r="AU106" s="177" t="s">
        <v>73</v>
      </c>
      <c r="AY106" s="169" t="s">
        <v>276</v>
      </c>
      <c r="BK106" s="178">
        <f>SUM(BK107:BK111)</f>
        <v>0</v>
      </c>
    </row>
    <row r="107" spans="2:65" s="1" customFormat="1" ht="16.5" customHeight="1">
      <c r="B107" s="181"/>
      <c r="C107" s="182" t="s">
        <v>77</v>
      </c>
      <c r="D107" s="182" t="s">
        <v>278</v>
      </c>
      <c r="E107" s="183" t="s">
        <v>3206</v>
      </c>
      <c r="F107" s="184" t="s">
        <v>3207</v>
      </c>
      <c r="G107" s="185" t="s">
        <v>2155</v>
      </c>
      <c r="H107" s="186">
        <v>59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77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81</v>
      </c>
    </row>
    <row r="108" spans="2:65" s="1" customFormat="1" ht="24">
      <c r="B108" s="42"/>
      <c r="D108" s="195" t="s">
        <v>2961</v>
      </c>
      <c r="F108" s="243" t="s">
        <v>3208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2961</v>
      </c>
      <c r="AU108" s="25" t="s">
        <v>77</v>
      </c>
    </row>
    <row r="109" spans="2:65" s="1" customFormat="1" ht="16.5" customHeight="1">
      <c r="B109" s="181"/>
      <c r="C109" s="182" t="s">
        <v>81</v>
      </c>
      <c r="D109" s="182" t="s">
        <v>278</v>
      </c>
      <c r="E109" s="183" t="s">
        <v>3209</v>
      </c>
      <c r="F109" s="184" t="s">
        <v>3210</v>
      </c>
      <c r="G109" s="185" t="s">
        <v>2155</v>
      </c>
      <c r="H109" s="186">
        <v>9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92</v>
      </c>
    </row>
    <row r="110" spans="2:65" s="1" customFormat="1" ht="16.5" customHeight="1">
      <c r="B110" s="181"/>
      <c r="C110" s="182" t="s">
        <v>87</v>
      </c>
      <c r="D110" s="182" t="s">
        <v>278</v>
      </c>
      <c r="E110" s="183" t="s">
        <v>3211</v>
      </c>
      <c r="F110" s="184" t="s">
        <v>3212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310</v>
      </c>
    </row>
    <row r="111" spans="2:65" s="1" customFormat="1" ht="16.5" customHeight="1">
      <c r="B111" s="181"/>
      <c r="C111" s="182" t="s">
        <v>92</v>
      </c>
      <c r="D111" s="182" t="s">
        <v>278</v>
      </c>
      <c r="E111" s="183" t="s">
        <v>3213</v>
      </c>
      <c r="F111" s="184" t="s">
        <v>3214</v>
      </c>
      <c r="G111" s="185" t="s">
        <v>2155</v>
      </c>
      <c r="H111" s="186">
        <v>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1" customFormat="1" ht="37.35" customHeight="1">
      <c r="B112" s="168"/>
      <c r="D112" s="169" t="s">
        <v>72</v>
      </c>
      <c r="E112" s="170" t="s">
        <v>2745</v>
      </c>
      <c r="F112" s="170" t="s">
        <v>3132</v>
      </c>
      <c r="I112" s="171"/>
      <c r="J112" s="172">
        <f>BK112</f>
        <v>0</v>
      </c>
      <c r="L112" s="168"/>
      <c r="M112" s="173"/>
      <c r="N112" s="174"/>
      <c r="O112" s="174"/>
      <c r="P112" s="175">
        <f>SUM(P113:P143)</f>
        <v>0</v>
      </c>
      <c r="Q112" s="174"/>
      <c r="R112" s="175">
        <f>SUM(R113:R143)</f>
        <v>0</v>
      </c>
      <c r="S112" s="174"/>
      <c r="T112" s="176">
        <f>SUM(T113:T143)</f>
        <v>0</v>
      </c>
      <c r="AR112" s="169" t="s">
        <v>77</v>
      </c>
      <c r="AT112" s="177" t="s">
        <v>72</v>
      </c>
      <c r="AU112" s="177" t="s">
        <v>73</v>
      </c>
      <c r="AY112" s="169" t="s">
        <v>276</v>
      </c>
      <c r="BK112" s="178">
        <f>SUM(BK113:BK143)</f>
        <v>0</v>
      </c>
    </row>
    <row r="113" spans="2:65" s="1" customFormat="1" ht="16.5" customHeight="1">
      <c r="B113" s="181"/>
      <c r="C113" s="226" t="s">
        <v>305</v>
      </c>
      <c r="D113" s="226" t="s">
        <v>447</v>
      </c>
      <c r="E113" s="227" t="s">
        <v>3215</v>
      </c>
      <c r="F113" s="228" t="s">
        <v>3216</v>
      </c>
      <c r="G113" s="229" t="s">
        <v>2155</v>
      </c>
      <c r="H113" s="230">
        <v>59</v>
      </c>
      <c r="I113" s="231"/>
      <c r="J113" s="232">
        <f>ROUND(I113*H113,2)</f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322</v>
      </c>
      <c r="AT113" s="25" t="s">
        <v>447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3217</v>
      </c>
    </row>
    <row r="114" spans="2:65" s="1" customFormat="1" ht="24">
      <c r="B114" s="42"/>
      <c r="D114" s="195" t="s">
        <v>2961</v>
      </c>
      <c r="F114" s="243" t="s">
        <v>3218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3219</v>
      </c>
      <c r="F115" s="228" t="s">
        <v>3210</v>
      </c>
      <c r="G115" s="229" t="s">
        <v>2155</v>
      </c>
      <c r="H115" s="230">
        <v>9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3220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3221</v>
      </c>
      <c r="F116" s="228" t="s">
        <v>3222</v>
      </c>
      <c r="G116" s="229" t="s">
        <v>2155</v>
      </c>
      <c r="H116" s="230">
        <v>3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3223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3224</v>
      </c>
      <c r="F117" s="228" t="s">
        <v>3214</v>
      </c>
      <c r="G117" s="229" t="s">
        <v>2155</v>
      </c>
      <c r="H117" s="230">
        <v>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3225</v>
      </c>
    </row>
    <row r="118" spans="2:65" s="1" customFormat="1" ht="16.5" customHeight="1">
      <c r="B118" s="181"/>
      <c r="C118" s="226" t="s">
        <v>332</v>
      </c>
      <c r="D118" s="226" t="s">
        <v>447</v>
      </c>
      <c r="E118" s="227" t="s">
        <v>3136</v>
      </c>
      <c r="F118" s="228" t="s">
        <v>3137</v>
      </c>
      <c r="G118" s="229" t="s">
        <v>2155</v>
      </c>
      <c r="H118" s="230">
        <v>1</v>
      </c>
      <c r="I118" s="231"/>
      <c r="J118" s="232">
        <f>ROUND(I118*H118,2)</f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322</v>
      </c>
      <c r="AT118" s="25" t="s">
        <v>447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3226</v>
      </c>
    </row>
    <row r="119" spans="2:65" s="13" customFormat="1">
      <c r="B119" s="202"/>
      <c r="D119" s="195" t="s">
        <v>284</v>
      </c>
      <c r="E119" s="203" t="s">
        <v>5</v>
      </c>
      <c r="F119" s="204" t="s">
        <v>77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77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5</v>
      </c>
      <c r="H123" s="205">
        <v>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3139</v>
      </c>
      <c r="F131" s="228" t="s">
        <v>3140</v>
      </c>
      <c r="G131" s="229" t="s">
        <v>2155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3227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77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1" customFormat="1" ht="37.35" customHeight="1">
      <c r="B144" s="168"/>
      <c r="D144" s="169" t="s">
        <v>72</v>
      </c>
      <c r="E144" s="170" t="s">
        <v>3228</v>
      </c>
      <c r="F144" s="170" t="s">
        <v>3229</v>
      </c>
      <c r="I144" s="171"/>
      <c r="J144" s="172">
        <f>BK144</f>
        <v>0</v>
      </c>
      <c r="L144" s="168"/>
      <c r="M144" s="173"/>
      <c r="N144" s="174"/>
      <c r="O144" s="174"/>
      <c r="P144" s="175">
        <f>SUM(P145:P152)</f>
        <v>0</v>
      </c>
      <c r="Q144" s="174"/>
      <c r="R144" s="175">
        <f>SUM(R145:R152)</f>
        <v>0</v>
      </c>
      <c r="S144" s="174"/>
      <c r="T144" s="176">
        <f>SUM(T145:T152)</f>
        <v>0</v>
      </c>
      <c r="AR144" s="169" t="s">
        <v>77</v>
      </c>
      <c r="AT144" s="177" t="s">
        <v>72</v>
      </c>
      <c r="AU144" s="177" t="s">
        <v>73</v>
      </c>
      <c r="AY144" s="169" t="s">
        <v>276</v>
      </c>
      <c r="BK144" s="178">
        <f>SUM(BK145:BK152)</f>
        <v>0</v>
      </c>
    </row>
    <row r="145" spans="2:65" s="1" customFormat="1" ht="16.5" customHeight="1">
      <c r="B145" s="181"/>
      <c r="C145" s="182" t="s">
        <v>347</v>
      </c>
      <c r="D145" s="182" t="s">
        <v>278</v>
      </c>
      <c r="E145" s="183" t="s">
        <v>3230</v>
      </c>
      <c r="F145" s="184" t="s">
        <v>3231</v>
      </c>
      <c r="G145" s="185" t="s">
        <v>416</v>
      </c>
      <c r="H145" s="186">
        <v>5</v>
      </c>
      <c r="I145" s="187"/>
      <c r="J145" s="188">
        <f t="shared" ref="J145:J152" si="0"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ref="P145:P152" si="1">O145*H145</f>
        <v>0</v>
      </c>
      <c r="Q145" s="191">
        <v>0</v>
      </c>
      <c r="R145" s="191">
        <f t="shared" ref="R145:R152" si="2">Q145*H145</f>
        <v>0</v>
      </c>
      <c r="S145" s="191">
        <v>0</v>
      </c>
      <c r="T145" s="192">
        <f t="shared" ref="T145:T152" si="3">S145*H145</f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ref="BE145:BE152" si="4">IF(N145="základní",J145,0)</f>
        <v>0</v>
      </c>
      <c r="BF145" s="193">
        <f t="shared" ref="BF145:BF152" si="5">IF(N145="snížená",J145,0)</f>
        <v>0</v>
      </c>
      <c r="BG145" s="193">
        <f t="shared" ref="BG145:BG152" si="6">IF(N145="zákl. přenesená",J145,0)</f>
        <v>0</v>
      </c>
      <c r="BH145" s="193">
        <f t="shared" ref="BH145:BH152" si="7">IF(N145="sníž. přenesená",J145,0)</f>
        <v>0</v>
      </c>
      <c r="BI145" s="193">
        <f t="shared" ref="BI145:BI152" si="8">IF(N145="nulová",J145,0)</f>
        <v>0</v>
      </c>
      <c r="BJ145" s="25" t="s">
        <v>92</v>
      </c>
      <c r="BK145" s="193">
        <f t="shared" ref="BK145:BK152" si="9">ROUND(I145*H145,2)</f>
        <v>0</v>
      </c>
      <c r="BL145" s="25" t="s">
        <v>92</v>
      </c>
      <c r="BM145" s="25" t="s">
        <v>413</v>
      </c>
    </row>
    <row r="146" spans="2:65" s="1" customFormat="1" ht="16.5" customHeight="1">
      <c r="B146" s="181"/>
      <c r="C146" s="182" t="s">
        <v>356</v>
      </c>
      <c r="D146" s="182" t="s">
        <v>278</v>
      </c>
      <c r="E146" s="183" t="s">
        <v>3232</v>
      </c>
      <c r="F146" s="184" t="s">
        <v>3233</v>
      </c>
      <c r="G146" s="185" t="s">
        <v>416</v>
      </c>
      <c r="H146" s="186">
        <v>10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428</v>
      </c>
    </row>
    <row r="147" spans="2:65" s="1" customFormat="1" ht="16.5" customHeight="1">
      <c r="B147" s="181"/>
      <c r="C147" s="182" t="s">
        <v>365</v>
      </c>
      <c r="D147" s="182" t="s">
        <v>278</v>
      </c>
      <c r="E147" s="183" t="s">
        <v>3234</v>
      </c>
      <c r="F147" s="184" t="s">
        <v>3235</v>
      </c>
      <c r="G147" s="185" t="s">
        <v>416</v>
      </c>
      <c r="H147" s="186">
        <v>430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435</v>
      </c>
    </row>
    <row r="148" spans="2:65" s="1" customFormat="1" ht="16.5" customHeight="1">
      <c r="B148" s="181"/>
      <c r="C148" s="182" t="s">
        <v>372</v>
      </c>
      <c r="D148" s="182" t="s">
        <v>278</v>
      </c>
      <c r="E148" s="183" t="s">
        <v>3236</v>
      </c>
      <c r="F148" s="184" t="s">
        <v>3237</v>
      </c>
      <c r="G148" s="185" t="s">
        <v>416</v>
      </c>
      <c r="H148" s="186">
        <v>14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446</v>
      </c>
    </row>
    <row r="149" spans="2:65" s="1" customFormat="1" ht="16.5" customHeight="1">
      <c r="B149" s="181"/>
      <c r="C149" s="182" t="s">
        <v>12</v>
      </c>
      <c r="D149" s="182" t="s">
        <v>278</v>
      </c>
      <c r="E149" s="183" t="s">
        <v>3238</v>
      </c>
      <c r="F149" s="184" t="s">
        <v>3239</v>
      </c>
      <c r="G149" s="185" t="s">
        <v>416</v>
      </c>
      <c r="H149" s="186">
        <v>380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456</v>
      </c>
    </row>
    <row r="150" spans="2:65" s="1" customFormat="1" ht="16.5" customHeight="1">
      <c r="B150" s="181"/>
      <c r="C150" s="182" t="s">
        <v>384</v>
      </c>
      <c r="D150" s="182" t="s">
        <v>278</v>
      </c>
      <c r="E150" s="183" t="s">
        <v>3240</v>
      </c>
      <c r="F150" s="184" t="s">
        <v>3241</v>
      </c>
      <c r="G150" s="185" t="s">
        <v>416</v>
      </c>
      <c r="H150" s="186">
        <v>125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467</v>
      </c>
    </row>
    <row r="151" spans="2:65" s="1" customFormat="1" ht="16.5" customHeight="1">
      <c r="B151" s="181"/>
      <c r="C151" s="182" t="s">
        <v>390</v>
      </c>
      <c r="D151" s="182" t="s">
        <v>278</v>
      </c>
      <c r="E151" s="183" t="s">
        <v>3242</v>
      </c>
      <c r="F151" s="184" t="s">
        <v>3243</v>
      </c>
      <c r="G151" s="185" t="s">
        <v>416</v>
      </c>
      <c r="H151" s="186">
        <v>40</v>
      </c>
      <c r="I151" s="187"/>
      <c r="J151" s="188">
        <f t="shared" si="0"/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475</v>
      </c>
    </row>
    <row r="152" spans="2:65" s="1" customFormat="1" ht="16.5" customHeight="1">
      <c r="B152" s="181"/>
      <c r="C152" s="182" t="s">
        <v>413</v>
      </c>
      <c r="D152" s="182" t="s">
        <v>278</v>
      </c>
      <c r="E152" s="183" t="s">
        <v>3244</v>
      </c>
      <c r="F152" s="184" t="s">
        <v>3245</v>
      </c>
      <c r="G152" s="185" t="s">
        <v>416</v>
      </c>
      <c r="H152" s="186">
        <v>80</v>
      </c>
      <c r="I152" s="187"/>
      <c r="J152" s="188">
        <f t="shared" si="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92</v>
      </c>
      <c r="AT152" s="25" t="s">
        <v>278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484</v>
      </c>
    </row>
    <row r="153" spans="2:65" s="11" customFormat="1" ht="37.35" customHeight="1">
      <c r="B153" s="168"/>
      <c r="D153" s="169" t="s">
        <v>72</v>
      </c>
      <c r="E153" s="170" t="s">
        <v>2776</v>
      </c>
      <c r="F153" s="170" t="s">
        <v>3246</v>
      </c>
      <c r="I153" s="171"/>
      <c r="J153" s="172">
        <f>BK153</f>
        <v>0</v>
      </c>
      <c r="L153" s="168"/>
      <c r="M153" s="173"/>
      <c r="N153" s="174"/>
      <c r="O153" s="174"/>
      <c r="P153" s="175">
        <f>SUM(P154:P161)</f>
        <v>0</v>
      </c>
      <c r="Q153" s="174"/>
      <c r="R153" s="175">
        <f>SUM(R154:R161)</f>
        <v>0</v>
      </c>
      <c r="S153" s="174"/>
      <c r="T153" s="176">
        <f>SUM(T154:T161)</f>
        <v>0</v>
      </c>
      <c r="AR153" s="169" t="s">
        <v>77</v>
      </c>
      <c r="AT153" s="177" t="s">
        <v>72</v>
      </c>
      <c r="AU153" s="177" t="s">
        <v>73</v>
      </c>
      <c r="AY153" s="169" t="s">
        <v>276</v>
      </c>
      <c r="BK153" s="178">
        <f>SUM(BK154:BK161)</f>
        <v>0</v>
      </c>
    </row>
    <row r="154" spans="2:65" s="1" customFormat="1" ht="16.5" customHeight="1">
      <c r="B154" s="181"/>
      <c r="C154" s="226" t="s">
        <v>421</v>
      </c>
      <c r="D154" s="226" t="s">
        <v>447</v>
      </c>
      <c r="E154" s="227" t="s">
        <v>3247</v>
      </c>
      <c r="F154" s="228" t="s">
        <v>3231</v>
      </c>
      <c r="G154" s="229" t="s">
        <v>416</v>
      </c>
      <c r="H154" s="230">
        <v>5</v>
      </c>
      <c r="I154" s="231"/>
      <c r="J154" s="232">
        <f t="shared" ref="J154:J161" si="10">ROUND(I154*H154,2)</f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ref="P154:P161" si="11">O154*H154</f>
        <v>0</v>
      </c>
      <c r="Q154" s="191">
        <v>0</v>
      </c>
      <c r="R154" s="191">
        <f t="shared" ref="R154:R161" si="12">Q154*H154</f>
        <v>0</v>
      </c>
      <c r="S154" s="191">
        <v>0</v>
      </c>
      <c r="T154" s="192">
        <f t="shared" ref="T154:T161" si="13">S154*H154</f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ref="BE154:BE161" si="14">IF(N154="základní",J154,0)</f>
        <v>0</v>
      </c>
      <c r="BF154" s="193">
        <f t="shared" ref="BF154:BF161" si="15">IF(N154="snížená",J154,0)</f>
        <v>0</v>
      </c>
      <c r="BG154" s="193">
        <f t="shared" ref="BG154:BG161" si="16">IF(N154="zákl. přenesená",J154,0)</f>
        <v>0</v>
      </c>
      <c r="BH154" s="193">
        <f t="shared" ref="BH154:BH161" si="17">IF(N154="sníž. přenesená",J154,0)</f>
        <v>0</v>
      </c>
      <c r="BI154" s="193">
        <f t="shared" ref="BI154:BI161" si="18">IF(N154="nulová",J154,0)</f>
        <v>0</v>
      </c>
      <c r="BJ154" s="25" t="s">
        <v>92</v>
      </c>
      <c r="BK154" s="193">
        <f t="shared" ref="BK154:BK161" si="19">ROUND(I154*H154,2)</f>
        <v>0</v>
      </c>
      <c r="BL154" s="25" t="s">
        <v>92</v>
      </c>
      <c r="BM154" s="25" t="s">
        <v>3248</v>
      </c>
    </row>
    <row r="155" spans="2:65" s="1" customFormat="1" ht="16.5" customHeight="1">
      <c r="B155" s="181"/>
      <c r="C155" s="226" t="s">
        <v>428</v>
      </c>
      <c r="D155" s="226" t="s">
        <v>447</v>
      </c>
      <c r="E155" s="227" t="s">
        <v>3249</v>
      </c>
      <c r="F155" s="228" t="s">
        <v>3233</v>
      </c>
      <c r="G155" s="229" t="s">
        <v>416</v>
      </c>
      <c r="H155" s="230">
        <v>11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3250</v>
      </c>
    </row>
    <row r="156" spans="2:65" s="1" customFormat="1" ht="16.5" customHeight="1">
      <c r="B156" s="181"/>
      <c r="C156" s="226" t="s">
        <v>10</v>
      </c>
      <c r="D156" s="226" t="s">
        <v>447</v>
      </c>
      <c r="E156" s="227" t="s">
        <v>3251</v>
      </c>
      <c r="F156" s="228" t="s">
        <v>3235</v>
      </c>
      <c r="G156" s="229" t="s">
        <v>416</v>
      </c>
      <c r="H156" s="230">
        <v>452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3252</v>
      </c>
    </row>
    <row r="157" spans="2:65" s="1" customFormat="1" ht="16.5" customHeight="1">
      <c r="B157" s="181"/>
      <c r="C157" s="226" t="s">
        <v>435</v>
      </c>
      <c r="D157" s="226" t="s">
        <v>447</v>
      </c>
      <c r="E157" s="227" t="s">
        <v>3253</v>
      </c>
      <c r="F157" s="228" t="s">
        <v>3237</v>
      </c>
      <c r="G157" s="229" t="s">
        <v>416</v>
      </c>
      <c r="H157" s="230">
        <v>15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3254</v>
      </c>
    </row>
    <row r="158" spans="2:65" s="1" customFormat="1" ht="16.5" customHeight="1">
      <c r="B158" s="181"/>
      <c r="C158" s="226" t="s">
        <v>439</v>
      </c>
      <c r="D158" s="226" t="s">
        <v>447</v>
      </c>
      <c r="E158" s="227" t="s">
        <v>3255</v>
      </c>
      <c r="F158" s="228" t="s">
        <v>3239</v>
      </c>
      <c r="G158" s="229" t="s">
        <v>416</v>
      </c>
      <c r="H158" s="230">
        <v>399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3256</v>
      </c>
    </row>
    <row r="159" spans="2:65" s="1" customFormat="1" ht="16.5" customHeight="1">
      <c r="B159" s="181"/>
      <c r="C159" s="226" t="s">
        <v>446</v>
      </c>
      <c r="D159" s="226" t="s">
        <v>447</v>
      </c>
      <c r="E159" s="227" t="s">
        <v>3257</v>
      </c>
      <c r="F159" s="228" t="s">
        <v>3241</v>
      </c>
      <c r="G159" s="229" t="s">
        <v>416</v>
      </c>
      <c r="H159" s="230">
        <v>131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3258</v>
      </c>
    </row>
    <row r="160" spans="2:65" s="1" customFormat="1" ht="16.5" customHeight="1">
      <c r="B160" s="181"/>
      <c r="C160" s="226" t="s">
        <v>452</v>
      </c>
      <c r="D160" s="226" t="s">
        <v>447</v>
      </c>
      <c r="E160" s="227" t="s">
        <v>3259</v>
      </c>
      <c r="F160" s="228" t="s">
        <v>3243</v>
      </c>
      <c r="G160" s="229" t="s">
        <v>416</v>
      </c>
      <c r="H160" s="230">
        <v>42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3260</v>
      </c>
    </row>
    <row r="161" spans="2:65" s="1" customFormat="1" ht="16.5" customHeight="1">
      <c r="B161" s="181"/>
      <c r="C161" s="226" t="s">
        <v>456</v>
      </c>
      <c r="D161" s="226" t="s">
        <v>447</v>
      </c>
      <c r="E161" s="227" t="s">
        <v>3261</v>
      </c>
      <c r="F161" s="228" t="s">
        <v>3245</v>
      </c>
      <c r="G161" s="229" t="s">
        <v>416</v>
      </c>
      <c r="H161" s="230">
        <v>84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3262</v>
      </c>
    </row>
    <row r="162" spans="2:65" s="11" customFormat="1" ht="37.35" customHeight="1">
      <c r="B162" s="168"/>
      <c r="D162" s="169" t="s">
        <v>72</v>
      </c>
      <c r="E162" s="170" t="s">
        <v>2799</v>
      </c>
      <c r="F162" s="170" t="s">
        <v>3263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SUM(P163:P168)</f>
        <v>0</v>
      </c>
      <c r="Q162" s="174"/>
      <c r="R162" s="175">
        <f>SUM(R163:R168)</f>
        <v>0</v>
      </c>
      <c r="S162" s="174"/>
      <c r="T162" s="176">
        <f>SUM(T163:T168)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SUM(BK163:BK168)</f>
        <v>0</v>
      </c>
    </row>
    <row r="163" spans="2:65" s="1" customFormat="1" ht="16.5" customHeight="1">
      <c r="B163" s="181"/>
      <c r="C163" s="182" t="s">
        <v>463</v>
      </c>
      <c r="D163" s="182" t="s">
        <v>278</v>
      </c>
      <c r="E163" s="183" t="s">
        <v>3264</v>
      </c>
      <c r="F163" s="184" t="s">
        <v>3265</v>
      </c>
      <c r="G163" s="185" t="s">
        <v>2155</v>
      </c>
      <c r="H163" s="186">
        <v>12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606</v>
      </c>
    </row>
    <row r="164" spans="2:65" s="1" customFormat="1" ht="24">
      <c r="B164" s="42"/>
      <c r="D164" s="195" t="s">
        <v>2961</v>
      </c>
      <c r="F164" s="243" t="s">
        <v>3266</v>
      </c>
      <c r="I164" s="244"/>
      <c r="L164" s="42"/>
      <c r="M164" s="245"/>
      <c r="N164" s="43"/>
      <c r="O164" s="43"/>
      <c r="P164" s="43"/>
      <c r="Q164" s="43"/>
      <c r="R164" s="43"/>
      <c r="S164" s="43"/>
      <c r="T164" s="71"/>
      <c r="AT164" s="25" t="s">
        <v>2961</v>
      </c>
      <c r="AU164" s="25" t="s">
        <v>77</v>
      </c>
    </row>
    <row r="165" spans="2:65" s="1" customFormat="1" ht="16.5" customHeight="1">
      <c r="B165" s="181"/>
      <c r="C165" s="182" t="s">
        <v>467</v>
      </c>
      <c r="D165" s="182" t="s">
        <v>278</v>
      </c>
      <c r="E165" s="183" t="s">
        <v>3267</v>
      </c>
      <c r="F165" s="184" t="s">
        <v>3268</v>
      </c>
      <c r="G165" s="185" t="s">
        <v>2155</v>
      </c>
      <c r="H165" s="186">
        <v>22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77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615</v>
      </c>
    </row>
    <row r="166" spans="2:65" s="1" customFormat="1" ht="16.5" customHeight="1">
      <c r="B166" s="181"/>
      <c r="C166" s="182" t="s">
        <v>471</v>
      </c>
      <c r="D166" s="182" t="s">
        <v>278</v>
      </c>
      <c r="E166" s="183" t="s">
        <v>3269</v>
      </c>
      <c r="F166" s="184" t="s">
        <v>3270</v>
      </c>
      <c r="G166" s="185" t="s">
        <v>2155</v>
      </c>
      <c r="H166" s="186">
        <v>7</v>
      </c>
      <c r="I166" s="187"/>
      <c r="J166" s="188">
        <f>ROUND(I166*H166,2)</f>
        <v>0</v>
      </c>
      <c r="K166" s="184" t="s">
        <v>459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625</v>
      </c>
    </row>
    <row r="167" spans="2:65" s="1" customFormat="1" ht="24">
      <c r="B167" s="42"/>
      <c r="D167" s="195" t="s">
        <v>2961</v>
      </c>
      <c r="F167" s="243" t="s">
        <v>3271</v>
      </c>
      <c r="I167" s="244"/>
      <c r="L167" s="42"/>
      <c r="M167" s="245"/>
      <c r="N167" s="43"/>
      <c r="O167" s="43"/>
      <c r="P167" s="43"/>
      <c r="Q167" s="43"/>
      <c r="R167" s="43"/>
      <c r="S167" s="43"/>
      <c r="T167" s="71"/>
      <c r="AT167" s="25" t="s">
        <v>2961</v>
      </c>
      <c r="AU167" s="25" t="s">
        <v>77</v>
      </c>
    </row>
    <row r="168" spans="2:65" s="1" customFormat="1" ht="16.5" customHeight="1">
      <c r="B168" s="181"/>
      <c r="C168" s="182" t="s">
        <v>475</v>
      </c>
      <c r="D168" s="182" t="s">
        <v>278</v>
      </c>
      <c r="E168" s="183" t="s">
        <v>3272</v>
      </c>
      <c r="F168" s="184" t="s">
        <v>3273</v>
      </c>
      <c r="G168" s="185" t="s">
        <v>2155</v>
      </c>
      <c r="H168" s="186">
        <v>10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633</v>
      </c>
    </row>
    <row r="169" spans="2:65" s="11" customFormat="1" ht="37.35" customHeight="1">
      <c r="B169" s="168"/>
      <c r="D169" s="169" t="s">
        <v>72</v>
      </c>
      <c r="E169" s="170" t="s">
        <v>2829</v>
      </c>
      <c r="F169" s="170" t="s">
        <v>3274</v>
      </c>
      <c r="I169" s="171"/>
      <c r="J169" s="172">
        <f>BK169</f>
        <v>0</v>
      </c>
      <c r="L169" s="168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69" t="s">
        <v>77</v>
      </c>
      <c r="AT169" s="177" t="s">
        <v>72</v>
      </c>
      <c r="AU169" s="177" t="s">
        <v>73</v>
      </c>
      <c r="AY169" s="169" t="s">
        <v>276</v>
      </c>
      <c r="BK169" s="178">
        <f>SUM(BK170:BK175)</f>
        <v>0</v>
      </c>
    </row>
    <row r="170" spans="2:65" s="1" customFormat="1" ht="16.5" customHeight="1">
      <c r="B170" s="181"/>
      <c r="C170" s="182" t="s">
        <v>479</v>
      </c>
      <c r="D170" s="182" t="s">
        <v>278</v>
      </c>
      <c r="E170" s="183" t="s">
        <v>3275</v>
      </c>
      <c r="F170" s="184" t="s">
        <v>3276</v>
      </c>
      <c r="G170" s="185" t="s">
        <v>2155</v>
      </c>
      <c r="H170" s="186">
        <v>8</v>
      </c>
      <c r="I170" s="187"/>
      <c r="J170" s="188">
        <f>ROUND(I170*H170,2)</f>
        <v>0</v>
      </c>
      <c r="K170" s="184" t="s">
        <v>459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77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646</v>
      </c>
    </row>
    <row r="171" spans="2:65" s="1" customFormat="1" ht="16.5" customHeight="1">
      <c r="B171" s="181"/>
      <c r="C171" s="182" t="s">
        <v>484</v>
      </c>
      <c r="D171" s="182" t="s">
        <v>278</v>
      </c>
      <c r="E171" s="183" t="s">
        <v>3277</v>
      </c>
      <c r="F171" s="184" t="s">
        <v>3278</v>
      </c>
      <c r="G171" s="185" t="s">
        <v>2155</v>
      </c>
      <c r="H171" s="186">
        <v>4</v>
      </c>
      <c r="I171" s="187"/>
      <c r="J171" s="188">
        <f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654</v>
      </c>
    </row>
    <row r="172" spans="2:65" s="1" customFormat="1" ht="24">
      <c r="B172" s="42"/>
      <c r="D172" s="195" t="s">
        <v>2961</v>
      </c>
      <c r="F172" s="243" t="s">
        <v>3279</v>
      </c>
      <c r="I172" s="244"/>
      <c r="L172" s="42"/>
      <c r="M172" s="245"/>
      <c r="N172" s="43"/>
      <c r="O172" s="43"/>
      <c r="P172" s="43"/>
      <c r="Q172" s="43"/>
      <c r="R172" s="43"/>
      <c r="S172" s="43"/>
      <c r="T172" s="71"/>
      <c r="AT172" s="25" t="s">
        <v>2961</v>
      </c>
      <c r="AU172" s="25" t="s">
        <v>77</v>
      </c>
    </row>
    <row r="173" spans="2:65" s="1" customFormat="1" ht="16.5" customHeight="1">
      <c r="B173" s="181"/>
      <c r="C173" s="182" t="s">
        <v>490</v>
      </c>
      <c r="D173" s="182" t="s">
        <v>278</v>
      </c>
      <c r="E173" s="183" t="s">
        <v>3280</v>
      </c>
      <c r="F173" s="184" t="s">
        <v>3281</v>
      </c>
      <c r="G173" s="185" t="s">
        <v>2155</v>
      </c>
      <c r="H173" s="186">
        <v>37</v>
      </c>
      <c r="I173" s="187"/>
      <c r="J173" s="188">
        <f>ROUND(I173*H173,2)</f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662</v>
      </c>
    </row>
    <row r="174" spans="2:65" s="1" customFormat="1" ht="24">
      <c r="B174" s="42"/>
      <c r="D174" s="195" t="s">
        <v>2961</v>
      </c>
      <c r="F174" s="243" t="s">
        <v>3282</v>
      </c>
      <c r="I174" s="244"/>
      <c r="L174" s="42"/>
      <c r="M174" s="245"/>
      <c r="N174" s="43"/>
      <c r="O174" s="43"/>
      <c r="P174" s="43"/>
      <c r="Q174" s="43"/>
      <c r="R174" s="43"/>
      <c r="S174" s="43"/>
      <c r="T174" s="71"/>
      <c r="AT174" s="25" t="s">
        <v>2961</v>
      </c>
      <c r="AU174" s="25" t="s">
        <v>77</v>
      </c>
    </row>
    <row r="175" spans="2:65" s="1" customFormat="1" ht="16.5" customHeight="1">
      <c r="B175" s="181"/>
      <c r="C175" s="182" t="s">
        <v>495</v>
      </c>
      <c r="D175" s="182" t="s">
        <v>278</v>
      </c>
      <c r="E175" s="183" t="s">
        <v>3283</v>
      </c>
      <c r="F175" s="184" t="s">
        <v>3284</v>
      </c>
      <c r="G175" s="185" t="s">
        <v>2155</v>
      </c>
      <c r="H175" s="186">
        <v>2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671</v>
      </c>
    </row>
    <row r="176" spans="2:65" s="11" customFormat="1" ht="37.35" customHeight="1">
      <c r="B176" s="168"/>
      <c r="D176" s="169" t="s">
        <v>72</v>
      </c>
      <c r="E176" s="170" t="s">
        <v>2745</v>
      </c>
      <c r="F176" s="170" t="s">
        <v>3132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SUM(P177:P183)</f>
        <v>0</v>
      </c>
      <c r="Q176" s="174"/>
      <c r="R176" s="175">
        <f>SUM(R177:R183)</f>
        <v>0</v>
      </c>
      <c r="S176" s="174"/>
      <c r="T176" s="176">
        <f>SUM(T177:T183)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SUM(BK177:BK183)</f>
        <v>0</v>
      </c>
    </row>
    <row r="177" spans="2:65" s="1" customFormat="1" ht="16.5" customHeight="1">
      <c r="B177" s="181"/>
      <c r="C177" s="226" t="s">
        <v>501</v>
      </c>
      <c r="D177" s="226" t="s">
        <v>447</v>
      </c>
      <c r="E177" s="227" t="s">
        <v>3285</v>
      </c>
      <c r="F177" s="228" t="s">
        <v>3276</v>
      </c>
      <c r="G177" s="229" t="s">
        <v>2155</v>
      </c>
      <c r="H177" s="230">
        <v>8</v>
      </c>
      <c r="I177" s="231"/>
      <c r="J177" s="232">
        <f>ROUND(I177*H177,2)</f>
        <v>0</v>
      </c>
      <c r="K177" s="228" t="s">
        <v>459</v>
      </c>
      <c r="L177" s="233"/>
      <c r="M177" s="234" t="s">
        <v>5</v>
      </c>
      <c r="N177" s="235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322</v>
      </c>
      <c r="AT177" s="25" t="s">
        <v>447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3286</v>
      </c>
    </row>
    <row r="178" spans="2:65" s="1" customFormat="1" ht="16.5" customHeight="1">
      <c r="B178" s="181"/>
      <c r="C178" s="226" t="s">
        <v>507</v>
      </c>
      <c r="D178" s="226" t="s">
        <v>447</v>
      </c>
      <c r="E178" s="227" t="s">
        <v>3287</v>
      </c>
      <c r="F178" s="228" t="s">
        <v>3288</v>
      </c>
      <c r="G178" s="229" t="s">
        <v>2155</v>
      </c>
      <c r="H178" s="230">
        <v>4</v>
      </c>
      <c r="I178" s="231"/>
      <c r="J178" s="232">
        <f>ROUND(I178*H178,2)</f>
        <v>0</v>
      </c>
      <c r="K178" s="228" t="s">
        <v>459</v>
      </c>
      <c r="L178" s="233"/>
      <c r="M178" s="234" t="s">
        <v>5</v>
      </c>
      <c r="N178" s="235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322</v>
      </c>
      <c r="AT178" s="25" t="s">
        <v>447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3289</v>
      </c>
    </row>
    <row r="179" spans="2:65" s="1" customFormat="1" ht="24">
      <c r="B179" s="42"/>
      <c r="D179" s="195" t="s">
        <v>2961</v>
      </c>
      <c r="F179" s="243" t="s">
        <v>3290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2961</v>
      </c>
      <c r="AU179" s="25" t="s">
        <v>77</v>
      </c>
    </row>
    <row r="180" spans="2:65" s="1" customFormat="1" ht="16.5" customHeight="1">
      <c r="B180" s="181"/>
      <c r="C180" s="226" t="s">
        <v>513</v>
      </c>
      <c r="D180" s="226" t="s">
        <v>447</v>
      </c>
      <c r="E180" s="227" t="s">
        <v>3291</v>
      </c>
      <c r="F180" s="228" t="s">
        <v>3292</v>
      </c>
      <c r="G180" s="229" t="s">
        <v>2155</v>
      </c>
      <c r="H180" s="230">
        <v>4</v>
      </c>
      <c r="I180" s="231"/>
      <c r="J180" s="232">
        <f>ROUND(I180*H180,2)</f>
        <v>0</v>
      </c>
      <c r="K180" s="228" t="s">
        <v>459</v>
      </c>
      <c r="L180" s="233"/>
      <c r="M180" s="234" t="s">
        <v>5</v>
      </c>
      <c r="N180" s="235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322</v>
      </c>
      <c r="AT180" s="25" t="s">
        <v>447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3293</v>
      </c>
    </row>
    <row r="181" spans="2:65" s="1" customFormat="1" ht="16.5" customHeight="1">
      <c r="B181" s="181"/>
      <c r="C181" s="226" t="s">
        <v>520</v>
      </c>
      <c r="D181" s="226" t="s">
        <v>447</v>
      </c>
      <c r="E181" s="227" t="s">
        <v>3294</v>
      </c>
      <c r="F181" s="228" t="s">
        <v>3295</v>
      </c>
      <c r="G181" s="229" t="s">
        <v>2155</v>
      </c>
      <c r="H181" s="230">
        <v>30</v>
      </c>
      <c r="I181" s="231"/>
      <c r="J181" s="232">
        <f>ROUND(I181*H181,2)</f>
        <v>0</v>
      </c>
      <c r="K181" s="228" t="s">
        <v>459</v>
      </c>
      <c r="L181" s="233"/>
      <c r="M181" s="234" t="s">
        <v>5</v>
      </c>
      <c r="N181" s="235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322</v>
      </c>
      <c r="AT181" s="25" t="s">
        <v>447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3296</v>
      </c>
    </row>
    <row r="182" spans="2:65" s="1" customFormat="1" ht="16.5" customHeight="1">
      <c r="B182" s="181"/>
      <c r="C182" s="226" t="s">
        <v>526</v>
      </c>
      <c r="D182" s="226" t="s">
        <v>447</v>
      </c>
      <c r="E182" s="227" t="s">
        <v>3297</v>
      </c>
      <c r="F182" s="228" t="s">
        <v>3298</v>
      </c>
      <c r="G182" s="229" t="s">
        <v>2155</v>
      </c>
      <c r="H182" s="230">
        <v>3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3299</v>
      </c>
    </row>
    <row r="183" spans="2:65" s="1" customFormat="1" ht="16.5" customHeight="1">
      <c r="B183" s="181"/>
      <c r="C183" s="226" t="s">
        <v>532</v>
      </c>
      <c r="D183" s="226" t="s">
        <v>447</v>
      </c>
      <c r="E183" s="227" t="s">
        <v>3300</v>
      </c>
      <c r="F183" s="228" t="s">
        <v>3301</v>
      </c>
      <c r="G183" s="229" t="s">
        <v>2155</v>
      </c>
      <c r="H183" s="230">
        <v>2</v>
      </c>
      <c r="I183" s="231"/>
      <c r="J183" s="232">
        <f>ROUND(I183*H183,2)</f>
        <v>0</v>
      </c>
      <c r="K183" s="228" t="s">
        <v>459</v>
      </c>
      <c r="L183" s="233"/>
      <c r="M183" s="234" t="s">
        <v>5</v>
      </c>
      <c r="N183" s="235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322</v>
      </c>
      <c r="AT183" s="25" t="s">
        <v>447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3302</v>
      </c>
    </row>
    <row r="184" spans="2:65" s="11" customFormat="1" ht="37.35" customHeight="1">
      <c r="B184" s="168"/>
      <c r="D184" s="169" t="s">
        <v>72</v>
      </c>
      <c r="E184" s="170" t="s">
        <v>2908</v>
      </c>
      <c r="F184" s="170" t="s">
        <v>3303</v>
      </c>
      <c r="I184" s="171"/>
      <c r="J184" s="172">
        <f>BK184</f>
        <v>0</v>
      </c>
      <c r="L184" s="168"/>
      <c r="M184" s="173"/>
      <c r="N184" s="174"/>
      <c r="O184" s="174"/>
      <c r="P184" s="175">
        <f>SUM(P185:P186)</f>
        <v>0</v>
      </c>
      <c r="Q184" s="174"/>
      <c r="R184" s="175">
        <f>SUM(R185:R186)</f>
        <v>0</v>
      </c>
      <c r="S184" s="174"/>
      <c r="T184" s="176">
        <f>SUM(T185:T186)</f>
        <v>0</v>
      </c>
      <c r="AR184" s="169" t="s">
        <v>77</v>
      </c>
      <c r="AT184" s="177" t="s">
        <v>72</v>
      </c>
      <c r="AU184" s="177" t="s">
        <v>73</v>
      </c>
      <c r="AY184" s="169" t="s">
        <v>276</v>
      </c>
      <c r="BK184" s="178">
        <f>SUM(BK185:BK186)</f>
        <v>0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3304</v>
      </c>
      <c r="F185" s="184" t="s">
        <v>3305</v>
      </c>
      <c r="G185" s="185" t="s">
        <v>2155</v>
      </c>
      <c r="H185" s="186">
        <v>3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16.5" customHeight="1">
      <c r="B186" s="181"/>
      <c r="C186" s="182" t="s">
        <v>555</v>
      </c>
      <c r="D186" s="182" t="s">
        <v>278</v>
      </c>
      <c r="E186" s="183" t="s">
        <v>3306</v>
      </c>
      <c r="F186" s="184" t="s">
        <v>3307</v>
      </c>
      <c r="G186" s="185" t="s">
        <v>2155</v>
      </c>
      <c r="H186" s="186">
        <v>10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1232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SUM(P188:P191)</f>
        <v>0</v>
      </c>
      <c r="Q187" s="174"/>
      <c r="R187" s="175">
        <f>SUM(R188:R191)</f>
        <v>0</v>
      </c>
      <c r="S187" s="174"/>
      <c r="T187" s="176">
        <f>SUM(T188:T191)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SUM(BK188:BK191)</f>
        <v>0</v>
      </c>
    </row>
    <row r="188" spans="2:65" s="1" customFormat="1" ht="16.5" customHeight="1">
      <c r="B188" s="181"/>
      <c r="C188" s="226" t="s">
        <v>559</v>
      </c>
      <c r="D188" s="226" t="s">
        <v>447</v>
      </c>
      <c r="E188" s="227" t="s">
        <v>3308</v>
      </c>
      <c r="F188" s="228" t="s">
        <v>3309</v>
      </c>
      <c r="G188" s="229" t="s">
        <v>2155</v>
      </c>
      <c r="H188" s="230">
        <v>2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3310</v>
      </c>
    </row>
    <row r="189" spans="2:65" s="1" customFormat="1" ht="16.5" customHeight="1">
      <c r="B189" s="181"/>
      <c r="C189" s="226" t="s">
        <v>563</v>
      </c>
      <c r="D189" s="226" t="s">
        <v>447</v>
      </c>
      <c r="E189" s="227" t="s">
        <v>3311</v>
      </c>
      <c r="F189" s="228" t="s">
        <v>3312</v>
      </c>
      <c r="G189" s="229" t="s">
        <v>2155</v>
      </c>
      <c r="H189" s="230">
        <v>1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3313</v>
      </c>
    </row>
    <row r="190" spans="2:65" s="1" customFormat="1" ht="16.5" customHeight="1">
      <c r="B190" s="181"/>
      <c r="C190" s="226" t="s">
        <v>568</v>
      </c>
      <c r="D190" s="226" t="s">
        <v>447</v>
      </c>
      <c r="E190" s="227" t="s">
        <v>3314</v>
      </c>
      <c r="F190" s="228" t="s">
        <v>3315</v>
      </c>
      <c r="G190" s="229" t="s">
        <v>2155</v>
      </c>
      <c r="H190" s="230">
        <v>9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3316</v>
      </c>
    </row>
    <row r="191" spans="2:65" s="1" customFormat="1" ht="16.5" customHeight="1">
      <c r="B191" s="181"/>
      <c r="C191" s="226" t="s">
        <v>574</v>
      </c>
      <c r="D191" s="226" t="s">
        <v>447</v>
      </c>
      <c r="E191" s="227" t="s">
        <v>3317</v>
      </c>
      <c r="F191" s="228" t="s">
        <v>3318</v>
      </c>
      <c r="G191" s="229" t="s">
        <v>2155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3319</v>
      </c>
    </row>
    <row r="192" spans="2:65" s="11" customFormat="1" ht="37.35" customHeight="1">
      <c r="B192" s="168"/>
      <c r="D192" s="169" t="s">
        <v>72</v>
      </c>
      <c r="E192" s="170" t="s">
        <v>2940</v>
      </c>
      <c r="F192" s="170" t="s">
        <v>3320</v>
      </c>
      <c r="I192" s="171"/>
      <c r="J192" s="172">
        <f>BK192</f>
        <v>0</v>
      </c>
      <c r="L192" s="168"/>
      <c r="M192" s="173"/>
      <c r="N192" s="174"/>
      <c r="O192" s="174"/>
      <c r="P192" s="175">
        <f>P193</f>
        <v>0</v>
      </c>
      <c r="Q192" s="174"/>
      <c r="R192" s="175">
        <f>R193</f>
        <v>0</v>
      </c>
      <c r="S192" s="174"/>
      <c r="T192" s="176">
        <f>T193</f>
        <v>0</v>
      </c>
      <c r="AR192" s="169" t="s">
        <v>77</v>
      </c>
      <c r="AT192" s="177" t="s">
        <v>72</v>
      </c>
      <c r="AU192" s="177" t="s">
        <v>73</v>
      </c>
      <c r="AY192" s="169" t="s">
        <v>276</v>
      </c>
      <c r="BK192" s="178">
        <f>BK193</f>
        <v>0</v>
      </c>
    </row>
    <row r="193" spans="2:65" s="1" customFormat="1" ht="16.5" customHeight="1">
      <c r="B193" s="181"/>
      <c r="C193" s="182" t="s">
        <v>582</v>
      </c>
      <c r="D193" s="182" t="s">
        <v>278</v>
      </c>
      <c r="E193" s="183" t="s">
        <v>3321</v>
      </c>
      <c r="F193" s="184" t="s">
        <v>3322</v>
      </c>
      <c r="G193" s="185" t="s">
        <v>2155</v>
      </c>
      <c r="H193" s="186">
        <v>1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1275</v>
      </c>
    </row>
    <row r="194" spans="2:65" s="11" customFormat="1" ht="37.35" customHeight="1">
      <c r="B194" s="168"/>
      <c r="D194" s="169" t="s">
        <v>72</v>
      </c>
      <c r="E194" s="170" t="s">
        <v>3032</v>
      </c>
      <c r="F194" s="170" t="s">
        <v>3323</v>
      </c>
      <c r="I194" s="171"/>
      <c r="J194" s="172">
        <f>BK194</f>
        <v>0</v>
      </c>
      <c r="L194" s="168"/>
      <c r="M194" s="173"/>
      <c r="N194" s="174"/>
      <c r="O194" s="174"/>
      <c r="P194" s="175">
        <f>P195</f>
        <v>0</v>
      </c>
      <c r="Q194" s="174"/>
      <c r="R194" s="175">
        <f>R195</f>
        <v>0</v>
      </c>
      <c r="S194" s="174"/>
      <c r="T194" s="176">
        <f>T195</f>
        <v>0</v>
      </c>
      <c r="AR194" s="169" t="s">
        <v>77</v>
      </c>
      <c r="AT194" s="177" t="s">
        <v>72</v>
      </c>
      <c r="AU194" s="177" t="s">
        <v>73</v>
      </c>
      <c r="AY194" s="169" t="s">
        <v>276</v>
      </c>
      <c r="BK194" s="178">
        <f>BK195</f>
        <v>0</v>
      </c>
    </row>
    <row r="195" spans="2:65" s="1" customFormat="1" ht="16.5" customHeight="1">
      <c r="B195" s="181"/>
      <c r="C195" s="226" t="s">
        <v>588</v>
      </c>
      <c r="D195" s="226" t="s">
        <v>447</v>
      </c>
      <c r="E195" s="227" t="s">
        <v>3324</v>
      </c>
      <c r="F195" s="228" t="s">
        <v>3325</v>
      </c>
      <c r="G195" s="229" t="s">
        <v>2155</v>
      </c>
      <c r="H195" s="230">
        <v>1</v>
      </c>
      <c r="I195" s="231"/>
      <c r="J195" s="232">
        <f>ROUND(I195*H195,2)</f>
        <v>0</v>
      </c>
      <c r="K195" s="228" t="s">
        <v>459</v>
      </c>
      <c r="L195" s="233"/>
      <c r="M195" s="234" t="s">
        <v>5</v>
      </c>
      <c r="N195" s="235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322</v>
      </c>
      <c r="AT195" s="25" t="s">
        <v>447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3326</v>
      </c>
    </row>
    <row r="196" spans="2:65" s="11" customFormat="1" ht="37.35" customHeight="1">
      <c r="B196" s="168"/>
      <c r="D196" s="169" t="s">
        <v>72</v>
      </c>
      <c r="E196" s="170" t="s">
        <v>3039</v>
      </c>
      <c r="F196" s="170" t="s">
        <v>3327</v>
      </c>
      <c r="I196" s="171"/>
      <c r="J196" s="172">
        <f>BK196</f>
        <v>0</v>
      </c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BK197</f>
        <v>0</v>
      </c>
    </row>
    <row r="197" spans="2:65" s="1" customFormat="1" ht="16.5" customHeight="1">
      <c r="B197" s="181"/>
      <c r="C197" s="182" t="s">
        <v>594</v>
      </c>
      <c r="D197" s="182" t="s">
        <v>278</v>
      </c>
      <c r="E197" s="183" t="s">
        <v>3328</v>
      </c>
      <c r="F197" s="184" t="s">
        <v>3329</v>
      </c>
      <c r="G197" s="185" t="s">
        <v>2155</v>
      </c>
      <c r="H197" s="186">
        <v>61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1284</v>
      </c>
    </row>
    <row r="198" spans="2:65" s="11" customFormat="1" ht="37.35" customHeight="1">
      <c r="B198" s="168"/>
      <c r="D198" s="169" t="s">
        <v>72</v>
      </c>
      <c r="E198" s="170" t="s">
        <v>2745</v>
      </c>
      <c r="F198" s="170" t="s">
        <v>3132</v>
      </c>
      <c r="I198" s="171"/>
      <c r="J198" s="172">
        <f>BK198</f>
        <v>0</v>
      </c>
      <c r="L198" s="168"/>
      <c r="M198" s="173"/>
      <c r="N198" s="174"/>
      <c r="O198" s="174"/>
      <c r="P198" s="175">
        <f>SUM(P199:P207)</f>
        <v>0</v>
      </c>
      <c r="Q198" s="174"/>
      <c r="R198" s="175">
        <f>SUM(R199:R207)</f>
        <v>0</v>
      </c>
      <c r="S198" s="174"/>
      <c r="T198" s="176">
        <f>SUM(T199:T207)</f>
        <v>0</v>
      </c>
      <c r="AR198" s="169" t="s">
        <v>77</v>
      </c>
      <c r="AT198" s="177" t="s">
        <v>72</v>
      </c>
      <c r="AU198" s="177" t="s">
        <v>73</v>
      </c>
      <c r="AY198" s="169" t="s">
        <v>276</v>
      </c>
      <c r="BK198" s="178">
        <f>SUM(BK199:BK207)</f>
        <v>0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999</v>
      </c>
      <c r="F199" s="228" t="s">
        <v>3330</v>
      </c>
      <c r="G199" s="229" t="s">
        <v>2155</v>
      </c>
      <c r="H199" s="230">
        <v>6</v>
      </c>
      <c r="I199" s="231"/>
      <c r="J199" s="232">
        <f t="shared" ref="J199:J207" si="20"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 t="shared" ref="P199:P207" si="21">O199*H199</f>
        <v>0</v>
      </c>
      <c r="Q199" s="191">
        <v>0</v>
      </c>
      <c r="R199" s="191">
        <f t="shared" ref="R199:R207" si="22">Q199*H199</f>
        <v>0</v>
      </c>
      <c r="S199" s="191">
        <v>0</v>
      </c>
      <c r="T199" s="192">
        <f t="shared" ref="T199:T207" si="23"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 t="shared" ref="BE199:BE207" si="24">IF(N199="základní",J199,0)</f>
        <v>0</v>
      </c>
      <c r="BF199" s="193">
        <f t="shared" ref="BF199:BF207" si="25">IF(N199="snížená",J199,0)</f>
        <v>0</v>
      </c>
      <c r="BG199" s="193">
        <f t="shared" ref="BG199:BG207" si="26">IF(N199="zákl. přenesená",J199,0)</f>
        <v>0</v>
      </c>
      <c r="BH199" s="193">
        <f t="shared" ref="BH199:BH207" si="27">IF(N199="sníž. přenesená",J199,0)</f>
        <v>0</v>
      </c>
      <c r="BI199" s="193">
        <f t="shared" ref="BI199:BI207" si="28">IF(N199="nulová",J199,0)</f>
        <v>0</v>
      </c>
      <c r="BJ199" s="25" t="s">
        <v>92</v>
      </c>
      <c r="BK199" s="193">
        <f t="shared" ref="BK199:BK207" si="29">ROUND(I199*H199,2)</f>
        <v>0</v>
      </c>
      <c r="BL199" s="25" t="s">
        <v>92</v>
      </c>
      <c r="BM199" s="25" t="s">
        <v>1292</v>
      </c>
    </row>
    <row r="200" spans="2:65" s="1" customFormat="1" ht="16.5" customHeight="1">
      <c r="B200" s="181"/>
      <c r="C200" s="226" t="s">
        <v>609</v>
      </c>
      <c r="D200" s="226" t="s">
        <v>447</v>
      </c>
      <c r="E200" s="227" t="s">
        <v>3331</v>
      </c>
      <c r="F200" s="228" t="s">
        <v>3332</v>
      </c>
      <c r="G200" s="229" t="s">
        <v>2155</v>
      </c>
      <c r="H200" s="230">
        <v>10</v>
      </c>
      <c r="I200" s="231"/>
      <c r="J200" s="232">
        <f t="shared" si="20"/>
        <v>0</v>
      </c>
      <c r="K200" s="228" t="s">
        <v>459</v>
      </c>
      <c r="L200" s="233"/>
      <c r="M200" s="234" t="s">
        <v>5</v>
      </c>
      <c r="N200" s="235" t="s">
        <v>46</v>
      </c>
      <c r="O200" s="43"/>
      <c r="P200" s="191">
        <f t="shared" si="21"/>
        <v>0</v>
      </c>
      <c r="Q200" s="191">
        <v>0</v>
      </c>
      <c r="R200" s="191">
        <f t="shared" si="22"/>
        <v>0</v>
      </c>
      <c r="S200" s="191">
        <v>0</v>
      </c>
      <c r="T200" s="192">
        <f t="shared" si="23"/>
        <v>0</v>
      </c>
      <c r="AR200" s="25" t="s">
        <v>322</v>
      </c>
      <c r="AT200" s="25" t="s">
        <v>447</v>
      </c>
      <c r="AU200" s="25" t="s">
        <v>77</v>
      </c>
      <c r="AY200" s="25" t="s">
        <v>276</v>
      </c>
      <c r="BE200" s="193">
        <f t="shared" si="24"/>
        <v>0</v>
      </c>
      <c r="BF200" s="193">
        <f t="shared" si="25"/>
        <v>0</v>
      </c>
      <c r="BG200" s="193">
        <f t="shared" si="26"/>
        <v>0</v>
      </c>
      <c r="BH200" s="193">
        <f t="shared" si="27"/>
        <v>0</v>
      </c>
      <c r="BI200" s="193">
        <f t="shared" si="28"/>
        <v>0</v>
      </c>
      <c r="BJ200" s="25" t="s">
        <v>92</v>
      </c>
      <c r="BK200" s="193">
        <f t="shared" si="29"/>
        <v>0</v>
      </c>
      <c r="BL200" s="25" t="s">
        <v>92</v>
      </c>
      <c r="BM200" s="25" t="s">
        <v>1300</v>
      </c>
    </row>
    <row r="201" spans="2:65" s="1" customFormat="1" ht="16.5" customHeight="1">
      <c r="B201" s="181"/>
      <c r="C201" s="226" t="s">
        <v>615</v>
      </c>
      <c r="D201" s="226" t="s">
        <v>447</v>
      </c>
      <c r="E201" s="227" t="s">
        <v>3333</v>
      </c>
      <c r="F201" s="228" t="s">
        <v>3334</v>
      </c>
      <c r="G201" s="229" t="s">
        <v>2155</v>
      </c>
      <c r="H201" s="230">
        <v>24</v>
      </c>
      <c r="I201" s="231"/>
      <c r="J201" s="232">
        <f t="shared" si="20"/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si="21"/>
        <v>0</v>
      </c>
      <c r="Q201" s="191">
        <v>0</v>
      </c>
      <c r="R201" s="191">
        <f t="shared" si="22"/>
        <v>0</v>
      </c>
      <c r="S201" s="191">
        <v>0</v>
      </c>
      <c r="T201" s="192">
        <f t="shared" si="23"/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si="24"/>
        <v>0</v>
      </c>
      <c r="BF201" s="193">
        <f t="shared" si="25"/>
        <v>0</v>
      </c>
      <c r="BG201" s="193">
        <f t="shared" si="26"/>
        <v>0</v>
      </c>
      <c r="BH201" s="193">
        <f t="shared" si="27"/>
        <v>0</v>
      </c>
      <c r="BI201" s="193">
        <f t="shared" si="28"/>
        <v>0</v>
      </c>
      <c r="BJ201" s="25" t="s">
        <v>92</v>
      </c>
      <c r="BK201" s="193">
        <f t="shared" si="29"/>
        <v>0</v>
      </c>
      <c r="BL201" s="25" t="s">
        <v>92</v>
      </c>
      <c r="BM201" s="25" t="s">
        <v>1305</v>
      </c>
    </row>
    <row r="202" spans="2:65" s="1" customFormat="1" ht="16.5" customHeight="1">
      <c r="B202" s="181"/>
      <c r="C202" s="226" t="s">
        <v>620</v>
      </c>
      <c r="D202" s="226" t="s">
        <v>447</v>
      </c>
      <c r="E202" s="227" t="s">
        <v>2745</v>
      </c>
      <c r="F202" s="228" t="s">
        <v>3335</v>
      </c>
      <c r="G202" s="229" t="s">
        <v>2155</v>
      </c>
      <c r="H202" s="230">
        <v>8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1320</v>
      </c>
    </row>
    <row r="203" spans="2:65" s="1" customFormat="1" ht="16.5" customHeight="1">
      <c r="B203" s="181"/>
      <c r="C203" s="226" t="s">
        <v>625</v>
      </c>
      <c r="D203" s="226" t="s">
        <v>447</v>
      </c>
      <c r="E203" s="227" t="s">
        <v>3336</v>
      </c>
      <c r="F203" s="228" t="s">
        <v>3337</v>
      </c>
      <c r="G203" s="229" t="s">
        <v>2155</v>
      </c>
      <c r="H203" s="230">
        <v>3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1329</v>
      </c>
    </row>
    <row r="204" spans="2:65" s="1" customFormat="1" ht="25.5" customHeight="1">
      <c r="B204" s="181"/>
      <c r="C204" s="226" t="s">
        <v>630</v>
      </c>
      <c r="D204" s="226" t="s">
        <v>447</v>
      </c>
      <c r="E204" s="227" t="s">
        <v>6236</v>
      </c>
      <c r="F204" s="228" t="s">
        <v>3338</v>
      </c>
      <c r="G204" s="229" t="s">
        <v>2155</v>
      </c>
      <c r="H204" s="230">
        <v>3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1340</v>
      </c>
    </row>
    <row r="205" spans="2:65" s="1" customFormat="1" ht="16.5" customHeight="1">
      <c r="B205" s="181"/>
      <c r="C205" s="226" t="s">
        <v>633</v>
      </c>
      <c r="D205" s="226" t="s">
        <v>447</v>
      </c>
      <c r="E205" s="227" t="s">
        <v>3339</v>
      </c>
      <c r="F205" s="228" t="s">
        <v>3340</v>
      </c>
      <c r="G205" s="229" t="s">
        <v>2155</v>
      </c>
      <c r="H205" s="230">
        <v>1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1352</v>
      </c>
    </row>
    <row r="206" spans="2:65" s="1" customFormat="1" ht="16.5" customHeight="1">
      <c r="B206" s="181"/>
      <c r="C206" s="226" t="s">
        <v>639</v>
      </c>
      <c r="D206" s="226" t="s">
        <v>447</v>
      </c>
      <c r="E206" s="227" t="s">
        <v>3341</v>
      </c>
      <c r="F206" s="228" t="s">
        <v>3342</v>
      </c>
      <c r="G206" s="229" t="s">
        <v>2155</v>
      </c>
      <c r="H206" s="230">
        <v>6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1360</v>
      </c>
    </row>
    <row r="207" spans="2:65" s="1" customFormat="1" ht="16.5" customHeight="1">
      <c r="B207" s="181"/>
      <c r="C207" s="182" t="s">
        <v>646</v>
      </c>
      <c r="D207" s="182" t="s">
        <v>278</v>
      </c>
      <c r="E207" s="183" t="s">
        <v>3021</v>
      </c>
      <c r="F207" s="184" t="s">
        <v>3343</v>
      </c>
      <c r="G207" s="185" t="s">
        <v>2155</v>
      </c>
      <c r="H207" s="186">
        <v>61</v>
      </c>
      <c r="I207" s="187"/>
      <c r="J207" s="188">
        <f t="shared" si="20"/>
        <v>0</v>
      </c>
      <c r="K207" s="184" t="s">
        <v>459</v>
      </c>
      <c r="L207" s="42"/>
      <c r="M207" s="189" t="s">
        <v>5</v>
      </c>
      <c r="N207" s="190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92</v>
      </c>
      <c r="AT207" s="25" t="s">
        <v>278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1370</v>
      </c>
    </row>
    <row r="208" spans="2:65" s="11" customFormat="1" ht="37.35" customHeight="1">
      <c r="B208" s="168"/>
      <c r="D208" s="169" t="s">
        <v>72</v>
      </c>
      <c r="E208" s="170" t="s">
        <v>3043</v>
      </c>
      <c r="F208" s="170" t="s">
        <v>3142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3344</v>
      </c>
      <c r="F209" s="184" t="s">
        <v>3345</v>
      </c>
      <c r="G209" s="185" t="s">
        <v>416</v>
      </c>
      <c r="H209" s="186">
        <v>170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1378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SUM(P211:P214)</f>
        <v>0</v>
      </c>
      <c r="Q210" s="174"/>
      <c r="R210" s="175">
        <f>SUM(R211:R214)</f>
        <v>0</v>
      </c>
      <c r="S210" s="174"/>
      <c r="T210" s="176">
        <f>SUM(T211:T214)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SUM(BK211:BK214)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3346</v>
      </c>
      <c r="F211" s="228" t="s">
        <v>3347</v>
      </c>
      <c r="G211" s="229" t="s">
        <v>416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3348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3349</v>
      </c>
      <c r="F212" s="228" t="s">
        <v>3350</v>
      </c>
      <c r="G212" s="229" t="s">
        <v>416</v>
      </c>
      <c r="H212" s="230">
        <v>150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3351</v>
      </c>
    </row>
    <row r="213" spans="2:65" s="1" customFormat="1" ht="16.5" customHeight="1">
      <c r="B213" s="181"/>
      <c r="C213" s="226" t="s">
        <v>662</v>
      </c>
      <c r="D213" s="226" t="s">
        <v>447</v>
      </c>
      <c r="E213" s="227" t="s">
        <v>3352</v>
      </c>
      <c r="F213" s="228" t="s">
        <v>3353</v>
      </c>
      <c r="G213" s="229" t="s">
        <v>2155</v>
      </c>
      <c r="H213" s="230">
        <v>12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3354</v>
      </c>
    </row>
    <row r="214" spans="2:65" s="1" customFormat="1" ht="24">
      <c r="B214" s="42"/>
      <c r="D214" s="195" t="s">
        <v>2961</v>
      </c>
      <c r="F214" s="243" t="s">
        <v>3355</v>
      </c>
      <c r="I214" s="244"/>
      <c r="L214" s="42"/>
      <c r="M214" s="245"/>
      <c r="N214" s="43"/>
      <c r="O214" s="43"/>
      <c r="P214" s="43"/>
      <c r="Q214" s="43"/>
      <c r="R214" s="43"/>
      <c r="S214" s="43"/>
      <c r="T214" s="71"/>
      <c r="AT214" s="25" t="s">
        <v>2961</v>
      </c>
      <c r="AU214" s="25" t="s">
        <v>77</v>
      </c>
    </row>
    <row r="215" spans="2:65" s="11" customFormat="1" ht="37.35" customHeight="1">
      <c r="B215" s="168"/>
      <c r="D215" s="169" t="s">
        <v>72</v>
      </c>
      <c r="E215" s="170" t="s">
        <v>274</v>
      </c>
      <c r="F215" s="170" t="s">
        <v>274</v>
      </c>
      <c r="I215" s="171"/>
      <c r="J215" s="172">
        <f>BK215</f>
        <v>0</v>
      </c>
      <c r="L215" s="168"/>
      <c r="M215" s="173"/>
      <c r="N215" s="174"/>
      <c r="O215" s="174"/>
      <c r="P215" s="175">
        <f>P216</f>
        <v>0</v>
      </c>
      <c r="Q215" s="174"/>
      <c r="R215" s="175">
        <f>R216</f>
        <v>0</v>
      </c>
      <c r="S215" s="174"/>
      <c r="T215" s="176">
        <f>T216</f>
        <v>0</v>
      </c>
      <c r="AR215" s="169" t="s">
        <v>77</v>
      </c>
      <c r="AT215" s="177" t="s">
        <v>72</v>
      </c>
      <c r="AU215" s="177" t="s">
        <v>73</v>
      </c>
      <c r="AY215" s="169" t="s">
        <v>276</v>
      </c>
      <c r="BK215" s="178">
        <f>BK216</f>
        <v>0</v>
      </c>
    </row>
    <row r="216" spans="2:65" s="11" customFormat="1" ht="19.95" customHeight="1">
      <c r="B216" s="168"/>
      <c r="D216" s="169" t="s">
        <v>72</v>
      </c>
      <c r="E216" s="179" t="s">
        <v>72</v>
      </c>
      <c r="F216" s="179" t="s">
        <v>3356</v>
      </c>
      <c r="I216" s="171"/>
      <c r="J216" s="180">
        <f>BK216</f>
        <v>0</v>
      </c>
      <c r="L216" s="168"/>
      <c r="M216" s="173"/>
      <c r="N216" s="174"/>
      <c r="O216" s="174"/>
      <c r="P216" s="175">
        <f>SUM(P217:P218)</f>
        <v>0</v>
      </c>
      <c r="Q216" s="174"/>
      <c r="R216" s="175">
        <f>SUM(R217:R218)</f>
        <v>0</v>
      </c>
      <c r="S216" s="174"/>
      <c r="T216" s="176">
        <f>SUM(T217:T218)</f>
        <v>0</v>
      </c>
      <c r="AR216" s="169" t="s">
        <v>77</v>
      </c>
      <c r="AT216" s="177" t="s">
        <v>72</v>
      </c>
      <c r="AU216" s="177" t="s">
        <v>77</v>
      </c>
      <c r="AY216" s="169" t="s">
        <v>276</v>
      </c>
      <c r="BK216" s="178">
        <f>SUM(BK217:BK218)</f>
        <v>0</v>
      </c>
    </row>
    <row r="217" spans="2:65" s="1" customFormat="1" ht="16.5" customHeight="1">
      <c r="B217" s="181"/>
      <c r="C217" s="182" t="s">
        <v>667</v>
      </c>
      <c r="D217" s="182" t="s">
        <v>278</v>
      </c>
      <c r="E217" s="183" t="s">
        <v>3357</v>
      </c>
      <c r="F217" s="184" t="s">
        <v>3358</v>
      </c>
      <c r="G217" s="185" t="s">
        <v>368</v>
      </c>
      <c r="H217" s="186">
        <v>1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81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3359</v>
      </c>
    </row>
    <row r="218" spans="2:65" s="1" customFormat="1" ht="16.5" customHeight="1">
      <c r="B218" s="181"/>
      <c r="C218" s="182" t="s">
        <v>671</v>
      </c>
      <c r="D218" s="182" t="s">
        <v>278</v>
      </c>
      <c r="E218" s="183" t="s">
        <v>3360</v>
      </c>
      <c r="F218" s="184" t="s">
        <v>3361</v>
      </c>
      <c r="G218" s="185" t="s">
        <v>368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239" t="s">
        <v>46</v>
      </c>
      <c r="O218" s="240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3362</v>
      </c>
    </row>
    <row r="219" spans="2:65" s="1" customFormat="1" ht="6.9" customHeight="1">
      <c r="B219" s="57"/>
      <c r="C219" s="58"/>
      <c r="D219" s="58"/>
      <c r="E219" s="58"/>
      <c r="F219" s="58"/>
      <c r="G219" s="58"/>
      <c r="H219" s="58"/>
      <c r="I219" s="135"/>
      <c r="J219" s="58"/>
      <c r="K219" s="58"/>
      <c r="L219" s="42"/>
    </row>
  </sheetData>
  <sheetProtection password="E2A1" sheet="1" objects="1" scenarios="1"/>
  <autoFilter ref="C104:K218"/>
  <mergeCells count="16">
    <mergeCell ref="L2:V2"/>
    <mergeCell ref="E91:H91"/>
    <mergeCell ref="E95:H95"/>
    <mergeCell ref="E93:H93"/>
    <mergeCell ref="E97:H9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8"/>
  <sheetViews>
    <sheetView showGridLines="0" workbookViewId="0">
      <pane ySplit="1" topLeftCell="A19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126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3363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ROUND(J107,2)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ROUND(SUM(BE107:BE227), 2)</f>
        <v>0</v>
      </c>
      <c r="G34" s="43"/>
      <c r="H34" s="43"/>
      <c r="I34" s="127">
        <v>0.21</v>
      </c>
      <c r="J34" s="126">
        <f>ROUND(ROUND((SUM(BE107:BE227)),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ROUND(SUM(BF107:BF227), 2)</f>
        <v>0</v>
      </c>
      <c r="G35" s="43"/>
      <c r="H35" s="43"/>
      <c r="I35" s="127">
        <v>0.15</v>
      </c>
      <c r="J35" s="126">
        <f>ROUND(ROUND((SUM(BF107:BF227)),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ROUND(SUM(BG107:BG227),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ROUND(SUM(BH107:BH227),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ROUND(SUM(BI107:BI227),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1.1.5.1 - SO 19.1 (RB1)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J107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J108</f>
        <v>0</v>
      </c>
      <c r="K65" s="149"/>
    </row>
    <row r="66" spans="2:11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J113</f>
        <v>0</v>
      </c>
      <c r="K66" s="149"/>
    </row>
    <row r="67" spans="2:11" s="8" customFormat="1" ht="24.9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J118</f>
        <v>0</v>
      </c>
      <c r="K67" s="149"/>
    </row>
    <row r="68" spans="2:11" s="8" customFormat="1" ht="24.9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J120</f>
        <v>0</v>
      </c>
      <c r="K68" s="149"/>
    </row>
    <row r="69" spans="2:11" s="8" customFormat="1" ht="24.9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J122</f>
        <v>0</v>
      </c>
      <c r="K69" s="149"/>
    </row>
    <row r="70" spans="2:11" s="8" customFormat="1" ht="24.9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J131</f>
        <v>0</v>
      </c>
      <c r="K70" s="149"/>
    </row>
    <row r="71" spans="2:11" s="8" customFormat="1" ht="24.9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J140</f>
        <v>0</v>
      </c>
      <c r="K71" s="149"/>
    </row>
    <row r="72" spans="2:11" s="8" customFormat="1" ht="24.9" customHeight="1">
      <c r="B72" s="143"/>
      <c r="C72" s="144"/>
      <c r="D72" s="145" t="s">
        <v>3198</v>
      </c>
      <c r="E72" s="146"/>
      <c r="F72" s="146"/>
      <c r="G72" s="146"/>
      <c r="H72" s="146"/>
      <c r="I72" s="147"/>
      <c r="J72" s="148">
        <f>J147</f>
        <v>0</v>
      </c>
      <c r="K72" s="149"/>
    </row>
    <row r="73" spans="2:11" s="8" customFormat="1" ht="24.9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J157</f>
        <v>0</v>
      </c>
      <c r="K73" s="149"/>
    </row>
    <row r="74" spans="2:11" s="8" customFormat="1" ht="24.9" customHeight="1">
      <c r="B74" s="143"/>
      <c r="C74" s="144"/>
      <c r="D74" s="145" t="s">
        <v>3199</v>
      </c>
      <c r="E74" s="146"/>
      <c r="F74" s="146"/>
      <c r="G74" s="146"/>
      <c r="H74" s="146"/>
      <c r="I74" s="147"/>
      <c r="J74" s="148">
        <f>J200</f>
        <v>0</v>
      </c>
      <c r="K74" s="149"/>
    </row>
    <row r="75" spans="2:11" s="8" customFormat="1" ht="24.9" customHeight="1">
      <c r="B75" s="143"/>
      <c r="C75" s="144"/>
      <c r="D75" s="145" t="s">
        <v>3127</v>
      </c>
      <c r="E75" s="146"/>
      <c r="F75" s="146"/>
      <c r="G75" s="146"/>
      <c r="H75" s="146"/>
      <c r="I75" s="147"/>
      <c r="J75" s="148">
        <f>J202</f>
        <v>0</v>
      </c>
      <c r="K75" s="149"/>
    </row>
    <row r="76" spans="2:11" s="8" customFormat="1" ht="24.9" customHeight="1">
      <c r="B76" s="143"/>
      <c r="C76" s="144"/>
      <c r="D76" s="145" t="s">
        <v>3200</v>
      </c>
      <c r="E76" s="146"/>
      <c r="F76" s="146"/>
      <c r="G76" s="146"/>
      <c r="H76" s="146"/>
      <c r="I76" s="147"/>
      <c r="J76" s="148">
        <f>J204</f>
        <v>0</v>
      </c>
      <c r="K76" s="149"/>
    </row>
    <row r="77" spans="2:11" s="8" customFormat="1" ht="24.9" customHeight="1">
      <c r="B77" s="143"/>
      <c r="C77" s="144"/>
      <c r="D77" s="145" t="s">
        <v>3201</v>
      </c>
      <c r="E77" s="146"/>
      <c r="F77" s="146"/>
      <c r="G77" s="146"/>
      <c r="H77" s="146"/>
      <c r="I77" s="147"/>
      <c r="J77" s="148">
        <f>J206</f>
        <v>0</v>
      </c>
      <c r="K77" s="149"/>
    </row>
    <row r="78" spans="2:11" s="8" customFormat="1" ht="24.9" customHeight="1">
      <c r="B78" s="143"/>
      <c r="C78" s="144"/>
      <c r="D78" s="145" t="s">
        <v>3202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" customHeight="1">
      <c r="B80" s="143"/>
      <c r="C80" s="144"/>
      <c r="D80" s="145" t="s">
        <v>3203</v>
      </c>
      <c r="E80" s="146"/>
      <c r="F80" s="146"/>
      <c r="G80" s="146"/>
      <c r="H80" s="146"/>
      <c r="I80" s="147"/>
      <c r="J80" s="148">
        <f>J216</f>
        <v>0</v>
      </c>
      <c r="K80" s="149"/>
    </row>
    <row r="81" spans="2:12" s="8" customFormat="1" ht="24.9" customHeight="1">
      <c r="B81" s="143"/>
      <c r="C81" s="144"/>
      <c r="D81" s="145" t="s">
        <v>3127</v>
      </c>
      <c r="E81" s="146"/>
      <c r="F81" s="146"/>
      <c r="G81" s="146"/>
      <c r="H81" s="146"/>
      <c r="I81" s="147"/>
      <c r="J81" s="148">
        <f>J218</f>
        <v>0</v>
      </c>
      <c r="K81" s="149"/>
    </row>
    <row r="82" spans="2:12" s="8" customFormat="1" ht="24.9" customHeight="1">
      <c r="B82" s="143"/>
      <c r="C82" s="144"/>
      <c r="D82" s="145" t="s">
        <v>3204</v>
      </c>
      <c r="E82" s="146"/>
      <c r="F82" s="146"/>
      <c r="G82" s="146"/>
      <c r="H82" s="146"/>
      <c r="I82" s="147"/>
      <c r="J82" s="148">
        <f>J222</f>
        <v>0</v>
      </c>
      <c r="K82" s="149"/>
    </row>
    <row r="83" spans="2:12" s="9" customFormat="1" ht="19.95" customHeight="1">
      <c r="B83" s="150"/>
      <c r="C83" s="151"/>
      <c r="D83" s="152" t="s">
        <v>3205</v>
      </c>
      <c r="E83" s="153"/>
      <c r="F83" s="153"/>
      <c r="G83" s="153"/>
      <c r="H83" s="153"/>
      <c r="I83" s="154"/>
      <c r="J83" s="155">
        <f>J223</f>
        <v>0</v>
      </c>
      <c r="K83" s="156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14"/>
      <c r="J84" s="43"/>
      <c r="K84" s="46"/>
    </row>
    <row r="85" spans="2:12" s="1" customFormat="1" ht="6.9" customHeight="1">
      <c r="B85" s="57"/>
      <c r="C85" s="58"/>
      <c r="D85" s="58"/>
      <c r="E85" s="58"/>
      <c r="F85" s="58"/>
      <c r="G85" s="58"/>
      <c r="H85" s="58"/>
      <c r="I85" s="135"/>
      <c r="J85" s="58"/>
      <c r="K85" s="59"/>
    </row>
    <row r="89" spans="2:12" s="1" customFormat="1" ht="6.9" customHeight="1">
      <c r="B89" s="60"/>
      <c r="C89" s="61"/>
      <c r="D89" s="61"/>
      <c r="E89" s="61"/>
      <c r="F89" s="61"/>
      <c r="G89" s="61"/>
      <c r="H89" s="61"/>
      <c r="I89" s="136"/>
      <c r="J89" s="61"/>
      <c r="K89" s="61"/>
      <c r="L89" s="42"/>
    </row>
    <row r="90" spans="2:12" s="1" customFormat="1" ht="36.9" customHeight="1">
      <c r="B90" s="42"/>
      <c r="C90" s="62" t="s">
        <v>260</v>
      </c>
      <c r="L90" s="42"/>
    </row>
    <row r="91" spans="2:12" s="1" customFormat="1" ht="6.9" customHeight="1">
      <c r="B91" s="42"/>
      <c r="L91" s="42"/>
    </row>
    <row r="92" spans="2:12" s="1" customFormat="1" ht="14.4" customHeight="1">
      <c r="B92" s="42"/>
      <c r="C92" s="64" t="s">
        <v>20</v>
      </c>
      <c r="L92" s="42"/>
    </row>
    <row r="93" spans="2:12" s="1" customFormat="1" ht="16.5" customHeight="1">
      <c r="B93" s="42"/>
      <c r="E93" s="624" t="str">
        <f>E7</f>
        <v>STAVBA 1 + STAVBA 2</v>
      </c>
      <c r="F93" s="625"/>
      <c r="G93" s="625"/>
      <c r="H93" s="625"/>
      <c r="L93" s="42"/>
    </row>
    <row r="94" spans="2:12" ht="13.2">
      <c r="B94" s="29"/>
      <c r="C94" s="64" t="s">
        <v>234</v>
      </c>
      <c r="L94" s="29"/>
    </row>
    <row r="95" spans="2:12" ht="28.5" customHeight="1">
      <c r="B95" s="29"/>
      <c r="E95" s="624" t="s">
        <v>235</v>
      </c>
      <c r="F95" s="618"/>
      <c r="G95" s="618"/>
      <c r="H95" s="618"/>
      <c r="L95" s="29"/>
    </row>
    <row r="96" spans="2:12" ht="13.2">
      <c r="B96" s="29"/>
      <c r="C96" s="64" t="s">
        <v>236</v>
      </c>
      <c r="L96" s="29"/>
    </row>
    <row r="97" spans="2:65" s="1" customFormat="1" ht="28.5" customHeight="1">
      <c r="B97" s="42"/>
      <c r="E97" s="626" t="s">
        <v>237</v>
      </c>
      <c r="F97" s="627"/>
      <c r="G97" s="627"/>
      <c r="H97" s="627"/>
      <c r="L97" s="42"/>
    </row>
    <row r="98" spans="2:65" s="1" customFormat="1" ht="14.4" customHeight="1">
      <c r="B98" s="42"/>
      <c r="C98" s="64" t="s">
        <v>238</v>
      </c>
      <c r="L98" s="42"/>
    </row>
    <row r="99" spans="2:65" s="1" customFormat="1" ht="17.25" customHeight="1">
      <c r="B99" s="42"/>
      <c r="E99" s="591" t="str">
        <f>E13</f>
        <v>1.1.5.1 - SO 19.1 (RB1)</v>
      </c>
      <c r="F99" s="627"/>
      <c r="G99" s="627"/>
      <c r="H99" s="627"/>
      <c r="L99" s="42"/>
    </row>
    <row r="100" spans="2:65" s="1" customFormat="1" ht="6.9" customHeight="1">
      <c r="B100" s="42"/>
      <c r="L100" s="42"/>
    </row>
    <row r="101" spans="2:65" s="1" customFormat="1" ht="18" customHeight="1">
      <c r="B101" s="42"/>
      <c r="C101" s="64" t="s">
        <v>24</v>
      </c>
      <c r="F101" s="157" t="str">
        <f>F16</f>
        <v>Olomouc, ul. Šlechtitelů, areál PřF UP, parc. č. 1</v>
      </c>
      <c r="I101" s="158" t="s">
        <v>26</v>
      </c>
      <c r="J101" s="68" t="str">
        <f>IF(J16="","",J16)</f>
        <v>30. 1. 2018</v>
      </c>
      <c r="L101" s="42"/>
    </row>
    <row r="102" spans="2:65" s="1" customFormat="1" ht="6.9" customHeight="1">
      <c r="B102" s="42"/>
      <c r="L102" s="42"/>
    </row>
    <row r="103" spans="2:65" s="1" customFormat="1" ht="13.2">
      <c r="B103" s="42"/>
      <c r="C103" s="64" t="s">
        <v>28</v>
      </c>
      <c r="F103" s="157" t="str">
        <f>E19</f>
        <v>Univerzita Palackého v Olomouci, Křížkovského</v>
      </c>
      <c r="I103" s="158" t="s">
        <v>34</v>
      </c>
      <c r="J103" s="157" t="str">
        <f>E25</f>
        <v>ASET studio s.r.o.</v>
      </c>
      <c r="L103" s="42"/>
    </row>
    <row r="104" spans="2:65" s="1" customFormat="1" ht="14.4" customHeight="1">
      <c r="B104" s="42"/>
      <c r="C104" s="64" t="s">
        <v>32</v>
      </c>
      <c r="F104" s="157" t="str">
        <f>IF(E22="","",E22)</f>
        <v/>
      </c>
      <c r="L104" s="42"/>
    </row>
    <row r="105" spans="2:65" s="1" customFormat="1" ht="10.35" customHeight="1">
      <c r="B105" s="42"/>
      <c r="L105" s="42"/>
    </row>
    <row r="106" spans="2:65" s="10" customFormat="1" ht="29.25" customHeight="1">
      <c r="B106" s="159"/>
      <c r="C106" s="160" t="s">
        <v>261</v>
      </c>
      <c r="D106" s="161" t="s">
        <v>58</v>
      </c>
      <c r="E106" s="161" t="s">
        <v>54</v>
      </c>
      <c r="F106" s="161" t="s">
        <v>262</v>
      </c>
      <c r="G106" s="161" t="s">
        <v>263</v>
      </c>
      <c r="H106" s="161" t="s">
        <v>264</v>
      </c>
      <c r="I106" s="162" t="s">
        <v>265</v>
      </c>
      <c r="J106" s="161" t="s">
        <v>242</v>
      </c>
      <c r="K106" s="163" t="s">
        <v>266</v>
      </c>
      <c r="L106" s="159"/>
      <c r="M106" s="74" t="s">
        <v>267</v>
      </c>
      <c r="N106" s="75" t="s">
        <v>43</v>
      </c>
      <c r="O106" s="75" t="s">
        <v>268</v>
      </c>
      <c r="P106" s="75" t="s">
        <v>269</v>
      </c>
      <c r="Q106" s="75" t="s">
        <v>270</v>
      </c>
      <c r="R106" s="75" t="s">
        <v>271</v>
      </c>
      <c r="S106" s="75" t="s">
        <v>272</v>
      </c>
      <c r="T106" s="76" t="s">
        <v>273</v>
      </c>
    </row>
    <row r="107" spans="2:65" s="1" customFormat="1" ht="29.25" customHeight="1">
      <c r="B107" s="42"/>
      <c r="C107" s="78" t="s">
        <v>243</v>
      </c>
      <c r="J107" s="164">
        <f>BK107</f>
        <v>0</v>
      </c>
      <c r="L107" s="42"/>
      <c r="M107" s="77"/>
      <c r="N107" s="69"/>
      <c r="O107" s="69"/>
      <c r="P107" s="165">
        <f>P108+P113+P118+P120+P122+P131+P140+P147+P157+P200+P202+P204+P206+P208+P210+P216+P218+P222</f>
        <v>0</v>
      </c>
      <c r="Q107" s="69"/>
      <c r="R107" s="165">
        <f>R108+R113+R118+R120+R122+R131+R140+R147+R157+R200+R202+R204+R206+R208+R210+R216+R218+R222</f>
        <v>0</v>
      </c>
      <c r="S107" s="69"/>
      <c r="T107" s="166">
        <f>T108+T113+T118+T120+T122+T131+T140+T147+T157+T200+T202+T204+T206+T208+T210+T216+T218+T222</f>
        <v>0</v>
      </c>
      <c r="AT107" s="25" t="s">
        <v>72</v>
      </c>
      <c r="AU107" s="25" t="s">
        <v>244</v>
      </c>
      <c r="BK107" s="167">
        <f>BK108+BK113+BK118+BK120+BK122+BK131+BK140+BK147+BK157+BK200+BK202+BK204+BK206+BK208+BK210+BK216+BK218+BK222</f>
        <v>0</v>
      </c>
    </row>
    <row r="108" spans="2:65" s="11" customFormat="1" ht="37.35" customHeight="1">
      <c r="B108" s="168"/>
      <c r="D108" s="169" t="s">
        <v>72</v>
      </c>
      <c r="E108" s="170" t="s">
        <v>3129</v>
      </c>
      <c r="F108" s="170" t="s">
        <v>3130</v>
      </c>
      <c r="I108" s="171"/>
      <c r="J108" s="172">
        <f>BK108</f>
        <v>0</v>
      </c>
      <c r="L108" s="168"/>
      <c r="M108" s="173"/>
      <c r="N108" s="174"/>
      <c r="O108" s="174"/>
      <c r="P108" s="175">
        <f>SUM(P109:P112)</f>
        <v>0</v>
      </c>
      <c r="Q108" s="174"/>
      <c r="R108" s="175">
        <f>SUM(R109:R112)</f>
        <v>0</v>
      </c>
      <c r="S108" s="174"/>
      <c r="T108" s="176">
        <f>SUM(T109:T112)</f>
        <v>0</v>
      </c>
      <c r="AR108" s="169" t="s">
        <v>77</v>
      </c>
      <c r="AT108" s="177" t="s">
        <v>72</v>
      </c>
      <c r="AU108" s="177" t="s">
        <v>73</v>
      </c>
      <c r="AY108" s="169" t="s">
        <v>276</v>
      </c>
      <c r="BK108" s="178">
        <f>SUM(BK109:BK112)</f>
        <v>0</v>
      </c>
    </row>
    <row r="109" spans="2:65" s="1" customFormat="1" ht="16.5" customHeight="1">
      <c r="B109" s="181"/>
      <c r="C109" s="182" t="s">
        <v>77</v>
      </c>
      <c r="D109" s="182" t="s">
        <v>278</v>
      </c>
      <c r="E109" s="183" t="s">
        <v>3206</v>
      </c>
      <c r="F109" s="184" t="s">
        <v>3365</v>
      </c>
      <c r="G109" s="185" t="s">
        <v>2155</v>
      </c>
      <c r="H109" s="186">
        <v>45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81</v>
      </c>
    </row>
    <row r="110" spans="2:65" s="1" customFormat="1" ht="16.5" customHeight="1">
      <c r="B110" s="181"/>
      <c r="C110" s="182" t="s">
        <v>81</v>
      </c>
      <c r="D110" s="182" t="s">
        <v>278</v>
      </c>
      <c r="E110" s="183" t="s">
        <v>3209</v>
      </c>
      <c r="F110" s="184" t="s">
        <v>3366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92</v>
      </c>
    </row>
    <row r="111" spans="2:65" s="1" customFormat="1" ht="16.5" customHeight="1">
      <c r="B111" s="181"/>
      <c r="C111" s="182" t="s">
        <v>87</v>
      </c>
      <c r="D111" s="182" t="s">
        <v>278</v>
      </c>
      <c r="E111" s="183" t="s">
        <v>3211</v>
      </c>
      <c r="F111" s="184" t="s">
        <v>3212</v>
      </c>
      <c r="G111" s="185" t="s">
        <v>2155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310</v>
      </c>
    </row>
    <row r="112" spans="2:65" s="1" customFormat="1" ht="16.5" customHeight="1">
      <c r="B112" s="181"/>
      <c r="C112" s="182" t="s">
        <v>92</v>
      </c>
      <c r="D112" s="182" t="s">
        <v>278</v>
      </c>
      <c r="E112" s="183" t="s">
        <v>3213</v>
      </c>
      <c r="F112" s="184" t="s">
        <v>3214</v>
      </c>
      <c r="G112" s="185" t="s">
        <v>2155</v>
      </c>
      <c r="H112" s="186">
        <v>1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322</v>
      </c>
    </row>
    <row r="113" spans="2:65" s="11" customFormat="1" ht="37.35" customHeight="1">
      <c r="B113" s="168"/>
      <c r="D113" s="169" t="s">
        <v>72</v>
      </c>
      <c r="E113" s="170" t="s">
        <v>2745</v>
      </c>
      <c r="F113" s="170" t="s">
        <v>3132</v>
      </c>
      <c r="I113" s="171"/>
      <c r="J113" s="172">
        <f>BK113</f>
        <v>0</v>
      </c>
      <c r="L113" s="168"/>
      <c r="M113" s="173"/>
      <c r="N113" s="174"/>
      <c r="O113" s="174"/>
      <c r="P113" s="175">
        <f>SUM(P114:P117)</f>
        <v>0</v>
      </c>
      <c r="Q113" s="174"/>
      <c r="R113" s="175">
        <f>SUM(R114:R117)</f>
        <v>0</v>
      </c>
      <c r="S113" s="174"/>
      <c r="T113" s="176">
        <f>SUM(T114:T117)</f>
        <v>0</v>
      </c>
      <c r="AR113" s="169" t="s">
        <v>77</v>
      </c>
      <c r="AT113" s="177" t="s">
        <v>72</v>
      </c>
      <c r="AU113" s="177" t="s">
        <v>73</v>
      </c>
      <c r="AY113" s="169" t="s">
        <v>276</v>
      </c>
      <c r="BK113" s="178">
        <f>SUM(BK114:BK117)</f>
        <v>0</v>
      </c>
    </row>
    <row r="114" spans="2:65" s="1" customFormat="1" ht="16.5" customHeight="1">
      <c r="B114" s="181"/>
      <c r="C114" s="226" t="s">
        <v>305</v>
      </c>
      <c r="D114" s="226" t="s">
        <v>447</v>
      </c>
      <c r="E114" s="227" t="s">
        <v>3367</v>
      </c>
      <c r="F114" s="228" t="s">
        <v>3368</v>
      </c>
      <c r="G114" s="229" t="s">
        <v>2155</v>
      </c>
      <c r="H114" s="230">
        <v>45</v>
      </c>
      <c r="I114" s="231"/>
      <c r="J114" s="232">
        <f>ROUND(I114*H114,2)</f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322</v>
      </c>
      <c r="AT114" s="25" t="s">
        <v>447</v>
      </c>
      <c r="AU114" s="25" t="s">
        <v>77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340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3369</v>
      </c>
      <c r="F115" s="228" t="s">
        <v>3370</v>
      </c>
      <c r="G115" s="229" t="s">
        <v>2155</v>
      </c>
      <c r="H115" s="230">
        <v>3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356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3371</v>
      </c>
      <c r="F116" s="228" t="s">
        <v>3222</v>
      </c>
      <c r="G116" s="229" t="s">
        <v>2155</v>
      </c>
      <c r="H116" s="230">
        <v>1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372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3372</v>
      </c>
      <c r="F117" s="228" t="s">
        <v>3214</v>
      </c>
      <c r="G117" s="229" t="s">
        <v>2155</v>
      </c>
      <c r="H117" s="230">
        <v>1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384</v>
      </c>
    </row>
    <row r="118" spans="2:65" s="11" customFormat="1" ht="37.35" customHeight="1">
      <c r="B118" s="168"/>
      <c r="D118" s="169" t="s">
        <v>72</v>
      </c>
      <c r="E118" s="170" t="s">
        <v>3373</v>
      </c>
      <c r="F118" s="170" t="s">
        <v>3374</v>
      </c>
      <c r="I118" s="171"/>
      <c r="J118" s="172">
        <f>BK118</f>
        <v>0</v>
      </c>
      <c r="L118" s="168"/>
      <c r="M118" s="173"/>
      <c r="N118" s="174"/>
      <c r="O118" s="174"/>
      <c r="P118" s="175">
        <f>P119</f>
        <v>0</v>
      </c>
      <c r="Q118" s="174"/>
      <c r="R118" s="175">
        <f>R119</f>
        <v>0</v>
      </c>
      <c r="S118" s="174"/>
      <c r="T118" s="176">
        <f>T119</f>
        <v>0</v>
      </c>
      <c r="AR118" s="169" t="s">
        <v>77</v>
      </c>
      <c r="AT118" s="177" t="s">
        <v>72</v>
      </c>
      <c r="AU118" s="177" t="s">
        <v>73</v>
      </c>
      <c r="AY118" s="169" t="s">
        <v>276</v>
      </c>
      <c r="BK118" s="178">
        <f>BK119</f>
        <v>0</v>
      </c>
    </row>
    <row r="119" spans="2:65" s="1" customFormat="1" ht="16.5" customHeight="1">
      <c r="B119" s="181"/>
      <c r="C119" s="182" t="s">
        <v>332</v>
      </c>
      <c r="D119" s="182" t="s">
        <v>278</v>
      </c>
      <c r="E119" s="183" t="s">
        <v>3375</v>
      </c>
      <c r="F119" s="184" t="s">
        <v>3376</v>
      </c>
      <c r="G119" s="185" t="s">
        <v>2155</v>
      </c>
      <c r="H119" s="186">
        <v>7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413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P121</f>
        <v>0</v>
      </c>
      <c r="Q120" s="174"/>
      <c r="R120" s="175">
        <f>R121</f>
        <v>0</v>
      </c>
      <c r="S120" s="174"/>
      <c r="T120" s="176">
        <f>T121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BK121</f>
        <v>0</v>
      </c>
    </row>
    <row r="121" spans="2:65" s="1" customFormat="1" ht="16.5" customHeight="1">
      <c r="B121" s="181"/>
      <c r="C121" s="182" t="s">
        <v>340</v>
      </c>
      <c r="D121" s="182" t="s">
        <v>278</v>
      </c>
      <c r="E121" s="183" t="s">
        <v>3377</v>
      </c>
      <c r="F121" s="184" t="s">
        <v>3378</v>
      </c>
      <c r="G121" s="185" t="s">
        <v>2155</v>
      </c>
      <c r="H121" s="186">
        <v>7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428</v>
      </c>
    </row>
    <row r="122" spans="2:65" s="11" customFormat="1" ht="37.35" customHeight="1">
      <c r="B122" s="168"/>
      <c r="D122" s="169" t="s">
        <v>72</v>
      </c>
      <c r="E122" s="170" t="s">
        <v>3228</v>
      </c>
      <c r="F122" s="170" t="s">
        <v>3229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SUM(P123:P130)</f>
        <v>0</v>
      </c>
      <c r="Q122" s="174"/>
      <c r="R122" s="175">
        <f>SUM(R123:R130)</f>
        <v>0</v>
      </c>
      <c r="S122" s="174"/>
      <c r="T122" s="176">
        <f>SUM(T123:T130)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SUM(BK123:BK130)</f>
        <v>0</v>
      </c>
    </row>
    <row r="123" spans="2:65" s="1" customFormat="1" ht="16.5" customHeight="1">
      <c r="B123" s="181"/>
      <c r="C123" s="182" t="s">
        <v>347</v>
      </c>
      <c r="D123" s="182" t="s">
        <v>278</v>
      </c>
      <c r="E123" s="183" t="s">
        <v>3230</v>
      </c>
      <c r="F123" s="184" t="s">
        <v>3231</v>
      </c>
      <c r="G123" s="185" t="s">
        <v>416</v>
      </c>
      <c r="H123" s="186">
        <v>6</v>
      </c>
      <c r="I123" s="187"/>
      <c r="J123" s="188">
        <f t="shared" ref="J123:J130" si="0"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ref="P123:P130" si="1">O123*H123</f>
        <v>0</v>
      </c>
      <c r="Q123" s="191">
        <v>0</v>
      </c>
      <c r="R123" s="191">
        <f t="shared" ref="R123:R130" si="2">Q123*H123</f>
        <v>0</v>
      </c>
      <c r="S123" s="191">
        <v>0</v>
      </c>
      <c r="T123" s="192">
        <f t="shared" ref="T123:T130" si="3"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 t="shared" ref="BE123:BE130" si="4">IF(N123="základní",J123,0)</f>
        <v>0</v>
      </c>
      <c r="BF123" s="193">
        <f t="shared" ref="BF123:BF130" si="5">IF(N123="snížená",J123,0)</f>
        <v>0</v>
      </c>
      <c r="BG123" s="193">
        <f t="shared" ref="BG123:BG130" si="6">IF(N123="zákl. přenesená",J123,0)</f>
        <v>0</v>
      </c>
      <c r="BH123" s="193">
        <f t="shared" ref="BH123:BH130" si="7">IF(N123="sníž. přenesená",J123,0)</f>
        <v>0</v>
      </c>
      <c r="BI123" s="193">
        <f t="shared" ref="BI123:BI130" si="8">IF(N123="nulová",J123,0)</f>
        <v>0</v>
      </c>
      <c r="BJ123" s="25" t="s">
        <v>92</v>
      </c>
      <c r="BK123" s="193">
        <f t="shared" ref="BK123:BK130" si="9">ROUND(I123*H123,2)</f>
        <v>0</v>
      </c>
      <c r="BL123" s="25" t="s">
        <v>92</v>
      </c>
      <c r="BM123" s="25" t="s">
        <v>435</v>
      </c>
    </row>
    <row r="124" spans="2:65" s="1" customFormat="1" ht="16.5" customHeight="1">
      <c r="B124" s="181"/>
      <c r="C124" s="182" t="s">
        <v>356</v>
      </c>
      <c r="D124" s="182" t="s">
        <v>278</v>
      </c>
      <c r="E124" s="183" t="s">
        <v>3232</v>
      </c>
      <c r="F124" s="184" t="s">
        <v>3379</v>
      </c>
      <c r="G124" s="185" t="s">
        <v>416</v>
      </c>
      <c r="H124" s="186">
        <v>3</v>
      </c>
      <c r="I124" s="187"/>
      <c r="J124" s="188">
        <f t="shared" si="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446</v>
      </c>
    </row>
    <row r="125" spans="2:65" s="1" customFormat="1" ht="16.5" customHeight="1">
      <c r="B125" s="181"/>
      <c r="C125" s="182" t="s">
        <v>365</v>
      </c>
      <c r="D125" s="182" t="s">
        <v>278</v>
      </c>
      <c r="E125" s="183" t="s">
        <v>3234</v>
      </c>
      <c r="F125" s="184" t="s">
        <v>3235</v>
      </c>
      <c r="G125" s="185" t="s">
        <v>416</v>
      </c>
      <c r="H125" s="186">
        <v>160</v>
      </c>
      <c r="I125" s="187"/>
      <c r="J125" s="188">
        <f t="shared" si="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456</v>
      </c>
    </row>
    <row r="126" spans="2:65" s="1" customFormat="1" ht="16.5" customHeight="1">
      <c r="B126" s="181"/>
      <c r="C126" s="182" t="s">
        <v>372</v>
      </c>
      <c r="D126" s="182" t="s">
        <v>278</v>
      </c>
      <c r="E126" s="183" t="s">
        <v>3236</v>
      </c>
      <c r="F126" s="184" t="s">
        <v>3239</v>
      </c>
      <c r="G126" s="185" t="s">
        <v>416</v>
      </c>
      <c r="H126" s="186">
        <v>640</v>
      </c>
      <c r="I126" s="187"/>
      <c r="J126" s="188">
        <f t="shared" si="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467</v>
      </c>
    </row>
    <row r="127" spans="2:65" s="1" customFormat="1" ht="16.5" customHeight="1">
      <c r="B127" s="181"/>
      <c r="C127" s="182" t="s">
        <v>12</v>
      </c>
      <c r="D127" s="182" t="s">
        <v>278</v>
      </c>
      <c r="E127" s="183" t="s">
        <v>3240</v>
      </c>
      <c r="F127" s="184" t="s">
        <v>3241</v>
      </c>
      <c r="G127" s="185" t="s">
        <v>416</v>
      </c>
      <c r="H127" s="186">
        <v>30</v>
      </c>
      <c r="I127" s="187"/>
      <c r="J127" s="188">
        <f t="shared" si="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475</v>
      </c>
    </row>
    <row r="128" spans="2:65" s="1" customFormat="1" ht="16.5" customHeight="1">
      <c r="B128" s="181"/>
      <c r="C128" s="182" t="s">
        <v>384</v>
      </c>
      <c r="D128" s="182" t="s">
        <v>278</v>
      </c>
      <c r="E128" s="183" t="s">
        <v>3242</v>
      </c>
      <c r="F128" s="184" t="s">
        <v>3243</v>
      </c>
      <c r="G128" s="185" t="s">
        <v>416</v>
      </c>
      <c r="H128" s="186">
        <v>45</v>
      </c>
      <c r="I128" s="187"/>
      <c r="J128" s="188">
        <f t="shared" si="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484</v>
      </c>
    </row>
    <row r="129" spans="2:65" s="1" customFormat="1" ht="16.5" customHeight="1">
      <c r="B129" s="181"/>
      <c r="C129" s="182" t="s">
        <v>390</v>
      </c>
      <c r="D129" s="182" t="s">
        <v>278</v>
      </c>
      <c r="E129" s="183" t="s">
        <v>3244</v>
      </c>
      <c r="F129" s="184" t="s">
        <v>3245</v>
      </c>
      <c r="G129" s="185" t="s">
        <v>416</v>
      </c>
      <c r="H129" s="186">
        <v>85</v>
      </c>
      <c r="I129" s="187"/>
      <c r="J129" s="188">
        <f t="shared" si="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495</v>
      </c>
    </row>
    <row r="130" spans="2:65" s="1" customFormat="1" ht="16.5" customHeight="1">
      <c r="B130" s="181"/>
      <c r="C130" s="182" t="s">
        <v>413</v>
      </c>
      <c r="D130" s="182" t="s">
        <v>278</v>
      </c>
      <c r="E130" s="183" t="s">
        <v>3380</v>
      </c>
      <c r="F130" s="184" t="s">
        <v>3381</v>
      </c>
      <c r="G130" s="185" t="s">
        <v>416</v>
      </c>
      <c r="H130" s="186">
        <v>18</v>
      </c>
      <c r="I130" s="187"/>
      <c r="J130" s="188">
        <f t="shared" si="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92</v>
      </c>
      <c r="AT130" s="25" t="s">
        <v>278</v>
      </c>
      <c r="AU130" s="25" t="s">
        <v>77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507</v>
      </c>
    </row>
    <row r="131" spans="2:65" s="11" customFormat="1" ht="37.35" customHeight="1">
      <c r="B131" s="168"/>
      <c r="D131" s="169" t="s">
        <v>72</v>
      </c>
      <c r="E131" s="170" t="s">
        <v>2776</v>
      </c>
      <c r="F131" s="170" t="s">
        <v>3246</v>
      </c>
      <c r="I131" s="171"/>
      <c r="J131" s="172">
        <f>BK131</f>
        <v>0</v>
      </c>
      <c r="L131" s="168"/>
      <c r="M131" s="173"/>
      <c r="N131" s="174"/>
      <c r="O131" s="174"/>
      <c r="P131" s="175">
        <f>SUM(P132:P139)</f>
        <v>0</v>
      </c>
      <c r="Q131" s="174"/>
      <c r="R131" s="175">
        <f>SUM(R132:R139)</f>
        <v>0</v>
      </c>
      <c r="S131" s="174"/>
      <c r="T131" s="176">
        <f>SUM(T132:T139)</f>
        <v>0</v>
      </c>
      <c r="AR131" s="169" t="s">
        <v>77</v>
      </c>
      <c r="AT131" s="177" t="s">
        <v>72</v>
      </c>
      <c r="AU131" s="177" t="s">
        <v>73</v>
      </c>
      <c r="AY131" s="169" t="s">
        <v>276</v>
      </c>
      <c r="BK131" s="178">
        <f>SUM(BK132:BK139)</f>
        <v>0</v>
      </c>
    </row>
    <row r="132" spans="2:65" s="1" customFormat="1" ht="16.5" customHeight="1">
      <c r="B132" s="181"/>
      <c r="C132" s="226" t="s">
        <v>421</v>
      </c>
      <c r="D132" s="226" t="s">
        <v>447</v>
      </c>
      <c r="E132" s="227" t="s">
        <v>3382</v>
      </c>
      <c r="F132" s="228" t="s">
        <v>3231</v>
      </c>
      <c r="G132" s="229" t="s">
        <v>416</v>
      </c>
      <c r="H132" s="230">
        <v>6</v>
      </c>
      <c r="I132" s="231"/>
      <c r="J132" s="232">
        <f t="shared" ref="J132:J139" si="10"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ref="P132:P139" si="11">O132*H132</f>
        <v>0</v>
      </c>
      <c r="Q132" s="191">
        <v>0</v>
      </c>
      <c r="R132" s="191">
        <f t="shared" ref="R132:R139" si="12">Q132*H132</f>
        <v>0</v>
      </c>
      <c r="S132" s="191">
        <v>0</v>
      </c>
      <c r="T132" s="192">
        <f t="shared" ref="T132:T139" si="13"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 t="shared" ref="BE132:BE139" si="14">IF(N132="základní",J132,0)</f>
        <v>0</v>
      </c>
      <c r="BF132" s="193">
        <f t="shared" ref="BF132:BF139" si="15">IF(N132="snížená",J132,0)</f>
        <v>0</v>
      </c>
      <c r="BG132" s="193">
        <f t="shared" ref="BG132:BG139" si="16">IF(N132="zákl. přenesená",J132,0)</f>
        <v>0</v>
      </c>
      <c r="BH132" s="193">
        <f t="shared" ref="BH132:BH139" si="17">IF(N132="sníž. přenesená",J132,0)</f>
        <v>0</v>
      </c>
      <c r="BI132" s="193">
        <f t="shared" ref="BI132:BI139" si="18">IF(N132="nulová",J132,0)</f>
        <v>0</v>
      </c>
      <c r="BJ132" s="25" t="s">
        <v>92</v>
      </c>
      <c r="BK132" s="193">
        <f t="shared" ref="BK132:BK139" si="19">ROUND(I132*H132,2)</f>
        <v>0</v>
      </c>
      <c r="BL132" s="25" t="s">
        <v>92</v>
      </c>
      <c r="BM132" s="25" t="s">
        <v>520</v>
      </c>
    </row>
    <row r="133" spans="2:65" s="1" customFormat="1" ht="16.5" customHeight="1">
      <c r="B133" s="181"/>
      <c r="C133" s="226" t="s">
        <v>428</v>
      </c>
      <c r="D133" s="226" t="s">
        <v>447</v>
      </c>
      <c r="E133" s="227" t="s">
        <v>3383</v>
      </c>
      <c r="F133" s="228" t="s">
        <v>3379</v>
      </c>
      <c r="G133" s="229" t="s">
        <v>416</v>
      </c>
      <c r="H133" s="230">
        <v>3</v>
      </c>
      <c r="I133" s="231"/>
      <c r="J133" s="232">
        <f t="shared" si="1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322</v>
      </c>
      <c r="AT133" s="25" t="s">
        <v>447</v>
      </c>
      <c r="AU133" s="25" t="s">
        <v>77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532</v>
      </c>
    </row>
    <row r="134" spans="2:65" s="1" customFormat="1" ht="16.5" customHeight="1">
      <c r="B134" s="181"/>
      <c r="C134" s="226" t="s">
        <v>10</v>
      </c>
      <c r="D134" s="226" t="s">
        <v>447</v>
      </c>
      <c r="E134" s="227" t="s">
        <v>3384</v>
      </c>
      <c r="F134" s="228" t="s">
        <v>3235</v>
      </c>
      <c r="G134" s="229" t="s">
        <v>416</v>
      </c>
      <c r="H134" s="230">
        <v>168</v>
      </c>
      <c r="I134" s="231"/>
      <c r="J134" s="232">
        <f t="shared" si="1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555</v>
      </c>
    </row>
    <row r="135" spans="2:65" s="1" customFormat="1" ht="16.5" customHeight="1">
      <c r="B135" s="181"/>
      <c r="C135" s="226" t="s">
        <v>435</v>
      </c>
      <c r="D135" s="226" t="s">
        <v>447</v>
      </c>
      <c r="E135" s="227" t="s">
        <v>3385</v>
      </c>
      <c r="F135" s="228" t="s">
        <v>3239</v>
      </c>
      <c r="G135" s="229" t="s">
        <v>416</v>
      </c>
      <c r="H135" s="230">
        <v>672</v>
      </c>
      <c r="I135" s="231"/>
      <c r="J135" s="232">
        <f t="shared" si="10"/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563</v>
      </c>
    </row>
    <row r="136" spans="2:65" s="1" customFormat="1" ht="16.5" customHeight="1">
      <c r="B136" s="181"/>
      <c r="C136" s="226" t="s">
        <v>439</v>
      </c>
      <c r="D136" s="226" t="s">
        <v>447</v>
      </c>
      <c r="E136" s="227" t="s">
        <v>3386</v>
      </c>
      <c r="F136" s="228" t="s">
        <v>3241</v>
      </c>
      <c r="G136" s="229" t="s">
        <v>416</v>
      </c>
      <c r="H136" s="230">
        <v>32</v>
      </c>
      <c r="I136" s="231"/>
      <c r="J136" s="232">
        <f t="shared" si="10"/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574</v>
      </c>
    </row>
    <row r="137" spans="2:65" s="1" customFormat="1" ht="16.5" customHeight="1">
      <c r="B137" s="181"/>
      <c r="C137" s="226" t="s">
        <v>446</v>
      </c>
      <c r="D137" s="226" t="s">
        <v>447</v>
      </c>
      <c r="E137" s="227" t="s">
        <v>3387</v>
      </c>
      <c r="F137" s="228" t="s">
        <v>3243</v>
      </c>
      <c r="G137" s="229" t="s">
        <v>416</v>
      </c>
      <c r="H137" s="230">
        <v>47</v>
      </c>
      <c r="I137" s="231"/>
      <c r="J137" s="232">
        <f t="shared" si="10"/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588</v>
      </c>
    </row>
    <row r="138" spans="2:65" s="1" customFormat="1" ht="16.5" customHeight="1">
      <c r="B138" s="181"/>
      <c r="C138" s="226" t="s">
        <v>452</v>
      </c>
      <c r="D138" s="226" t="s">
        <v>447</v>
      </c>
      <c r="E138" s="227" t="s">
        <v>3388</v>
      </c>
      <c r="F138" s="228" t="s">
        <v>3245</v>
      </c>
      <c r="G138" s="229" t="s">
        <v>416</v>
      </c>
      <c r="H138" s="230">
        <v>89</v>
      </c>
      <c r="I138" s="231"/>
      <c r="J138" s="232">
        <f t="shared" si="10"/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606</v>
      </c>
    </row>
    <row r="139" spans="2:65" s="1" customFormat="1" ht="16.5" customHeight="1">
      <c r="B139" s="181"/>
      <c r="C139" s="226" t="s">
        <v>456</v>
      </c>
      <c r="D139" s="226" t="s">
        <v>447</v>
      </c>
      <c r="E139" s="227" t="s">
        <v>3389</v>
      </c>
      <c r="F139" s="228" t="s">
        <v>3381</v>
      </c>
      <c r="G139" s="229" t="s">
        <v>416</v>
      </c>
      <c r="H139" s="230">
        <v>19</v>
      </c>
      <c r="I139" s="231"/>
      <c r="J139" s="232">
        <f t="shared" si="10"/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615</v>
      </c>
    </row>
    <row r="140" spans="2:65" s="11" customFormat="1" ht="37.35" customHeight="1">
      <c r="B140" s="168"/>
      <c r="D140" s="169" t="s">
        <v>72</v>
      </c>
      <c r="E140" s="170" t="s">
        <v>2799</v>
      </c>
      <c r="F140" s="170" t="s">
        <v>3263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SUM(P141:P146)</f>
        <v>0</v>
      </c>
      <c r="Q140" s="174"/>
      <c r="R140" s="175">
        <f>SUM(R141:R146)</f>
        <v>0</v>
      </c>
      <c r="S140" s="174"/>
      <c r="T140" s="176">
        <f>SUM(T141:T146)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SUM(BK141:BK146)</f>
        <v>0</v>
      </c>
    </row>
    <row r="141" spans="2:65" s="1" customFormat="1" ht="16.5" customHeight="1">
      <c r="B141" s="181"/>
      <c r="C141" s="182" t="s">
        <v>463</v>
      </c>
      <c r="D141" s="182" t="s">
        <v>278</v>
      </c>
      <c r="E141" s="183" t="s">
        <v>3264</v>
      </c>
      <c r="F141" s="184" t="s">
        <v>3265</v>
      </c>
      <c r="G141" s="185" t="s">
        <v>2155</v>
      </c>
      <c r="H141" s="186">
        <v>10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625</v>
      </c>
    </row>
    <row r="142" spans="2:65" s="1" customFormat="1" ht="24">
      <c r="B142" s="42"/>
      <c r="D142" s="195" t="s">
        <v>2961</v>
      </c>
      <c r="F142" s="243" t="s">
        <v>3266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2961</v>
      </c>
      <c r="AU142" s="25" t="s">
        <v>77</v>
      </c>
    </row>
    <row r="143" spans="2:65" s="1" customFormat="1" ht="16.5" customHeight="1">
      <c r="B143" s="181"/>
      <c r="C143" s="182" t="s">
        <v>467</v>
      </c>
      <c r="D143" s="182" t="s">
        <v>278</v>
      </c>
      <c r="E143" s="183" t="s">
        <v>3267</v>
      </c>
      <c r="F143" s="184" t="s">
        <v>3268</v>
      </c>
      <c r="G143" s="185" t="s">
        <v>2155</v>
      </c>
      <c r="H143" s="186">
        <v>30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633</v>
      </c>
    </row>
    <row r="144" spans="2:65" s="1" customFormat="1" ht="16.5" customHeight="1">
      <c r="B144" s="181"/>
      <c r="C144" s="182" t="s">
        <v>471</v>
      </c>
      <c r="D144" s="182" t="s">
        <v>278</v>
      </c>
      <c r="E144" s="183" t="s">
        <v>3269</v>
      </c>
      <c r="F144" s="184" t="s">
        <v>3270</v>
      </c>
      <c r="G144" s="185" t="s">
        <v>2155</v>
      </c>
      <c r="H144" s="186">
        <v>7</v>
      </c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646</v>
      </c>
    </row>
    <row r="145" spans="2:65" s="1" customFormat="1" ht="24">
      <c r="B145" s="42"/>
      <c r="D145" s="195" t="s">
        <v>2961</v>
      </c>
      <c r="F145" s="243" t="s">
        <v>3271</v>
      </c>
      <c r="I145" s="244"/>
      <c r="L145" s="42"/>
      <c r="M145" s="245"/>
      <c r="N145" s="43"/>
      <c r="O145" s="43"/>
      <c r="P145" s="43"/>
      <c r="Q145" s="43"/>
      <c r="R145" s="43"/>
      <c r="S145" s="43"/>
      <c r="T145" s="71"/>
      <c r="AT145" s="25" t="s">
        <v>2961</v>
      </c>
      <c r="AU145" s="25" t="s">
        <v>77</v>
      </c>
    </row>
    <row r="146" spans="2:65" s="1" customFormat="1" ht="16.5" customHeight="1">
      <c r="B146" s="181"/>
      <c r="C146" s="182" t="s">
        <v>475</v>
      </c>
      <c r="D146" s="182" t="s">
        <v>278</v>
      </c>
      <c r="E146" s="183" t="s">
        <v>3272</v>
      </c>
      <c r="F146" s="184" t="s">
        <v>3273</v>
      </c>
      <c r="G146" s="185" t="s">
        <v>2155</v>
      </c>
      <c r="H146" s="186">
        <v>5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654</v>
      </c>
    </row>
    <row r="147" spans="2:65" s="11" customFormat="1" ht="37.35" customHeight="1">
      <c r="B147" s="168"/>
      <c r="D147" s="169" t="s">
        <v>72</v>
      </c>
      <c r="E147" s="170" t="s">
        <v>2829</v>
      </c>
      <c r="F147" s="170" t="s">
        <v>3274</v>
      </c>
      <c r="I147" s="171"/>
      <c r="J147" s="172">
        <f>BK147</f>
        <v>0</v>
      </c>
      <c r="L147" s="168"/>
      <c r="M147" s="173"/>
      <c r="N147" s="174"/>
      <c r="O147" s="174"/>
      <c r="P147" s="175">
        <f>SUM(P148:P156)</f>
        <v>0</v>
      </c>
      <c r="Q147" s="174"/>
      <c r="R147" s="175">
        <f>SUM(R148:R156)</f>
        <v>0</v>
      </c>
      <c r="S147" s="174"/>
      <c r="T147" s="176">
        <f>SUM(T148:T156)</f>
        <v>0</v>
      </c>
      <c r="AR147" s="169" t="s">
        <v>77</v>
      </c>
      <c r="AT147" s="177" t="s">
        <v>72</v>
      </c>
      <c r="AU147" s="177" t="s">
        <v>73</v>
      </c>
      <c r="AY147" s="169" t="s">
        <v>276</v>
      </c>
      <c r="BK147" s="178">
        <f>SUM(BK148:BK156)</f>
        <v>0</v>
      </c>
    </row>
    <row r="148" spans="2:65" s="1" customFormat="1" ht="16.5" customHeight="1">
      <c r="B148" s="181"/>
      <c r="C148" s="182" t="s">
        <v>479</v>
      </c>
      <c r="D148" s="182" t="s">
        <v>278</v>
      </c>
      <c r="E148" s="183" t="s">
        <v>3275</v>
      </c>
      <c r="F148" s="184" t="s">
        <v>3276</v>
      </c>
      <c r="G148" s="185" t="s">
        <v>2155</v>
      </c>
      <c r="H148" s="186">
        <v>3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662</v>
      </c>
    </row>
    <row r="149" spans="2:65" s="1" customFormat="1" ht="16.5" customHeight="1">
      <c r="B149" s="181"/>
      <c r="C149" s="182" t="s">
        <v>484</v>
      </c>
      <c r="D149" s="182" t="s">
        <v>278</v>
      </c>
      <c r="E149" s="183" t="s">
        <v>3277</v>
      </c>
      <c r="F149" s="184" t="s">
        <v>3278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671</v>
      </c>
    </row>
    <row r="150" spans="2:65" s="1" customFormat="1" ht="16.5" customHeight="1">
      <c r="B150" s="181"/>
      <c r="C150" s="182" t="s">
        <v>490</v>
      </c>
      <c r="D150" s="182" t="s">
        <v>278</v>
      </c>
      <c r="E150" s="183" t="s">
        <v>3390</v>
      </c>
      <c r="F150" s="184" t="s">
        <v>3391</v>
      </c>
      <c r="G150" s="185" t="s">
        <v>2155</v>
      </c>
      <c r="H150" s="186">
        <v>2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684</v>
      </c>
    </row>
    <row r="151" spans="2:65" s="1" customFormat="1" ht="16.5" customHeight="1">
      <c r="B151" s="181"/>
      <c r="C151" s="182" t="s">
        <v>495</v>
      </c>
      <c r="D151" s="182" t="s">
        <v>278</v>
      </c>
      <c r="E151" s="183" t="s">
        <v>3392</v>
      </c>
      <c r="F151" s="184" t="s">
        <v>3393</v>
      </c>
      <c r="G151" s="185" t="s">
        <v>2155</v>
      </c>
      <c r="H151" s="186">
        <v>1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695</v>
      </c>
    </row>
    <row r="152" spans="2:65" s="1" customFormat="1" ht="24">
      <c r="B152" s="42"/>
      <c r="D152" s="195" t="s">
        <v>2961</v>
      </c>
      <c r="F152" s="243" t="s">
        <v>3279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77</v>
      </c>
    </row>
    <row r="153" spans="2:65" s="1" customFormat="1" ht="16.5" customHeight="1">
      <c r="B153" s="181"/>
      <c r="C153" s="182" t="s">
        <v>501</v>
      </c>
      <c r="D153" s="182" t="s">
        <v>278</v>
      </c>
      <c r="E153" s="183" t="s">
        <v>3280</v>
      </c>
      <c r="F153" s="184" t="s">
        <v>3281</v>
      </c>
      <c r="G153" s="185" t="s">
        <v>2155</v>
      </c>
      <c r="H153" s="186">
        <v>35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710</v>
      </c>
    </row>
    <row r="154" spans="2:65" s="1" customFormat="1" ht="24">
      <c r="B154" s="42"/>
      <c r="D154" s="195" t="s">
        <v>2961</v>
      </c>
      <c r="F154" s="243" t="s">
        <v>3282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77</v>
      </c>
    </row>
    <row r="155" spans="2:65" s="1" customFormat="1" ht="16.5" customHeight="1">
      <c r="B155" s="181"/>
      <c r="C155" s="182" t="s">
        <v>507</v>
      </c>
      <c r="D155" s="182" t="s">
        <v>278</v>
      </c>
      <c r="E155" s="183" t="s">
        <v>3283</v>
      </c>
      <c r="F155" s="184" t="s">
        <v>3284</v>
      </c>
      <c r="G155" s="185" t="s">
        <v>2155</v>
      </c>
      <c r="H155" s="186">
        <v>2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723</v>
      </c>
    </row>
    <row r="156" spans="2:65" s="1" customFormat="1" ht="16.5" customHeight="1">
      <c r="B156" s="181"/>
      <c r="C156" s="182" t="s">
        <v>513</v>
      </c>
      <c r="D156" s="182" t="s">
        <v>278</v>
      </c>
      <c r="E156" s="183" t="s">
        <v>3394</v>
      </c>
      <c r="F156" s="184" t="s">
        <v>3395</v>
      </c>
      <c r="G156" s="185" t="s">
        <v>368</v>
      </c>
      <c r="H156" s="186">
        <v>3</v>
      </c>
      <c r="I156" s="187"/>
      <c r="J156" s="188">
        <f>ROUND(I156*H156,2)</f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92</v>
      </c>
      <c r="BM156" s="25" t="s">
        <v>3396</v>
      </c>
    </row>
    <row r="157" spans="2:65" s="11" customFormat="1" ht="37.35" customHeight="1">
      <c r="B157" s="168"/>
      <c r="D157" s="169" t="s">
        <v>72</v>
      </c>
      <c r="E157" s="170" t="s">
        <v>2745</v>
      </c>
      <c r="F157" s="170" t="s">
        <v>3132</v>
      </c>
      <c r="I157" s="171"/>
      <c r="J157" s="172">
        <f>BK157</f>
        <v>0</v>
      </c>
      <c r="L157" s="168"/>
      <c r="M157" s="173"/>
      <c r="N157" s="174"/>
      <c r="O157" s="174"/>
      <c r="P157" s="175">
        <f>SUM(P158:P199)</f>
        <v>0</v>
      </c>
      <c r="Q157" s="174"/>
      <c r="R157" s="175">
        <f>SUM(R158:R199)</f>
        <v>0</v>
      </c>
      <c r="S157" s="174"/>
      <c r="T157" s="176">
        <f>SUM(T158:T199)</f>
        <v>0</v>
      </c>
      <c r="AR157" s="169" t="s">
        <v>77</v>
      </c>
      <c r="AT157" s="177" t="s">
        <v>72</v>
      </c>
      <c r="AU157" s="177" t="s">
        <v>73</v>
      </c>
      <c r="AY157" s="169" t="s">
        <v>276</v>
      </c>
      <c r="BK157" s="178">
        <f>SUM(BK158:BK199)</f>
        <v>0</v>
      </c>
    </row>
    <row r="158" spans="2:65" s="1" customFormat="1" ht="16.5" customHeight="1">
      <c r="B158" s="181"/>
      <c r="C158" s="226" t="s">
        <v>520</v>
      </c>
      <c r="D158" s="226" t="s">
        <v>447</v>
      </c>
      <c r="E158" s="227" t="s">
        <v>3397</v>
      </c>
      <c r="F158" s="228" t="s">
        <v>3276</v>
      </c>
      <c r="G158" s="229" t="s">
        <v>2155</v>
      </c>
      <c r="H158" s="230">
        <v>1</v>
      </c>
      <c r="I158" s="231"/>
      <c r="J158" s="232">
        <f t="shared" ref="J158:J164" si="20">ROUND(I158*H158,2)</f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ref="P158:P164" si="21">O158*H158</f>
        <v>0</v>
      </c>
      <c r="Q158" s="191">
        <v>0</v>
      </c>
      <c r="R158" s="191">
        <f t="shared" ref="R158:R164" si="22">Q158*H158</f>
        <v>0</v>
      </c>
      <c r="S158" s="191">
        <v>0</v>
      </c>
      <c r="T158" s="192">
        <f t="shared" ref="T158:T164" si="23">S158*H158</f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ref="BE158:BE164" si="24">IF(N158="základní",J158,0)</f>
        <v>0</v>
      </c>
      <c r="BF158" s="193">
        <f t="shared" ref="BF158:BF164" si="25">IF(N158="snížená",J158,0)</f>
        <v>0</v>
      </c>
      <c r="BG158" s="193">
        <f t="shared" ref="BG158:BG164" si="26">IF(N158="zákl. přenesená",J158,0)</f>
        <v>0</v>
      </c>
      <c r="BH158" s="193">
        <f t="shared" ref="BH158:BH164" si="27">IF(N158="sníž. přenesená",J158,0)</f>
        <v>0</v>
      </c>
      <c r="BI158" s="193">
        <f t="shared" ref="BI158:BI164" si="28">IF(N158="nulová",J158,0)</f>
        <v>0</v>
      </c>
      <c r="BJ158" s="25" t="s">
        <v>92</v>
      </c>
      <c r="BK158" s="193">
        <f t="shared" ref="BK158:BK164" si="29">ROUND(I158*H158,2)</f>
        <v>0</v>
      </c>
      <c r="BL158" s="25" t="s">
        <v>92</v>
      </c>
      <c r="BM158" s="25" t="s">
        <v>3398</v>
      </c>
    </row>
    <row r="159" spans="2:65" s="1" customFormat="1" ht="16.5" customHeight="1">
      <c r="B159" s="181"/>
      <c r="C159" s="226" t="s">
        <v>526</v>
      </c>
      <c r="D159" s="226" t="s">
        <v>447</v>
      </c>
      <c r="E159" s="227" t="s">
        <v>3399</v>
      </c>
      <c r="F159" s="228" t="s">
        <v>3400</v>
      </c>
      <c r="G159" s="229" t="s">
        <v>2155</v>
      </c>
      <c r="H159" s="230">
        <v>1</v>
      </c>
      <c r="I159" s="231"/>
      <c r="J159" s="232">
        <f t="shared" si="2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21"/>
        <v>0</v>
      </c>
      <c r="Q159" s="191">
        <v>0</v>
      </c>
      <c r="R159" s="191">
        <f t="shared" si="22"/>
        <v>0</v>
      </c>
      <c r="S159" s="191">
        <v>0</v>
      </c>
      <c r="T159" s="192">
        <f t="shared" si="2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25" t="s">
        <v>92</v>
      </c>
      <c r="BK159" s="193">
        <f t="shared" si="29"/>
        <v>0</v>
      </c>
      <c r="BL159" s="25" t="s">
        <v>92</v>
      </c>
      <c r="BM159" s="25" t="s">
        <v>3401</v>
      </c>
    </row>
    <row r="160" spans="2:65" s="1" customFormat="1" ht="16.5" customHeight="1">
      <c r="B160" s="181"/>
      <c r="C160" s="226" t="s">
        <v>532</v>
      </c>
      <c r="D160" s="226" t="s">
        <v>447</v>
      </c>
      <c r="E160" s="227" t="s">
        <v>3402</v>
      </c>
      <c r="F160" s="228" t="s">
        <v>3403</v>
      </c>
      <c r="G160" s="229" t="s">
        <v>2155</v>
      </c>
      <c r="H160" s="230">
        <v>1</v>
      </c>
      <c r="I160" s="231"/>
      <c r="J160" s="232">
        <f t="shared" si="2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21"/>
        <v>0</v>
      </c>
      <c r="Q160" s="191">
        <v>0</v>
      </c>
      <c r="R160" s="191">
        <f t="shared" si="22"/>
        <v>0</v>
      </c>
      <c r="S160" s="191">
        <v>0</v>
      </c>
      <c r="T160" s="192">
        <f t="shared" si="2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25" t="s">
        <v>92</v>
      </c>
      <c r="BK160" s="193">
        <f t="shared" si="29"/>
        <v>0</v>
      </c>
      <c r="BL160" s="25" t="s">
        <v>92</v>
      </c>
      <c r="BM160" s="25" t="s">
        <v>3404</v>
      </c>
    </row>
    <row r="161" spans="2:65" s="1" customFormat="1" ht="16.5" customHeight="1">
      <c r="B161" s="181"/>
      <c r="C161" s="226" t="s">
        <v>549</v>
      </c>
      <c r="D161" s="226" t="s">
        <v>447</v>
      </c>
      <c r="E161" s="227" t="s">
        <v>3405</v>
      </c>
      <c r="F161" s="228" t="s">
        <v>3288</v>
      </c>
      <c r="G161" s="229" t="s">
        <v>2155</v>
      </c>
      <c r="H161" s="230">
        <v>1</v>
      </c>
      <c r="I161" s="231"/>
      <c r="J161" s="232">
        <f t="shared" si="2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21"/>
        <v>0</v>
      </c>
      <c r="Q161" s="191">
        <v>0</v>
      </c>
      <c r="R161" s="191">
        <f t="shared" si="22"/>
        <v>0</v>
      </c>
      <c r="S161" s="191">
        <v>0</v>
      </c>
      <c r="T161" s="192">
        <f t="shared" si="2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25" t="s">
        <v>92</v>
      </c>
      <c r="BK161" s="193">
        <f t="shared" si="29"/>
        <v>0</v>
      </c>
      <c r="BL161" s="25" t="s">
        <v>92</v>
      </c>
      <c r="BM161" s="25" t="s">
        <v>3406</v>
      </c>
    </row>
    <row r="162" spans="2:65" s="1" customFormat="1" ht="16.5" customHeight="1">
      <c r="B162" s="181"/>
      <c r="C162" s="226" t="s">
        <v>555</v>
      </c>
      <c r="D162" s="226" t="s">
        <v>447</v>
      </c>
      <c r="E162" s="227" t="s">
        <v>3407</v>
      </c>
      <c r="F162" s="228" t="s">
        <v>3408</v>
      </c>
      <c r="G162" s="229" t="s">
        <v>2155</v>
      </c>
      <c r="H162" s="230">
        <v>1</v>
      </c>
      <c r="I162" s="231"/>
      <c r="J162" s="232">
        <f t="shared" si="20"/>
        <v>0</v>
      </c>
      <c r="K162" s="228" t="s">
        <v>459</v>
      </c>
      <c r="L162" s="233"/>
      <c r="M162" s="234" t="s">
        <v>5</v>
      </c>
      <c r="N162" s="235" t="s">
        <v>46</v>
      </c>
      <c r="O162" s="43"/>
      <c r="P162" s="191">
        <f t="shared" si="21"/>
        <v>0</v>
      </c>
      <c r="Q162" s="191">
        <v>0</v>
      </c>
      <c r="R162" s="191">
        <f t="shared" si="22"/>
        <v>0</v>
      </c>
      <c r="S162" s="191">
        <v>0</v>
      </c>
      <c r="T162" s="192">
        <f t="shared" si="23"/>
        <v>0</v>
      </c>
      <c r="AR162" s="25" t="s">
        <v>322</v>
      </c>
      <c r="AT162" s="25" t="s">
        <v>447</v>
      </c>
      <c r="AU162" s="25" t="s">
        <v>77</v>
      </c>
      <c r="AY162" s="25" t="s">
        <v>276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25" t="s">
        <v>92</v>
      </c>
      <c r="BK162" s="193">
        <f t="shared" si="29"/>
        <v>0</v>
      </c>
      <c r="BL162" s="25" t="s">
        <v>92</v>
      </c>
      <c r="BM162" s="25" t="s">
        <v>3409</v>
      </c>
    </row>
    <row r="163" spans="2:65" s="1" customFormat="1" ht="16.5" customHeight="1">
      <c r="B163" s="181"/>
      <c r="C163" s="226" t="s">
        <v>559</v>
      </c>
      <c r="D163" s="226" t="s">
        <v>447</v>
      </c>
      <c r="E163" s="227" t="s">
        <v>3410</v>
      </c>
      <c r="F163" s="228" t="s">
        <v>3411</v>
      </c>
      <c r="G163" s="229" t="s">
        <v>2155</v>
      </c>
      <c r="H163" s="230">
        <v>2</v>
      </c>
      <c r="I163" s="231"/>
      <c r="J163" s="232">
        <f t="shared" si="20"/>
        <v>0</v>
      </c>
      <c r="K163" s="228" t="s">
        <v>459</v>
      </c>
      <c r="L163" s="233"/>
      <c r="M163" s="234" t="s">
        <v>5</v>
      </c>
      <c r="N163" s="235" t="s">
        <v>46</v>
      </c>
      <c r="O163" s="43"/>
      <c r="P163" s="191">
        <f t="shared" si="21"/>
        <v>0</v>
      </c>
      <c r="Q163" s="191">
        <v>0</v>
      </c>
      <c r="R163" s="191">
        <f t="shared" si="22"/>
        <v>0</v>
      </c>
      <c r="S163" s="191">
        <v>0</v>
      </c>
      <c r="T163" s="192">
        <f t="shared" si="23"/>
        <v>0</v>
      </c>
      <c r="AR163" s="25" t="s">
        <v>322</v>
      </c>
      <c r="AT163" s="25" t="s">
        <v>447</v>
      </c>
      <c r="AU163" s="25" t="s">
        <v>77</v>
      </c>
      <c r="AY163" s="25" t="s">
        <v>276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25" t="s">
        <v>92</v>
      </c>
      <c r="BK163" s="193">
        <f t="shared" si="29"/>
        <v>0</v>
      </c>
      <c r="BL163" s="25" t="s">
        <v>92</v>
      </c>
      <c r="BM163" s="25" t="s">
        <v>3412</v>
      </c>
    </row>
    <row r="164" spans="2:65" s="1" customFormat="1" ht="16.5" customHeight="1">
      <c r="B164" s="181"/>
      <c r="C164" s="226" t="s">
        <v>563</v>
      </c>
      <c r="D164" s="226" t="s">
        <v>447</v>
      </c>
      <c r="E164" s="227" t="s">
        <v>3413</v>
      </c>
      <c r="F164" s="228" t="s">
        <v>3414</v>
      </c>
      <c r="G164" s="229" t="s">
        <v>2155</v>
      </c>
      <c r="H164" s="230">
        <v>1</v>
      </c>
      <c r="I164" s="231"/>
      <c r="J164" s="232">
        <f t="shared" si="20"/>
        <v>0</v>
      </c>
      <c r="K164" s="228" t="s">
        <v>459</v>
      </c>
      <c r="L164" s="233"/>
      <c r="M164" s="234" t="s">
        <v>5</v>
      </c>
      <c r="N164" s="235" t="s">
        <v>46</v>
      </c>
      <c r="O164" s="43"/>
      <c r="P164" s="191">
        <f t="shared" si="21"/>
        <v>0</v>
      </c>
      <c r="Q164" s="191">
        <v>0</v>
      </c>
      <c r="R164" s="191">
        <f t="shared" si="22"/>
        <v>0</v>
      </c>
      <c r="S164" s="191">
        <v>0</v>
      </c>
      <c r="T164" s="192">
        <f t="shared" si="23"/>
        <v>0</v>
      </c>
      <c r="AR164" s="25" t="s">
        <v>322</v>
      </c>
      <c r="AT164" s="25" t="s">
        <v>447</v>
      </c>
      <c r="AU164" s="25" t="s">
        <v>77</v>
      </c>
      <c r="AY164" s="25" t="s">
        <v>276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25" t="s">
        <v>92</v>
      </c>
      <c r="BK164" s="193">
        <f t="shared" si="29"/>
        <v>0</v>
      </c>
      <c r="BL164" s="25" t="s">
        <v>92</v>
      </c>
      <c r="BM164" s="25" t="s">
        <v>3415</v>
      </c>
    </row>
    <row r="165" spans="2:65" s="1" customFormat="1" ht="24">
      <c r="B165" s="42"/>
      <c r="D165" s="195" t="s">
        <v>2961</v>
      </c>
      <c r="F165" s="243" t="s">
        <v>3290</v>
      </c>
      <c r="I165" s="244"/>
      <c r="L165" s="42"/>
      <c r="M165" s="245"/>
      <c r="N165" s="43"/>
      <c r="O165" s="43"/>
      <c r="P165" s="43"/>
      <c r="Q165" s="43"/>
      <c r="R165" s="43"/>
      <c r="S165" s="43"/>
      <c r="T165" s="71"/>
      <c r="AT165" s="25" t="s">
        <v>2961</v>
      </c>
      <c r="AU165" s="25" t="s">
        <v>77</v>
      </c>
    </row>
    <row r="166" spans="2:65" s="1" customFormat="1" ht="16.5" customHeight="1">
      <c r="B166" s="181"/>
      <c r="C166" s="226" t="s">
        <v>568</v>
      </c>
      <c r="D166" s="226" t="s">
        <v>447</v>
      </c>
      <c r="E166" s="227" t="s">
        <v>3416</v>
      </c>
      <c r="F166" s="228" t="s">
        <v>3417</v>
      </c>
      <c r="G166" s="229" t="s">
        <v>2155</v>
      </c>
      <c r="H166" s="230">
        <v>1</v>
      </c>
      <c r="I166" s="231"/>
      <c r="J166" s="232">
        <f t="shared" ref="J166:J174" si="30"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ref="P166:P174" si="31">O166*H166</f>
        <v>0</v>
      </c>
      <c r="Q166" s="191">
        <v>0</v>
      </c>
      <c r="R166" s="191">
        <f t="shared" ref="R166:R174" si="32">Q166*H166</f>
        <v>0</v>
      </c>
      <c r="S166" s="191">
        <v>0</v>
      </c>
      <c r="T166" s="192">
        <f t="shared" ref="T166:T174" si="33"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ref="BE166:BE174" si="34">IF(N166="základní",J166,0)</f>
        <v>0</v>
      </c>
      <c r="BF166" s="193">
        <f t="shared" ref="BF166:BF174" si="35">IF(N166="snížená",J166,0)</f>
        <v>0</v>
      </c>
      <c r="BG166" s="193">
        <f t="shared" ref="BG166:BG174" si="36">IF(N166="zákl. přenesená",J166,0)</f>
        <v>0</v>
      </c>
      <c r="BH166" s="193">
        <f t="shared" ref="BH166:BH174" si="37">IF(N166="sníž. přenesená",J166,0)</f>
        <v>0</v>
      </c>
      <c r="BI166" s="193">
        <f t="shared" ref="BI166:BI174" si="38">IF(N166="nulová",J166,0)</f>
        <v>0</v>
      </c>
      <c r="BJ166" s="25" t="s">
        <v>92</v>
      </c>
      <c r="BK166" s="193">
        <f t="shared" ref="BK166:BK174" si="39">ROUND(I166*H166,2)</f>
        <v>0</v>
      </c>
      <c r="BL166" s="25" t="s">
        <v>92</v>
      </c>
      <c r="BM166" s="25" t="s">
        <v>3418</v>
      </c>
    </row>
    <row r="167" spans="2:65" s="1" customFormat="1" ht="16.5" customHeight="1">
      <c r="B167" s="181"/>
      <c r="C167" s="226" t="s">
        <v>574</v>
      </c>
      <c r="D167" s="226" t="s">
        <v>447</v>
      </c>
      <c r="E167" s="227" t="s">
        <v>3419</v>
      </c>
      <c r="F167" s="228" t="s">
        <v>3420</v>
      </c>
      <c r="G167" s="229" t="s">
        <v>2155</v>
      </c>
      <c r="H167" s="230">
        <v>5</v>
      </c>
      <c r="I167" s="231"/>
      <c r="J167" s="232">
        <f t="shared" si="3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3421</v>
      </c>
    </row>
    <row r="168" spans="2:65" s="1" customFormat="1" ht="16.5" customHeight="1">
      <c r="B168" s="181"/>
      <c r="C168" s="226" t="s">
        <v>582</v>
      </c>
      <c r="D168" s="226" t="s">
        <v>447</v>
      </c>
      <c r="E168" s="227" t="s">
        <v>3422</v>
      </c>
      <c r="F168" s="228" t="s">
        <v>3292</v>
      </c>
      <c r="G168" s="229" t="s">
        <v>2155</v>
      </c>
      <c r="H168" s="230">
        <v>5</v>
      </c>
      <c r="I168" s="231"/>
      <c r="J168" s="232">
        <f t="shared" si="3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31"/>
        <v>0</v>
      </c>
      <c r="Q168" s="191">
        <v>0</v>
      </c>
      <c r="R168" s="191">
        <f t="shared" si="32"/>
        <v>0</v>
      </c>
      <c r="S168" s="191">
        <v>0</v>
      </c>
      <c r="T168" s="192">
        <f t="shared" si="3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3423</v>
      </c>
    </row>
    <row r="169" spans="2:65" s="1" customFormat="1" ht="16.5" customHeight="1">
      <c r="B169" s="181"/>
      <c r="C169" s="226" t="s">
        <v>588</v>
      </c>
      <c r="D169" s="226" t="s">
        <v>447</v>
      </c>
      <c r="E169" s="227" t="s">
        <v>3424</v>
      </c>
      <c r="F169" s="228" t="s">
        <v>3295</v>
      </c>
      <c r="G169" s="229" t="s">
        <v>2155</v>
      </c>
      <c r="H169" s="230">
        <v>5</v>
      </c>
      <c r="I169" s="231"/>
      <c r="J169" s="232">
        <f t="shared" si="3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3425</v>
      </c>
    </row>
    <row r="170" spans="2:65" s="1" customFormat="1" ht="16.5" customHeight="1">
      <c r="B170" s="181"/>
      <c r="C170" s="226" t="s">
        <v>594</v>
      </c>
      <c r="D170" s="226" t="s">
        <v>447</v>
      </c>
      <c r="E170" s="227" t="s">
        <v>3426</v>
      </c>
      <c r="F170" s="228" t="s">
        <v>3427</v>
      </c>
      <c r="G170" s="229" t="s">
        <v>2155</v>
      </c>
      <c r="H170" s="230">
        <v>4</v>
      </c>
      <c r="I170" s="231"/>
      <c r="J170" s="232">
        <f t="shared" si="3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31"/>
        <v>0</v>
      </c>
      <c r="Q170" s="191">
        <v>0</v>
      </c>
      <c r="R170" s="191">
        <f t="shared" si="32"/>
        <v>0</v>
      </c>
      <c r="S170" s="191">
        <v>0</v>
      </c>
      <c r="T170" s="192">
        <f t="shared" si="3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3428</v>
      </c>
    </row>
    <row r="171" spans="2:65" s="1" customFormat="1" ht="16.5" customHeight="1">
      <c r="B171" s="181"/>
      <c r="C171" s="226" t="s">
        <v>606</v>
      </c>
      <c r="D171" s="226" t="s">
        <v>447</v>
      </c>
      <c r="E171" s="227" t="s">
        <v>3429</v>
      </c>
      <c r="F171" s="228" t="s">
        <v>3430</v>
      </c>
      <c r="G171" s="229" t="s">
        <v>2155</v>
      </c>
      <c r="H171" s="230">
        <v>9</v>
      </c>
      <c r="I171" s="231"/>
      <c r="J171" s="232">
        <f t="shared" si="3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3431</v>
      </c>
    </row>
    <row r="172" spans="2:65" s="1" customFormat="1" ht="16.5" customHeight="1">
      <c r="B172" s="181"/>
      <c r="C172" s="226" t="s">
        <v>609</v>
      </c>
      <c r="D172" s="226" t="s">
        <v>447</v>
      </c>
      <c r="E172" s="227" t="s">
        <v>3432</v>
      </c>
      <c r="F172" s="228" t="s">
        <v>3433</v>
      </c>
      <c r="G172" s="229" t="s">
        <v>2155</v>
      </c>
      <c r="H172" s="230">
        <v>6</v>
      </c>
      <c r="I172" s="231"/>
      <c r="J172" s="232">
        <f t="shared" si="3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3434</v>
      </c>
    </row>
    <row r="173" spans="2:65" s="1" customFormat="1" ht="16.5" customHeight="1">
      <c r="B173" s="181"/>
      <c r="C173" s="226" t="s">
        <v>615</v>
      </c>
      <c r="D173" s="226" t="s">
        <v>447</v>
      </c>
      <c r="E173" s="227" t="s">
        <v>3435</v>
      </c>
      <c r="F173" s="228" t="s">
        <v>3301</v>
      </c>
      <c r="G173" s="229" t="s">
        <v>2155</v>
      </c>
      <c r="H173" s="230">
        <v>2</v>
      </c>
      <c r="I173" s="231"/>
      <c r="J173" s="232">
        <f t="shared" si="3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3436</v>
      </c>
    </row>
    <row r="174" spans="2:65" s="1" customFormat="1" ht="16.5" customHeight="1">
      <c r="B174" s="181"/>
      <c r="C174" s="226" t="s">
        <v>620</v>
      </c>
      <c r="D174" s="226" t="s">
        <v>447</v>
      </c>
      <c r="E174" s="227" t="s">
        <v>3136</v>
      </c>
      <c r="F174" s="228" t="s">
        <v>3137</v>
      </c>
      <c r="G174" s="229" t="s">
        <v>2155</v>
      </c>
      <c r="H174" s="230">
        <v>1</v>
      </c>
      <c r="I174" s="231"/>
      <c r="J174" s="232">
        <f t="shared" si="3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31"/>
        <v>0</v>
      </c>
      <c r="Q174" s="191">
        <v>0</v>
      </c>
      <c r="R174" s="191">
        <f t="shared" si="32"/>
        <v>0</v>
      </c>
      <c r="S174" s="191">
        <v>0</v>
      </c>
      <c r="T174" s="192">
        <f t="shared" si="3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3437</v>
      </c>
    </row>
    <row r="175" spans="2:65" s="13" customFormat="1">
      <c r="B175" s="202"/>
      <c r="D175" s="195" t="s">
        <v>284</v>
      </c>
      <c r="E175" s="203" t="s">
        <v>5</v>
      </c>
      <c r="F175" s="204" t="s">
        <v>77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77</v>
      </c>
      <c r="AV175" s="13" t="s">
        <v>81</v>
      </c>
      <c r="AW175" s="13" t="s">
        <v>36</v>
      </c>
      <c r="AX175" s="13" t="s">
        <v>77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5</v>
      </c>
      <c r="H176" s="205">
        <v>0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77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5</v>
      </c>
      <c r="H177" s="205">
        <v>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</v>
      </c>
      <c r="H178" s="205">
        <v>0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77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</v>
      </c>
      <c r="H179" s="205">
        <v>0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5</v>
      </c>
      <c r="H180" s="205">
        <v>0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77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77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5</v>
      </c>
      <c r="H182" s="205">
        <v>0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77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3" customFormat="1">
      <c r="B183" s="202"/>
      <c r="D183" s="195" t="s">
        <v>284</v>
      </c>
      <c r="E183" s="203" t="s">
        <v>5</v>
      </c>
      <c r="F183" s="204" t="s">
        <v>5</v>
      </c>
      <c r="H183" s="205">
        <v>0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77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65" s="13" customFormat="1">
      <c r="B184" s="202"/>
      <c r="D184" s="195" t="s">
        <v>284</v>
      </c>
      <c r="E184" s="203" t="s">
        <v>5</v>
      </c>
      <c r="F184" s="204" t="s">
        <v>5</v>
      </c>
      <c r="H184" s="205">
        <v>0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284</v>
      </c>
      <c r="AU184" s="203" t="s">
        <v>77</v>
      </c>
      <c r="AV184" s="13" t="s">
        <v>81</v>
      </c>
      <c r="AW184" s="13" t="s">
        <v>36</v>
      </c>
      <c r="AX184" s="13" t="s">
        <v>73</v>
      </c>
      <c r="AY184" s="203" t="s">
        <v>276</v>
      </c>
    </row>
    <row r="185" spans="2:65" s="13" customFormat="1">
      <c r="B185" s="202"/>
      <c r="D185" s="195" t="s">
        <v>284</v>
      </c>
      <c r="E185" s="203" t="s">
        <v>5</v>
      </c>
      <c r="F185" s="204" t="s">
        <v>5</v>
      </c>
      <c r="H185" s="205">
        <v>0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77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5</v>
      </c>
      <c r="H186" s="205">
        <v>0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" customFormat="1" ht="16.5" customHeight="1">
      <c r="B187" s="181"/>
      <c r="C187" s="226" t="s">
        <v>625</v>
      </c>
      <c r="D187" s="226" t="s">
        <v>447</v>
      </c>
      <c r="E187" s="227" t="s">
        <v>3139</v>
      </c>
      <c r="F187" s="228" t="s">
        <v>3140</v>
      </c>
      <c r="G187" s="229" t="s">
        <v>2155</v>
      </c>
      <c r="H187" s="230">
        <v>1</v>
      </c>
      <c r="I187" s="231"/>
      <c r="J187" s="232">
        <f>ROUND(I187*H187,2)</f>
        <v>0</v>
      </c>
      <c r="K187" s="228" t="s">
        <v>459</v>
      </c>
      <c r="L187" s="233"/>
      <c r="M187" s="234" t="s">
        <v>5</v>
      </c>
      <c r="N187" s="235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322</v>
      </c>
      <c r="AT187" s="25" t="s">
        <v>447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3438</v>
      </c>
    </row>
    <row r="188" spans="2:65" s="13" customFormat="1">
      <c r="B188" s="202"/>
      <c r="D188" s="195" t="s">
        <v>284</v>
      </c>
      <c r="E188" s="203" t="s">
        <v>5</v>
      </c>
      <c r="F188" s="204" t="s">
        <v>77</v>
      </c>
      <c r="H188" s="205">
        <v>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77</v>
      </c>
      <c r="AV188" s="13" t="s">
        <v>81</v>
      </c>
      <c r="AW188" s="13" t="s">
        <v>36</v>
      </c>
      <c r="AX188" s="13" t="s">
        <v>77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5</v>
      </c>
      <c r="H189" s="205">
        <v>0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77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5</v>
      </c>
      <c r="H190" s="205">
        <v>0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77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5</v>
      </c>
      <c r="H191" s="205">
        <v>0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77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77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</v>
      </c>
      <c r="H193" s="205">
        <v>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77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</v>
      </c>
      <c r="H194" s="205">
        <v>0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77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77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77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5</v>
      </c>
      <c r="H198" s="205">
        <v>0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77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</v>
      </c>
      <c r="H199" s="205">
        <v>0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77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1" customFormat="1" ht="37.35" customHeight="1">
      <c r="B200" s="168"/>
      <c r="D200" s="169" t="s">
        <v>72</v>
      </c>
      <c r="E200" s="170" t="s">
        <v>2908</v>
      </c>
      <c r="F200" s="170" t="s">
        <v>3303</v>
      </c>
      <c r="I200" s="171"/>
      <c r="J200" s="172">
        <f>BK200</f>
        <v>0</v>
      </c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69" t="s">
        <v>77</v>
      </c>
      <c r="AT200" s="177" t="s">
        <v>72</v>
      </c>
      <c r="AU200" s="177" t="s">
        <v>73</v>
      </c>
      <c r="AY200" s="169" t="s">
        <v>276</v>
      </c>
      <c r="BK200" s="178">
        <f>BK201</f>
        <v>0</v>
      </c>
    </row>
    <row r="201" spans="2:65" s="1" customFormat="1" ht="16.5" customHeight="1">
      <c r="B201" s="181"/>
      <c r="C201" s="182" t="s">
        <v>630</v>
      </c>
      <c r="D201" s="182" t="s">
        <v>278</v>
      </c>
      <c r="E201" s="183" t="s">
        <v>3306</v>
      </c>
      <c r="F201" s="184" t="s">
        <v>3307</v>
      </c>
      <c r="G201" s="185" t="s">
        <v>2155</v>
      </c>
      <c r="H201" s="186">
        <v>3</v>
      </c>
      <c r="I201" s="187"/>
      <c r="J201" s="188">
        <f>ROUND(I201*H201,2)</f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77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1329</v>
      </c>
    </row>
    <row r="202" spans="2:65" s="11" customFormat="1" ht="37.35" customHeight="1">
      <c r="B202" s="168"/>
      <c r="D202" s="169" t="s">
        <v>72</v>
      </c>
      <c r="E202" s="170" t="s">
        <v>2745</v>
      </c>
      <c r="F202" s="170" t="s">
        <v>3132</v>
      </c>
      <c r="I202" s="171"/>
      <c r="J202" s="172">
        <f>BK202</f>
        <v>0</v>
      </c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AR202" s="169" t="s">
        <v>77</v>
      </c>
      <c r="AT202" s="177" t="s">
        <v>72</v>
      </c>
      <c r="AU202" s="177" t="s">
        <v>73</v>
      </c>
      <c r="AY202" s="169" t="s">
        <v>276</v>
      </c>
      <c r="BK202" s="178">
        <f>BK203</f>
        <v>0</v>
      </c>
    </row>
    <row r="203" spans="2:65" s="1" customFormat="1" ht="16.5" customHeight="1">
      <c r="B203" s="181"/>
      <c r="C203" s="226" t="s">
        <v>633</v>
      </c>
      <c r="D203" s="226" t="s">
        <v>447</v>
      </c>
      <c r="E203" s="227" t="s">
        <v>3439</v>
      </c>
      <c r="F203" s="228" t="s">
        <v>3315</v>
      </c>
      <c r="G203" s="229" t="s">
        <v>2155</v>
      </c>
      <c r="H203" s="230">
        <v>3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3440</v>
      </c>
    </row>
    <row r="204" spans="2:65" s="11" customFormat="1" ht="37.35" customHeight="1">
      <c r="B204" s="168"/>
      <c r="D204" s="169" t="s">
        <v>72</v>
      </c>
      <c r="E204" s="170" t="s">
        <v>2940</v>
      </c>
      <c r="F204" s="170" t="s">
        <v>3320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639</v>
      </c>
      <c r="D205" s="182" t="s">
        <v>278</v>
      </c>
      <c r="E205" s="183" t="s">
        <v>3321</v>
      </c>
      <c r="F205" s="184" t="s">
        <v>3322</v>
      </c>
      <c r="G205" s="185" t="s">
        <v>2155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1352</v>
      </c>
    </row>
    <row r="206" spans="2:65" s="11" customFormat="1" ht="37.35" customHeight="1">
      <c r="B206" s="168"/>
      <c r="D206" s="169" t="s">
        <v>72</v>
      </c>
      <c r="E206" s="170" t="s">
        <v>3032</v>
      </c>
      <c r="F206" s="170" t="s">
        <v>3323</v>
      </c>
      <c r="I206" s="171"/>
      <c r="J206" s="172">
        <f>BK206</f>
        <v>0</v>
      </c>
      <c r="L206" s="168"/>
      <c r="M206" s="173"/>
      <c r="N206" s="174"/>
      <c r="O206" s="174"/>
      <c r="P206" s="175">
        <f>P207</f>
        <v>0</v>
      </c>
      <c r="Q206" s="174"/>
      <c r="R206" s="175">
        <f>R207</f>
        <v>0</v>
      </c>
      <c r="S206" s="174"/>
      <c r="T206" s="176">
        <f>T207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BK207</f>
        <v>0</v>
      </c>
    </row>
    <row r="207" spans="2:65" s="1" customFormat="1" ht="16.5" customHeight="1">
      <c r="B207" s="181"/>
      <c r="C207" s="226" t="s">
        <v>646</v>
      </c>
      <c r="D207" s="226" t="s">
        <v>447</v>
      </c>
      <c r="E207" s="227" t="s">
        <v>3441</v>
      </c>
      <c r="F207" s="228" t="s">
        <v>3442</v>
      </c>
      <c r="G207" s="229" t="s">
        <v>2155</v>
      </c>
      <c r="H207" s="230">
        <v>7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3443</v>
      </c>
    </row>
    <row r="208" spans="2:65" s="11" customFormat="1" ht="37.35" customHeight="1">
      <c r="B208" s="168"/>
      <c r="D208" s="169" t="s">
        <v>72</v>
      </c>
      <c r="E208" s="170" t="s">
        <v>3039</v>
      </c>
      <c r="F208" s="170" t="s">
        <v>3327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3328</v>
      </c>
      <c r="F209" s="184" t="s">
        <v>3329</v>
      </c>
      <c r="G209" s="185" t="s">
        <v>2155</v>
      </c>
      <c r="H209" s="186">
        <v>24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1370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SUM(P211:P215)</f>
        <v>0</v>
      </c>
      <c r="Q210" s="174"/>
      <c r="R210" s="175">
        <f>SUM(R211:R215)</f>
        <v>0</v>
      </c>
      <c r="S210" s="174"/>
      <c r="T210" s="176">
        <f>SUM(T211:T215)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SUM(BK211:BK215)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998</v>
      </c>
      <c r="F211" s="228" t="s">
        <v>3444</v>
      </c>
      <c r="G211" s="229" t="s">
        <v>2155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1378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2776</v>
      </c>
      <c r="F212" s="228" t="s">
        <v>3445</v>
      </c>
      <c r="G212" s="229" t="s">
        <v>2155</v>
      </c>
      <c r="H212" s="230">
        <v>1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1390</v>
      </c>
    </row>
    <row r="213" spans="2:65" s="1" customFormat="1" ht="25.5" customHeight="1">
      <c r="B213" s="181"/>
      <c r="C213" s="226" t="s">
        <v>662</v>
      </c>
      <c r="D213" s="226" t="s">
        <v>447</v>
      </c>
      <c r="E213" s="227" t="s">
        <v>5006</v>
      </c>
      <c r="F213" s="228" t="s">
        <v>6237</v>
      </c>
      <c r="G213" s="229" t="s">
        <v>2155</v>
      </c>
      <c r="H213" s="230">
        <v>1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1401</v>
      </c>
    </row>
    <row r="214" spans="2:65" s="1" customFormat="1" ht="16.5" customHeight="1">
      <c r="B214" s="181"/>
      <c r="C214" s="226" t="s">
        <v>667</v>
      </c>
      <c r="D214" s="226" t="s">
        <v>447</v>
      </c>
      <c r="E214" s="227" t="s">
        <v>3341</v>
      </c>
      <c r="F214" s="228" t="s">
        <v>3342</v>
      </c>
      <c r="G214" s="229" t="s">
        <v>2155</v>
      </c>
      <c r="H214" s="230">
        <v>2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1412</v>
      </c>
    </row>
    <row r="215" spans="2:65" s="1" customFormat="1" ht="16.5" customHeight="1">
      <c r="B215" s="181"/>
      <c r="C215" s="182" t="s">
        <v>671</v>
      </c>
      <c r="D215" s="182" t="s">
        <v>278</v>
      </c>
      <c r="E215" s="183" t="s">
        <v>3446</v>
      </c>
      <c r="F215" s="184" t="s">
        <v>3343</v>
      </c>
      <c r="G215" s="185" t="s">
        <v>2155</v>
      </c>
      <c r="H215" s="186">
        <v>24</v>
      </c>
      <c r="I215" s="187"/>
      <c r="J215" s="188">
        <f>ROUND(I215*H215,2)</f>
        <v>0</v>
      </c>
      <c r="K215" s="184" t="s">
        <v>459</v>
      </c>
      <c r="L215" s="42"/>
      <c r="M215" s="189" t="s">
        <v>5</v>
      </c>
      <c r="N215" s="190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92</v>
      </c>
      <c r="AT215" s="25" t="s">
        <v>278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1425</v>
      </c>
    </row>
    <row r="216" spans="2:65" s="11" customFormat="1" ht="37.35" customHeight="1">
      <c r="B216" s="168"/>
      <c r="D216" s="169" t="s">
        <v>72</v>
      </c>
      <c r="E216" s="170" t="s">
        <v>3043</v>
      </c>
      <c r="F216" s="170" t="s">
        <v>3142</v>
      </c>
      <c r="I216" s="171"/>
      <c r="J216" s="172">
        <f>BK216</f>
        <v>0</v>
      </c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AR216" s="169" t="s">
        <v>77</v>
      </c>
      <c r="AT216" s="177" t="s">
        <v>72</v>
      </c>
      <c r="AU216" s="177" t="s">
        <v>73</v>
      </c>
      <c r="AY216" s="169" t="s">
        <v>276</v>
      </c>
      <c r="BK216" s="178">
        <f>BK217</f>
        <v>0</v>
      </c>
    </row>
    <row r="217" spans="2:65" s="1" customFormat="1" ht="16.5" customHeight="1">
      <c r="B217" s="181"/>
      <c r="C217" s="182" t="s">
        <v>678</v>
      </c>
      <c r="D217" s="182" t="s">
        <v>278</v>
      </c>
      <c r="E217" s="183" t="s">
        <v>3344</v>
      </c>
      <c r="F217" s="184" t="s">
        <v>3345</v>
      </c>
      <c r="G217" s="185" t="s">
        <v>416</v>
      </c>
      <c r="H217" s="186">
        <v>70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77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1434</v>
      </c>
    </row>
    <row r="218" spans="2:65" s="11" customFormat="1" ht="37.35" customHeight="1">
      <c r="B218" s="168"/>
      <c r="D218" s="169" t="s">
        <v>72</v>
      </c>
      <c r="E218" s="170" t="s">
        <v>2745</v>
      </c>
      <c r="F218" s="170" t="s">
        <v>3132</v>
      </c>
      <c r="I218" s="171"/>
      <c r="J218" s="172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73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226" t="s">
        <v>684</v>
      </c>
      <c r="D219" s="226" t="s">
        <v>447</v>
      </c>
      <c r="E219" s="227" t="s">
        <v>3447</v>
      </c>
      <c r="F219" s="228" t="s">
        <v>3350</v>
      </c>
      <c r="G219" s="229" t="s">
        <v>416</v>
      </c>
      <c r="H219" s="230">
        <v>70</v>
      </c>
      <c r="I219" s="231"/>
      <c r="J219" s="232">
        <f>ROUND(I219*H219,2)</f>
        <v>0</v>
      </c>
      <c r="K219" s="228" t="s">
        <v>459</v>
      </c>
      <c r="L219" s="233"/>
      <c r="M219" s="234" t="s">
        <v>5</v>
      </c>
      <c r="N219" s="235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322</v>
      </c>
      <c r="AT219" s="25" t="s">
        <v>447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3448</v>
      </c>
    </row>
    <row r="220" spans="2:65" s="1" customFormat="1" ht="16.5" customHeight="1">
      <c r="B220" s="181"/>
      <c r="C220" s="226" t="s">
        <v>690</v>
      </c>
      <c r="D220" s="226" t="s">
        <v>447</v>
      </c>
      <c r="E220" s="227" t="s">
        <v>3449</v>
      </c>
      <c r="F220" s="228" t="s">
        <v>3353</v>
      </c>
      <c r="G220" s="229" t="s">
        <v>2155</v>
      </c>
      <c r="H220" s="230">
        <v>10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3450</v>
      </c>
    </row>
    <row r="221" spans="2:65" s="1" customFormat="1" ht="24">
      <c r="B221" s="42"/>
      <c r="D221" s="195" t="s">
        <v>2961</v>
      </c>
      <c r="F221" s="243" t="s">
        <v>3451</v>
      </c>
      <c r="I221" s="244"/>
      <c r="L221" s="42"/>
      <c r="M221" s="245"/>
      <c r="N221" s="43"/>
      <c r="O221" s="43"/>
      <c r="P221" s="43"/>
      <c r="Q221" s="43"/>
      <c r="R221" s="43"/>
      <c r="S221" s="43"/>
      <c r="T221" s="71"/>
      <c r="AT221" s="25" t="s">
        <v>2961</v>
      </c>
      <c r="AU221" s="25" t="s">
        <v>77</v>
      </c>
    </row>
    <row r="222" spans="2:65" s="11" customFormat="1" ht="37.35" customHeight="1">
      <c r="B222" s="168"/>
      <c r="D222" s="169" t="s">
        <v>72</v>
      </c>
      <c r="E222" s="170" t="s">
        <v>274</v>
      </c>
      <c r="F222" s="170" t="s">
        <v>274</v>
      </c>
      <c r="I222" s="171"/>
      <c r="J222" s="172">
        <f>BK222</f>
        <v>0</v>
      </c>
      <c r="L222" s="168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69" t="s">
        <v>77</v>
      </c>
      <c r="AT222" s="177" t="s">
        <v>72</v>
      </c>
      <c r="AU222" s="177" t="s">
        <v>73</v>
      </c>
      <c r="AY222" s="169" t="s">
        <v>276</v>
      </c>
      <c r="BK222" s="178">
        <f>BK223</f>
        <v>0</v>
      </c>
    </row>
    <row r="223" spans="2:65" s="11" customFormat="1" ht="19.95" customHeight="1">
      <c r="B223" s="168"/>
      <c r="D223" s="169" t="s">
        <v>72</v>
      </c>
      <c r="E223" s="179" t="s">
        <v>72</v>
      </c>
      <c r="F223" s="179" t="s">
        <v>3356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SUM(P224:P227)</f>
        <v>0</v>
      </c>
      <c r="Q223" s="174"/>
      <c r="R223" s="175">
        <f>SUM(R224:R227)</f>
        <v>0</v>
      </c>
      <c r="S223" s="174"/>
      <c r="T223" s="176">
        <f>SUM(T224:T227)</f>
        <v>0</v>
      </c>
      <c r="AR223" s="169" t="s">
        <v>77</v>
      </c>
      <c r="AT223" s="177" t="s">
        <v>72</v>
      </c>
      <c r="AU223" s="177" t="s">
        <v>77</v>
      </c>
      <c r="AY223" s="169" t="s">
        <v>276</v>
      </c>
      <c r="BK223" s="178">
        <f>SUM(BK224:BK227)</f>
        <v>0</v>
      </c>
    </row>
    <row r="224" spans="2:65" s="1" customFormat="1" ht="16.5" customHeight="1">
      <c r="B224" s="181"/>
      <c r="C224" s="182" t="s">
        <v>695</v>
      </c>
      <c r="D224" s="182" t="s">
        <v>278</v>
      </c>
      <c r="E224" s="183" t="s">
        <v>3452</v>
      </c>
      <c r="F224" s="184" t="s">
        <v>3453</v>
      </c>
      <c r="G224" s="185" t="s">
        <v>368</v>
      </c>
      <c r="H224" s="186">
        <v>1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81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3454</v>
      </c>
    </row>
    <row r="225" spans="2:65" s="1" customFormat="1" ht="16.5" customHeight="1">
      <c r="B225" s="181"/>
      <c r="C225" s="182" t="s">
        <v>701</v>
      </c>
      <c r="D225" s="182" t="s">
        <v>278</v>
      </c>
      <c r="E225" s="183" t="s">
        <v>3357</v>
      </c>
      <c r="F225" s="184" t="s">
        <v>3358</v>
      </c>
      <c r="G225" s="185" t="s">
        <v>368</v>
      </c>
      <c r="H225" s="186">
        <v>1</v>
      </c>
      <c r="I225" s="187"/>
      <c r="J225" s="188">
        <f>ROUND(I225*H225,2)</f>
        <v>0</v>
      </c>
      <c r="K225" s="184" t="s">
        <v>459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3455</v>
      </c>
    </row>
    <row r="226" spans="2:65" s="1" customFormat="1" ht="16.5" customHeight="1">
      <c r="B226" s="181"/>
      <c r="C226" s="182" t="s">
        <v>710</v>
      </c>
      <c r="D226" s="182" t="s">
        <v>278</v>
      </c>
      <c r="E226" s="183" t="s">
        <v>3456</v>
      </c>
      <c r="F226" s="184" t="s">
        <v>3457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3458</v>
      </c>
    </row>
    <row r="227" spans="2:65" s="1" customFormat="1" ht="16.5" customHeight="1">
      <c r="B227" s="181"/>
      <c r="C227" s="182" t="s">
        <v>716</v>
      </c>
      <c r="D227" s="182" t="s">
        <v>278</v>
      </c>
      <c r="E227" s="183" t="s">
        <v>3459</v>
      </c>
      <c r="F227" s="184" t="s">
        <v>3460</v>
      </c>
      <c r="G227" s="185" t="s">
        <v>368</v>
      </c>
      <c r="H227" s="186">
        <v>1</v>
      </c>
      <c r="I227" s="187"/>
      <c r="J227" s="188">
        <f>ROUND(I227*H227,2)</f>
        <v>0</v>
      </c>
      <c r="K227" s="184" t="s">
        <v>459</v>
      </c>
      <c r="L227" s="42"/>
      <c r="M227" s="189" t="s">
        <v>5</v>
      </c>
      <c r="N227" s="239" t="s">
        <v>46</v>
      </c>
      <c r="O227" s="240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5" t="s">
        <v>92</v>
      </c>
      <c r="AT227" s="25" t="s">
        <v>278</v>
      </c>
      <c r="AU227" s="25" t="s">
        <v>81</v>
      </c>
      <c r="AY227" s="25" t="s">
        <v>276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5" t="s">
        <v>92</v>
      </c>
      <c r="BK227" s="193">
        <f>ROUND(I227*H227,2)</f>
        <v>0</v>
      </c>
      <c r="BL227" s="25" t="s">
        <v>92</v>
      </c>
      <c r="BM227" s="25" t="s">
        <v>3461</v>
      </c>
    </row>
    <row r="228" spans="2:65" s="1" customFormat="1" ht="6.9" customHeight="1">
      <c r="B228" s="57"/>
      <c r="C228" s="58"/>
      <c r="D228" s="58"/>
      <c r="E228" s="58"/>
      <c r="F228" s="58"/>
      <c r="G228" s="58"/>
      <c r="H228" s="58"/>
      <c r="I228" s="135"/>
      <c r="J228" s="58"/>
      <c r="K228" s="58"/>
      <c r="L228" s="42"/>
    </row>
  </sheetData>
  <sheetProtection password="E2A1" sheet="1" objects="1" scenarios="1"/>
  <autoFilter ref="C106:K227"/>
  <mergeCells count="16">
    <mergeCell ref="L2:V2"/>
    <mergeCell ref="E93:H93"/>
    <mergeCell ref="E97:H97"/>
    <mergeCell ref="E95:H95"/>
    <mergeCell ref="E99:H9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132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3462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ROUND(SUM(BE91:BE131), 2)</f>
        <v>0</v>
      </c>
      <c r="G34" s="43"/>
      <c r="H34" s="43"/>
      <c r="I34" s="127">
        <v>0.21</v>
      </c>
      <c r="J34" s="126">
        <f>ROUND(ROUND((SUM(BE91:BE131)),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ROUND(SUM(BF91:BF131), 2)</f>
        <v>0</v>
      </c>
      <c r="G35" s="43"/>
      <c r="H35" s="43"/>
      <c r="I35" s="127">
        <v>0.15</v>
      </c>
      <c r="J35" s="126">
        <f>ROUND(ROUND((SUM(BF91:BF131)),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ROUND(SUM(BG91:BG131),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ROUND(SUM(BH91:BH131),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ROUND(SUM(BI91:BI131),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1.1.6.1 - SKR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J120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1.1.6.1 - SKR - SO 20 (RB2)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P93+P120</f>
        <v>0</v>
      </c>
      <c r="Q92" s="174"/>
      <c r="R92" s="175">
        <f>R93+R120</f>
        <v>0</v>
      </c>
      <c r="S92" s="174"/>
      <c r="T92" s="176">
        <f>T93+T120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BK93+BK120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SUM(P94:P119)</f>
        <v>0</v>
      </c>
      <c r="Q93" s="174"/>
      <c r="R93" s="175">
        <f>SUM(R94:R119)</f>
        <v>0</v>
      </c>
      <c r="S93" s="174"/>
      <c r="T93" s="176">
        <f>SUM(T94:T119)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SUM(BK94:BK119)</f>
        <v>0</v>
      </c>
    </row>
    <row r="94" spans="2:65" s="1" customFormat="1" ht="16.5" customHeight="1">
      <c r="B94" s="181"/>
      <c r="C94" s="226" t="s">
        <v>73</v>
      </c>
      <c r="D94" s="226" t="s">
        <v>447</v>
      </c>
      <c r="E94" s="227" t="s">
        <v>3185</v>
      </c>
      <c r="F94" s="228" t="s">
        <v>3468</v>
      </c>
      <c r="G94" s="229" t="s">
        <v>2155</v>
      </c>
      <c r="H94" s="230">
        <v>1</v>
      </c>
      <c r="I94" s="231"/>
      <c r="J94" s="232">
        <f t="shared" ref="J94:J119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9" si="1">O94*H94</f>
        <v>0</v>
      </c>
      <c r="Q94" s="191">
        <v>0</v>
      </c>
      <c r="R94" s="191">
        <f t="shared" ref="R94:R119" si="2">Q94*H94</f>
        <v>0</v>
      </c>
      <c r="S94" s="191">
        <v>0</v>
      </c>
      <c r="T94" s="192">
        <f t="shared" ref="T94:T119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9" si="4">IF(N94="základní",J94,0)</f>
        <v>0</v>
      </c>
      <c r="BF94" s="193">
        <f t="shared" ref="BF94:BF119" si="5">IF(N94="snížená",J94,0)</f>
        <v>0</v>
      </c>
      <c r="BG94" s="193">
        <f t="shared" ref="BG94:BG119" si="6">IF(N94="zákl. přenesená",J94,0)</f>
        <v>0</v>
      </c>
      <c r="BH94" s="193">
        <f t="shared" ref="BH94:BH119" si="7">IF(N94="sníž. přenesená",J94,0)</f>
        <v>0</v>
      </c>
      <c r="BI94" s="193">
        <f t="shared" ref="BI94:BI119" si="8">IF(N94="nulová",J94,0)</f>
        <v>0</v>
      </c>
      <c r="BJ94" s="25" t="s">
        <v>92</v>
      </c>
      <c r="BK94" s="193">
        <f t="shared" ref="BK94:BK119" si="9">ROUND(I94*H94,2)</f>
        <v>0</v>
      </c>
      <c r="BL94" s="25" t="s">
        <v>92</v>
      </c>
      <c r="BM94" s="25" t="s">
        <v>81</v>
      </c>
    </row>
    <row r="95" spans="2:65" s="1" customFormat="1" ht="25.5" customHeight="1">
      <c r="B95" s="181"/>
      <c r="C95" s="226" t="s">
        <v>73</v>
      </c>
      <c r="D95" s="226" t="s">
        <v>447</v>
      </c>
      <c r="E95" s="227" t="s">
        <v>305</v>
      </c>
      <c r="F95" s="228" t="s">
        <v>3469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310</v>
      </c>
      <c r="F96" s="228" t="s">
        <v>3470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25.5" customHeight="1">
      <c r="B97" s="181"/>
      <c r="C97" s="226" t="s">
        <v>73</v>
      </c>
      <c r="D97" s="226" t="s">
        <v>447</v>
      </c>
      <c r="E97" s="227" t="s">
        <v>315</v>
      </c>
      <c r="F97" s="228" t="s">
        <v>3471</v>
      </c>
      <c r="G97" s="229" t="s">
        <v>2155</v>
      </c>
      <c r="H97" s="230">
        <v>24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322</v>
      </c>
      <c r="F98" s="228" t="s">
        <v>3472</v>
      </c>
      <c r="G98" s="229" t="s">
        <v>416</v>
      </c>
      <c r="H98" s="230">
        <v>1200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73</v>
      </c>
      <c r="D99" s="226" t="s">
        <v>447</v>
      </c>
      <c r="E99" s="227" t="s">
        <v>332</v>
      </c>
      <c r="F99" s="228" t="s">
        <v>3473</v>
      </c>
      <c r="G99" s="229" t="s">
        <v>2155</v>
      </c>
      <c r="H99" s="230">
        <v>11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340</v>
      </c>
      <c r="F100" s="228" t="s">
        <v>3474</v>
      </c>
      <c r="G100" s="229" t="s">
        <v>2155</v>
      </c>
      <c r="H100" s="230">
        <v>2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347</v>
      </c>
      <c r="F101" s="228" t="s">
        <v>3475</v>
      </c>
      <c r="G101" s="229" t="s">
        <v>2155</v>
      </c>
      <c r="H101" s="230">
        <v>24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356</v>
      </c>
      <c r="F102" s="228" t="s">
        <v>3476</v>
      </c>
      <c r="G102" s="229" t="s">
        <v>2155</v>
      </c>
      <c r="H102" s="230">
        <v>2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365</v>
      </c>
      <c r="F103" s="228" t="s">
        <v>3477</v>
      </c>
      <c r="G103" s="229" t="s">
        <v>2155</v>
      </c>
      <c r="H103" s="230">
        <v>2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372</v>
      </c>
      <c r="F104" s="228" t="s">
        <v>3478</v>
      </c>
      <c r="G104" s="229" t="s">
        <v>2155</v>
      </c>
      <c r="H104" s="230">
        <v>2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12</v>
      </c>
      <c r="F105" s="228" t="s">
        <v>3479</v>
      </c>
      <c r="G105" s="229" t="s">
        <v>2155</v>
      </c>
      <c r="H105" s="230">
        <v>2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384</v>
      </c>
      <c r="F106" s="228" t="s">
        <v>3480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3187</v>
      </c>
      <c r="F107" s="228" t="s">
        <v>3481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3189</v>
      </c>
      <c r="F108" s="228" t="s">
        <v>3482</v>
      </c>
      <c r="G108" s="229" t="s">
        <v>2155</v>
      </c>
      <c r="H108" s="230">
        <v>16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3191</v>
      </c>
      <c r="F109" s="228" t="s">
        <v>3483</v>
      </c>
      <c r="G109" s="229" t="s">
        <v>2155</v>
      </c>
      <c r="H109" s="230">
        <v>16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73</v>
      </c>
      <c r="D110" s="226" t="s">
        <v>447</v>
      </c>
      <c r="E110" s="227" t="s">
        <v>3484</v>
      </c>
      <c r="F110" s="228" t="s">
        <v>3485</v>
      </c>
      <c r="G110" s="229" t="s">
        <v>2155</v>
      </c>
      <c r="H110" s="230">
        <v>16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3486</v>
      </c>
      <c r="F111" s="228" t="s">
        <v>3487</v>
      </c>
      <c r="G111" s="229" t="s">
        <v>416</v>
      </c>
      <c r="H111" s="230">
        <v>100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390</v>
      </c>
      <c r="F112" s="228" t="s">
        <v>3488</v>
      </c>
      <c r="G112" s="229" t="s">
        <v>2155</v>
      </c>
      <c r="H112" s="230">
        <v>11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413</v>
      </c>
      <c r="F113" s="228" t="s">
        <v>3489</v>
      </c>
      <c r="G113" s="229" t="s">
        <v>2155</v>
      </c>
      <c r="H113" s="230">
        <v>250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421</v>
      </c>
      <c r="F114" s="228" t="s">
        <v>3490</v>
      </c>
      <c r="G114" s="229" t="s">
        <v>2155</v>
      </c>
      <c r="H114" s="230">
        <v>5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1237</v>
      </c>
      <c r="F115" s="228" t="s">
        <v>3491</v>
      </c>
      <c r="G115" s="229" t="s">
        <v>416</v>
      </c>
      <c r="H115" s="230">
        <v>30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10</v>
      </c>
      <c r="F116" s="228" t="s">
        <v>3492</v>
      </c>
      <c r="G116" s="229" t="s">
        <v>416</v>
      </c>
      <c r="H116" s="230">
        <v>25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1241</v>
      </c>
      <c r="F117" s="228" t="s">
        <v>3493</v>
      </c>
      <c r="G117" s="229" t="s">
        <v>2155</v>
      </c>
      <c r="H117" s="230">
        <v>5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1245</v>
      </c>
      <c r="F118" s="228" t="s">
        <v>3494</v>
      </c>
      <c r="G118" s="229" t="s">
        <v>2155</v>
      </c>
      <c r="H118" s="230">
        <v>5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3495</v>
      </c>
      <c r="F119" s="228" t="s">
        <v>3496</v>
      </c>
      <c r="G119" s="229" t="s">
        <v>2155</v>
      </c>
      <c r="H119" s="230">
        <v>1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1" customFormat="1" ht="29.85" customHeight="1">
      <c r="B120" s="168"/>
      <c r="D120" s="169" t="s">
        <v>72</v>
      </c>
      <c r="E120" s="179" t="s">
        <v>2799</v>
      </c>
      <c r="F120" s="179" t="s">
        <v>3497</v>
      </c>
      <c r="I120" s="171"/>
      <c r="J120" s="180">
        <f>BK120</f>
        <v>0</v>
      </c>
      <c r="L120" s="168"/>
      <c r="M120" s="173"/>
      <c r="N120" s="174"/>
      <c r="O120" s="174"/>
      <c r="P120" s="175">
        <f>SUM(P121:P131)</f>
        <v>0</v>
      </c>
      <c r="Q120" s="174"/>
      <c r="R120" s="175">
        <f>SUM(R121:R131)</f>
        <v>0</v>
      </c>
      <c r="S120" s="174"/>
      <c r="T120" s="176">
        <f>SUM(T121:T131)</f>
        <v>0</v>
      </c>
      <c r="AR120" s="169" t="s">
        <v>77</v>
      </c>
      <c r="AT120" s="177" t="s">
        <v>72</v>
      </c>
      <c r="AU120" s="177" t="s">
        <v>77</v>
      </c>
      <c r="AY120" s="169" t="s">
        <v>276</v>
      </c>
      <c r="BK120" s="178">
        <f>SUM(BK121:BK131)</f>
        <v>0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606</v>
      </c>
      <c r="F121" s="184" t="s">
        <v>3498</v>
      </c>
      <c r="G121" s="185" t="s">
        <v>416</v>
      </c>
      <c r="H121" s="186">
        <v>1300</v>
      </c>
      <c r="I121" s="187"/>
      <c r="J121" s="188">
        <f t="shared" ref="J121:J131" si="10"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ref="P121:P131" si="11">O121*H121</f>
        <v>0</v>
      </c>
      <c r="Q121" s="191">
        <v>0</v>
      </c>
      <c r="R121" s="191">
        <f t="shared" ref="R121:R131" si="12">Q121*H121</f>
        <v>0</v>
      </c>
      <c r="S121" s="191">
        <v>0</v>
      </c>
      <c r="T121" s="192">
        <f t="shared" ref="T121:T131" si="13"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ref="BE121:BE131" si="14">IF(N121="základní",J121,0)</f>
        <v>0</v>
      </c>
      <c r="BF121" s="193">
        <f t="shared" ref="BF121:BF131" si="15">IF(N121="snížená",J121,0)</f>
        <v>0</v>
      </c>
      <c r="BG121" s="193">
        <f t="shared" ref="BG121:BG131" si="16">IF(N121="zákl. přenesená",J121,0)</f>
        <v>0</v>
      </c>
      <c r="BH121" s="193">
        <f t="shared" ref="BH121:BH131" si="17">IF(N121="sníž. přenesená",J121,0)</f>
        <v>0</v>
      </c>
      <c r="BI121" s="193">
        <f t="shared" ref="BI121:BI131" si="18">IF(N121="nulová",J121,0)</f>
        <v>0</v>
      </c>
      <c r="BJ121" s="25" t="s">
        <v>92</v>
      </c>
      <c r="BK121" s="193">
        <f t="shared" ref="BK121:BK131" si="19">ROUND(I121*H121,2)</f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609</v>
      </c>
      <c r="F122" s="184" t="s">
        <v>3499</v>
      </c>
      <c r="G122" s="185" t="s">
        <v>2155</v>
      </c>
      <c r="H122" s="186">
        <v>24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615</v>
      </c>
      <c r="F123" s="184" t="s">
        <v>3500</v>
      </c>
      <c r="G123" s="185" t="s">
        <v>2155</v>
      </c>
      <c r="H123" s="186">
        <v>11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620</v>
      </c>
      <c r="F124" s="184" t="s">
        <v>3501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630</v>
      </c>
      <c r="F125" s="184" t="s">
        <v>3502</v>
      </c>
      <c r="G125" s="185" t="s">
        <v>2155</v>
      </c>
      <c r="H125" s="186">
        <v>24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3503</v>
      </c>
      <c r="F126" s="184" t="s">
        <v>3504</v>
      </c>
      <c r="G126" s="185" t="s">
        <v>2155</v>
      </c>
      <c r="H126" s="186">
        <v>16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3505</v>
      </c>
      <c r="F127" s="184" t="s">
        <v>3506</v>
      </c>
      <c r="G127" s="185" t="s">
        <v>2155</v>
      </c>
      <c r="H127" s="186">
        <v>8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662</v>
      </c>
      <c r="F128" s="184" t="s">
        <v>3507</v>
      </c>
      <c r="G128" s="185" t="s">
        <v>416</v>
      </c>
      <c r="H128" s="186">
        <v>55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667</v>
      </c>
      <c r="F129" s="184" t="s">
        <v>3508</v>
      </c>
      <c r="G129" s="185" t="s">
        <v>2155</v>
      </c>
      <c r="H129" s="186">
        <v>6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671</v>
      </c>
      <c r="F130" s="184" t="s">
        <v>3509</v>
      </c>
      <c r="G130" s="185" t="s">
        <v>2155</v>
      </c>
      <c r="H130" s="186">
        <v>13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73</v>
      </c>
      <c r="D131" s="182" t="s">
        <v>278</v>
      </c>
      <c r="E131" s="183" t="s">
        <v>678</v>
      </c>
      <c r="F131" s="184" t="s">
        <v>3510</v>
      </c>
      <c r="G131" s="185" t="s">
        <v>2155</v>
      </c>
      <c r="H131" s="186">
        <v>5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239" t="s">
        <v>46</v>
      </c>
      <c r="O131" s="240"/>
      <c r="P131" s="241">
        <f t="shared" si="11"/>
        <v>0</v>
      </c>
      <c r="Q131" s="241">
        <v>0</v>
      </c>
      <c r="R131" s="241">
        <f t="shared" si="12"/>
        <v>0</v>
      </c>
      <c r="S131" s="241">
        <v>0</v>
      </c>
      <c r="T131" s="24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6.9" customHeight="1">
      <c r="B132" s="57"/>
      <c r="C132" s="58"/>
      <c r="D132" s="58"/>
      <c r="E132" s="58"/>
      <c r="F132" s="58"/>
      <c r="G132" s="58"/>
      <c r="H132" s="58"/>
      <c r="I132" s="135"/>
      <c r="J132" s="58"/>
      <c r="K132" s="58"/>
      <c r="L132" s="42"/>
    </row>
  </sheetData>
  <sheetProtection password="E2A1" sheet="1" objects="1" scenarios="1"/>
  <autoFilter ref="C90:K13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135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3511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ROUND(SUM(BE91:BE121), 2)</f>
        <v>0</v>
      </c>
      <c r="G34" s="43"/>
      <c r="H34" s="43"/>
      <c r="I34" s="127">
        <v>0.21</v>
      </c>
      <c r="J34" s="126">
        <f>ROUND(ROUND((SUM(BE91:BE121)),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ROUND(SUM(BF91:BF121), 2)</f>
        <v>0</v>
      </c>
      <c r="G35" s="43"/>
      <c r="H35" s="43"/>
      <c r="I35" s="127">
        <v>0.15</v>
      </c>
      <c r="J35" s="126">
        <f>ROUND(ROUND((SUM(BF91:BF121)),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1.1.6.2 - PZTS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J111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1.1.6.2 - PZTS - SO 20 (RB2)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P92+P93+P111</f>
        <v>0</v>
      </c>
      <c r="Q91" s="69"/>
      <c r="R91" s="165">
        <f>R92+R93+R111</f>
        <v>0</v>
      </c>
      <c r="S91" s="69"/>
      <c r="T91" s="166">
        <f>T92+T93+T111</f>
        <v>0</v>
      </c>
      <c r="AT91" s="25" t="s">
        <v>72</v>
      </c>
      <c r="AU91" s="25" t="s">
        <v>244</v>
      </c>
      <c r="BK91" s="167">
        <f>BK92+BK93+BK111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SUM(P94:P110)</f>
        <v>0</v>
      </c>
      <c r="Q93" s="174"/>
      <c r="R93" s="175">
        <f>SUM(R94:R110)</f>
        <v>0</v>
      </c>
      <c r="S93" s="174"/>
      <c r="T93" s="176">
        <f>SUM(T94:T110)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SUM(BK94:BK110)</f>
        <v>0</v>
      </c>
    </row>
    <row r="94" spans="2:65" s="1" customFormat="1" ht="38.25" customHeight="1">
      <c r="B94" s="181"/>
      <c r="C94" s="226" t="s">
        <v>77</v>
      </c>
      <c r="D94" s="226" t="s">
        <v>447</v>
      </c>
      <c r="E94" s="227" t="s">
        <v>549</v>
      </c>
      <c r="F94" s="228" t="s">
        <v>3516</v>
      </c>
      <c r="G94" s="229" t="s">
        <v>2155</v>
      </c>
      <c r="H94" s="230">
        <v>1</v>
      </c>
      <c r="I94" s="231"/>
      <c r="J94" s="232">
        <f t="shared" ref="J94:J11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0" si="1">O94*H94</f>
        <v>0</v>
      </c>
      <c r="Q94" s="191">
        <v>0</v>
      </c>
      <c r="R94" s="191">
        <f t="shared" ref="R94:R110" si="2">Q94*H94</f>
        <v>0</v>
      </c>
      <c r="S94" s="191">
        <v>0</v>
      </c>
      <c r="T94" s="192">
        <f t="shared" ref="T94:T11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10" si="4">IF(N94="základní",J94,0)</f>
        <v>0</v>
      </c>
      <c r="BF94" s="193">
        <f t="shared" ref="BF94:BF110" si="5">IF(N94="snížená",J94,0)</f>
        <v>0</v>
      </c>
      <c r="BG94" s="193">
        <f t="shared" ref="BG94:BG110" si="6">IF(N94="zákl. přenesená",J94,0)</f>
        <v>0</v>
      </c>
      <c r="BH94" s="193">
        <f t="shared" ref="BH94:BH110" si="7">IF(N94="sníž. přenesená",J94,0)</f>
        <v>0</v>
      </c>
      <c r="BI94" s="193">
        <f t="shared" ref="BI94:BI110" si="8">IF(N94="nulová",J94,0)</f>
        <v>0</v>
      </c>
      <c r="BJ94" s="25" t="s">
        <v>92</v>
      </c>
      <c r="BK94" s="193">
        <f t="shared" ref="BK94:BK11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555</v>
      </c>
      <c r="F95" s="228" t="s">
        <v>3517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3518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563</v>
      </c>
      <c r="F97" s="228" t="s">
        <v>3520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568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574</v>
      </c>
      <c r="F99" s="228" t="s">
        <v>3522</v>
      </c>
      <c r="G99" s="229" t="s">
        <v>2155</v>
      </c>
      <c r="H99" s="230">
        <v>4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582</v>
      </c>
      <c r="F100" s="228" t="s">
        <v>3523</v>
      </c>
      <c r="G100" s="229" t="s">
        <v>2155</v>
      </c>
      <c r="H100" s="230">
        <v>6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588</v>
      </c>
      <c r="F101" s="228" t="s">
        <v>3524</v>
      </c>
      <c r="G101" s="229" t="s">
        <v>2155</v>
      </c>
      <c r="H101" s="230">
        <v>7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77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594</v>
      </c>
      <c r="F102" s="228" t="s">
        <v>3525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77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606</v>
      </c>
      <c r="F103" s="228" t="s">
        <v>3526</v>
      </c>
      <c r="G103" s="229" t="s">
        <v>416</v>
      </c>
      <c r="H103" s="230">
        <v>250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77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609</v>
      </c>
      <c r="F104" s="228" t="s">
        <v>3527</v>
      </c>
      <c r="G104" s="229" t="s">
        <v>416</v>
      </c>
      <c r="H104" s="230">
        <v>20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77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615</v>
      </c>
      <c r="F105" s="228" t="s">
        <v>3528</v>
      </c>
      <c r="G105" s="229" t="s">
        <v>416</v>
      </c>
      <c r="H105" s="230">
        <v>35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77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1237</v>
      </c>
      <c r="F106" s="228" t="s">
        <v>3491</v>
      </c>
      <c r="G106" s="229" t="s">
        <v>416</v>
      </c>
      <c r="H106" s="230">
        <v>20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77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1241</v>
      </c>
      <c r="F107" s="228" t="s">
        <v>3493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77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1245</v>
      </c>
      <c r="F108" s="228" t="s">
        <v>3494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77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633</v>
      </c>
      <c r="F109" s="228" t="s">
        <v>3529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3530</v>
      </c>
      <c r="F110" s="228" t="s">
        <v>3531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1" customFormat="1" ht="37.35" customHeight="1">
      <c r="B111" s="168"/>
      <c r="D111" s="169" t="s">
        <v>72</v>
      </c>
      <c r="E111" s="170" t="s">
        <v>2799</v>
      </c>
      <c r="F111" s="170" t="s">
        <v>3532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SUM(P112:P121)</f>
        <v>0</v>
      </c>
      <c r="Q111" s="174"/>
      <c r="R111" s="175">
        <f>SUM(R112:R121)</f>
        <v>0</v>
      </c>
      <c r="S111" s="174"/>
      <c r="T111" s="176">
        <f>SUM(T112:T121)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SUM(BK112:BK121)</f>
        <v>0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646</v>
      </c>
      <c r="F112" s="184" t="s">
        <v>3533</v>
      </c>
      <c r="G112" s="185" t="s">
        <v>2155</v>
      </c>
      <c r="H112" s="186">
        <v>1</v>
      </c>
      <c r="I112" s="187"/>
      <c r="J112" s="188">
        <f t="shared" ref="J112:J121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21" si="11">O112*H112</f>
        <v>0</v>
      </c>
      <c r="Q112" s="191">
        <v>0</v>
      </c>
      <c r="R112" s="191">
        <f t="shared" ref="R112:R121" si="12">Q112*H112</f>
        <v>0</v>
      </c>
      <c r="S112" s="191">
        <v>0</v>
      </c>
      <c r="T112" s="192">
        <f t="shared" ref="T112:T121" si="13"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ref="BE112:BE121" si="14">IF(N112="základní",J112,0)</f>
        <v>0</v>
      </c>
      <c r="BF112" s="193">
        <f t="shared" ref="BF112:BF121" si="15">IF(N112="snížená",J112,0)</f>
        <v>0</v>
      </c>
      <c r="BG112" s="193">
        <f t="shared" ref="BG112:BG121" si="16">IF(N112="zákl. přenesená",J112,0)</f>
        <v>0</v>
      </c>
      <c r="BH112" s="193">
        <f t="shared" ref="BH112:BH121" si="17">IF(N112="sníž. přenesená",J112,0)</f>
        <v>0</v>
      </c>
      <c r="BI112" s="193">
        <f t="shared" ref="BI112:BI121" si="18">IF(N112="nulová",J112,0)</f>
        <v>0</v>
      </c>
      <c r="BJ112" s="25" t="s">
        <v>92</v>
      </c>
      <c r="BK112" s="193">
        <f t="shared" ref="BK112:BK121" si="19">ROUND(I112*H112,2)</f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650</v>
      </c>
      <c r="F113" s="184" t="s">
        <v>3534</v>
      </c>
      <c r="G113" s="185" t="s">
        <v>2155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654</v>
      </c>
      <c r="F114" s="184" t="s">
        <v>3535</v>
      </c>
      <c r="G114" s="185" t="s">
        <v>2155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461</v>
      </c>
      <c r="F115" s="184" t="s">
        <v>3536</v>
      </c>
      <c r="G115" s="185" t="s">
        <v>2155</v>
      </c>
      <c r="H115" s="186">
        <v>4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662</v>
      </c>
      <c r="F116" s="184" t="s">
        <v>3537</v>
      </c>
      <c r="G116" s="185" t="s">
        <v>2155</v>
      </c>
      <c r="H116" s="186">
        <v>13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667</v>
      </c>
      <c r="F117" s="184" t="s">
        <v>3538</v>
      </c>
      <c r="G117" s="185" t="s">
        <v>2155</v>
      </c>
      <c r="H117" s="186">
        <v>4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606</v>
      </c>
      <c r="F118" s="184" t="s">
        <v>3498</v>
      </c>
      <c r="G118" s="185" t="s">
        <v>416</v>
      </c>
      <c r="H118" s="186">
        <v>270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678</v>
      </c>
      <c r="F119" s="184" t="s">
        <v>3539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3540</v>
      </c>
      <c r="F120" s="184" t="s">
        <v>3507</v>
      </c>
      <c r="G120" s="185" t="s">
        <v>416</v>
      </c>
      <c r="H120" s="186">
        <v>55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77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3541</v>
      </c>
      <c r="F121" s="184" t="s">
        <v>3508</v>
      </c>
      <c r="G121" s="185" t="s">
        <v>2155</v>
      </c>
      <c r="H121" s="186">
        <v>5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239" t="s">
        <v>46</v>
      </c>
      <c r="O121" s="240"/>
      <c r="P121" s="241">
        <f t="shared" si="11"/>
        <v>0</v>
      </c>
      <c r="Q121" s="241">
        <v>0</v>
      </c>
      <c r="R121" s="241">
        <f t="shared" si="12"/>
        <v>0</v>
      </c>
      <c r="S121" s="241">
        <v>0</v>
      </c>
      <c r="T121" s="242">
        <f t="shared" si="13"/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6.9" customHeight="1">
      <c r="B122" s="57"/>
      <c r="C122" s="58"/>
      <c r="D122" s="58"/>
      <c r="E122" s="58"/>
      <c r="F122" s="58"/>
      <c r="G122" s="58"/>
      <c r="H122" s="58"/>
      <c r="I122" s="135"/>
      <c r="J122" s="58"/>
      <c r="K122" s="58"/>
      <c r="L122" s="42"/>
    </row>
  </sheetData>
  <sheetProtection password="E2A1" sheet="1" objects="1" scenarios="1"/>
  <autoFilter ref="C90:K12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138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3542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ROUND(SUM(BE91:BE120), 2)</f>
        <v>0</v>
      </c>
      <c r="G34" s="43"/>
      <c r="H34" s="43"/>
      <c r="I34" s="127">
        <v>0.21</v>
      </c>
      <c r="J34" s="126">
        <f>ROUND(ROUND((SUM(BE91:BE120)),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ROUND(SUM(BF91:BF120), 2)</f>
        <v>0</v>
      </c>
      <c r="G35" s="43"/>
      <c r="H35" s="43"/>
      <c r="I35" s="127">
        <v>0.15</v>
      </c>
      <c r="J35" s="126">
        <f>ROUND(ROUND((SUM(BF91:BF120)),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ROUND(SUM(BG91:BG120),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ROUND(SUM(BH91:BH120),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ROUND(SUM(BI91:BI120),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1.1.6.3 - EKV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1.1.6.3 - EKV - SO 20 (RB2)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3546</v>
      </c>
      <c r="F94" s="228" t="s">
        <v>3547</v>
      </c>
      <c r="G94" s="229" t="s">
        <v>2155</v>
      </c>
      <c r="H94" s="230">
        <v>1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1305</v>
      </c>
      <c r="F95" s="228" t="s">
        <v>3548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3549</v>
      </c>
      <c r="F96" s="228" t="s">
        <v>3550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1320</v>
      </c>
      <c r="F97" s="228" t="s">
        <v>3551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1323</v>
      </c>
      <c r="F98" s="228" t="s">
        <v>3552</v>
      </c>
      <c r="G98" s="229" t="s">
        <v>416</v>
      </c>
      <c r="H98" s="230">
        <v>20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760</v>
      </c>
      <c r="F99" s="228" t="s">
        <v>3527</v>
      </c>
      <c r="G99" s="229" t="s">
        <v>416</v>
      </c>
      <c r="H99" s="230">
        <v>20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1347</v>
      </c>
      <c r="F100" s="228" t="s">
        <v>3553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51" customHeight="1">
      <c r="B101" s="181"/>
      <c r="C101" s="226" t="s">
        <v>322</v>
      </c>
      <c r="D101" s="226" t="s">
        <v>447</v>
      </c>
      <c r="E101" s="227" t="s">
        <v>3554</v>
      </c>
      <c r="F101" s="228" t="s">
        <v>3555</v>
      </c>
      <c r="G101" s="229" t="s">
        <v>2155</v>
      </c>
      <c r="H101" s="230">
        <v>1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1356</v>
      </c>
      <c r="F102" s="228" t="s">
        <v>3556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1360</v>
      </c>
      <c r="F103" s="228" t="s">
        <v>3557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1365</v>
      </c>
      <c r="F104" s="228" t="s">
        <v>3558</v>
      </c>
      <c r="G104" s="229" t="s">
        <v>2155</v>
      </c>
      <c r="H104" s="230">
        <v>1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3559</v>
      </c>
      <c r="F105" s="228" t="s">
        <v>3560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3561</v>
      </c>
      <c r="F106" s="228" t="s">
        <v>3562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372</v>
      </c>
      <c r="D107" s="226" t="s">
        <v>447</v>
      </c>
      <c r="E107" s="227" t="s">
        <v>1334</v>
      </c>
      <c r="F107" s="228" t="s">
        <v>3563</v>
      </c>
      <c r="G107" s="229" t="s">
        <v>2155</v>
      </c>
      <c r="H107" s="230">
        <v>1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25.5" customHeight="1">
      <c r="B108" s="181"/>
      <c r="C108" s="226" t="s">
        <v>12</v>
      </c>
      <c r="D108" s="226" t="s">
        <v>447</v>
      </c>
      <c r="E108" s="227" t="s">
        <v>1340</v>
      </c>
      <c r="F108" s="228" t="s">
        <v>3564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384</v>
      </c>
      <c r="D109" s="226" t="s">
        <v>447</v>
      </c>
      <c r="E109" s="227" t="s">
        <v>1370</v>
      </c>
      <c r="F109" s="228" t="s">
        <v>3565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1232</v>
      </c>
      <c r="F110" s="228" t="s">
        <v>3528</v>
      </c>
      <c r="G110" s="229" t="s">
        <v>416</v>
      </c>
      <c r="H110" s="230">
        <v>15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1378</v>
      </c>
      <c r="F111" s="228" t="s">
        <v>3566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3567</v>
      </c>
      <c r="F112" s="228" t="s">
        <v>3496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2964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SUM(P114:P120)</f>
        <v>0</v>
      </c>
      <c r="Q113" s="174"/>
      <c r="R113" s="175">
        <f>SUM(R114:R120)</f>
        <v>0</v>
      </c>
      <c r="S113" s="174"/>
      <c r="T113" s="176">
        <f>SUM(T114:T120)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SUM(BK114:BK120)</f>
        <v>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727</v>
      </c>
      <c r="F114" s="184" t="s">
        <v>3568</v>
      </c>
      <c r="G114" s="185" t="s">
        <v>2155</v>
      </c>
      <c r="H114" s="186">
        <v>1</v>
      </c>
      <c r="I114" s="187"/>
      <c r="J114" s="188">
        <f t="shared" ref="J114:J120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0" si="11">O114*H114</f>
        <v>0</v>
      </c>
      <c r="Q114" s="191">
        <v>0</v>
      </c>
      <c r="R114" s="191">
        <f t="shared" ref="R114:R120" si="12">Q114*H114</f>
        <v>0</v>
      </c>
      <c r="S114" s="191">
        <v>0</v>
      </c>
      <c r="T114" s="192">
        <f t="shared" ref="T114:T120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0" si="14">IF(N114="základní",J114,0)</f>
        <v>0</v>
      </c>
      <c r="BF114" s="193">
        <f t="shared" ref="BF114:BF120" si="15">IF(N114="snížená",J114,0)</f>
        <v>0</v>
      </c>
      <c r="BG114" s="193">
        <f t="shared" ref="BG114:BG120" si="16">IF(N114="zákl. přenesená",J114,0)</f>
        <v>0</v>
      </c>
      <c r="BH114" s="193">
        <f t="shared" ref="BH114:BH120" si="17">IF(N114="sníž. přenesená",J114,0)</f>
        <v>0</v>
      </c>
      <c r="BI114" s="193">
        <f t="shared" ref="BI114:BI120" si="18">IF(N114="nulová",J114,0)</f>
        <v>0</v>
      </c>
      <c r="BJ114" s="25" t="s">
        <v>92</v>
      </c>
      <c r="BK114" s="193">
        <f t="shared" ref="BK114:BK120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1396</v>
      </c>
      <c r="F115" s="184" t="s">
        <v>3569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1412</v>
      </c>
      <c r="F116" s="184" t="s">
        <v>3570</v>
      </c>
      <c r="G116" s="185" t="s">
        <v>416</v>
      </c>
      <c r="H116" s="186">
        <v>40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3571</v>
      </c>
      <c r="F117" s="184" t="s">
        <v>3572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662</v>
      </c>
      <c r="F118" s="184" t="s">
        <v>3507</v>
      </c>
      <c r="G118" s="185" t="s">
        <v>416</v>
      </c>
      <c r="H118" s="186">
        <v>15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1429</v>
      </c>
      <c r="F119" s="184" t="s">
        <v>3573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1434</v>
      </c>
      <c r="F120" s="184" t="s">
        <v>3574</v>
      </c>
      <c r="G120" s="185" t="s">
        <v>2155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239" t="s">
        <v>46</v>
      </c>
      <c r="O120" s="240"/>
      <c r="P120" s="241">
        <f t="shared" si="11"/>
        <v>0</v>
      </c>
      <c r="Q120" s="241">
        <v>0</v>
      </c>
      <c r="R120" s="241">
        <f t="shared" si="12"/>
        <v>0</v>
      </c>
      <c r="S120" s="241">
        <v>0</v>
      </c>
      <c r="T120" s="24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6.9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sheetProtection password="E2A1" sheet="1" objects="1" scenarios="1"/>
  <autoFilter ref="C90:K12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141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3575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1.1.6.4 - Signalizace WC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3576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J101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1.1.6.4 - Signalizace WC - SO 20 (RB2)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3577</v>
      </c>
      <c r="I92" s="171"/>
      <c r="J92" s="172">
        <f>BK92</f>
        <v>0</v>
      </c>
      <c r="L92" s="168"/>
      <c r="M92" s="173"/>
      <c r="N92" s="174"/>
      <c r="O92" s="174"/>
      <c r="P92" s="175">
        <f>P93+P101</f>
        <v>0</v>
      </c>
      <c r="Q92" s="174"/>
      <c r="R92" s="175">
        <f>R93+R101</f>
        <v>0</v>
      </c>
      <c r="S92" s="174"/>
      <c r="T92" s="176">
        <f>T93+T101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BK93+BK101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SUM(BK94:BK100)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1226</v>
      </c>
      <c r="F94" s="228" t="s">
        <v>3578</v>
      </c>
      <c r="G94" s="229" t="s">
        <v>2155</v>
      </c>
      <c r="H94" s="230">
        <v>1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1232</v>
      </c>
      <c r="F95" s="228" t="s">
        <v>3579</v>
      </c>
      <c r="G95" s="229" t="s">
        <v>416</v>
      </c>
      <c r="H95" s="230">
        <v>25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1237</v>
      </c>
      <c r="F96" s="228" t="s">
        <v>3580</v>
      </c>
      <c r="G96" s="229" t="s">
        <v>416</v>
      </c>
      <c r="H96" s="230">
        <v>8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1241</v>
      </c>
      <c r="F97" s="228" t="s">
        <v>3581</v>
      </c>
      <c r="G97" s="229" t="s">
        <v>2155</v>
      </c>
      <c r="H97" s="230">
        <v>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1245</v>
      </c>
      <c r="F98" s="228" t="s">
        <v>3582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1249</v>
      </c>
      <c r="F99" s="228" t="s">
        <v>3583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3584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29.85" customHeight="1">
      <c r="B101" s="168"/>
      <c r="D101" s="169" t="s">
        <v>72</v>
      </c>
      <c r="E101" s="179" t="s">
        <v>2799</v>
      </c>
      <c r="F101" s="179" t="s">
        <v>2964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1255</v>
      </c>
      <c r="F102" s="184" t="s">
        <v>3585</v>
      </c>
      <c r="G102" s="185" t="s">
        <v>2155</v>
      </c>
      <c r="H102" s="186">
        <v>7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384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1268</v>
      </c>
      <c r="F103" s="184" t="s">
        <v>3586</v>
      </c>
      <c r="G103" s="185" t="s">
        <v>416</v>
      </c>
      <c r="H103" s="186">
        <v>25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413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662</v>
      </c>
      <c r="F104" s="184" t="s">
        <v>3507</v>
      </c>
      <c r="G104" s="185" t="s">
        <v>416</v>
      </c>
      <c r="H104" s="186">
        <v>8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428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1272</v>
      </c>
      <c r="F105" s="184" t="s">
        <v>3581</v>
      </c>
      <c r="G105" s="185" t="s">
        <v>2155</v>
      </c>
      <c r="H105" s="186">
        <v>4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435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667</v>
      </c>
      <c r="F106" s="184" t="s">
        <v>3508</v>
      </c>
      <c r="G106" s="185" t="s">
        <v>2155</v>
      </c>
      <c r="H106" s="186">
        <v>2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446</v>
      </c>
    </row>
    <row r="107" spans="2:65" s="1" customFormat="1" ht="6.9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144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3587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ROUND(SUM(BE91:BE118), 2)</f>
        <v>0</v>
      </c>
      <c r="G34" s="43"/>
      <c r="H34" s="43"/>
      <c r="I34" s="127">
        <v>0.21</v>
      </c>
      <c r="J34" s="126">
        <f>ROUND(ROUND((SUM(BE91:BE118)),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ROUND(SUM(BF91:BF118), 2)</f>
        <v>0</v>
      </c>
      <c r="G35" s="43"/>
      <c r="H35" s="43"/>
      <c r="I35" s="127">
        <v>0.15</v>
      </c>
      <c r="J35" s="126">
        <f>ROUND(ROUND((SUM(BF91:BF118)),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1.1.6.5 - EPS - SO 20 (RB2)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8" customFormat="1" ht="24.9" customHeight="1">
      <c r="B67" s="143"/>
      <c r="C67" s="144"/>
      <c r="D67" s="145" t="s">
        <v>3590</v>
      </c>
      <c r="E67" s="146"/>
      <c r="F67" s="146"/>
      <c r="G67" s="146"/>
      <c r="H67" s="146"/>
      <c r="I67" s="147"/>
      <c r="J67" s="148">
        <f>J107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1.1.6.5 - EPS - SO 20 (RB2)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P92+P107</f>
        <v>0</v>
      </c>
      <c r="Q91" s="69"/>
      <c r="R91" s="165">
        <f>R92+R107</f>
        <v>0</v>
      </c>
      <c r="S91" s="69"/>
      <c r="T91" s="166">
        <f>T92+T107</f>
        <v>0</v>
      </c>
      <c r="AT91" s="25" t="s">
        <v>72</v>
      </c>
      <c r="AU91" s="25" t="s">
        <v>244</v>
      </c>
      <c r="BK91" s="167">
        <f>BK92+BK107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SUM(P94:P106)</f>
        <v>0</v>
      </c>
      <c r="Q93" s="174"/>
      <c r="R93" s="175">
        <f>SUM(R94:R106)</f>
        <v>0</v>
      </c>
      <c r="S93" s="174"/>
      <c r="T93" s="176">
        <f>SUM(T94:T106)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SUM(BK94:BK106)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1499</v>
      </c>
      <c r="F94" s="228" t="s">
        <v>3591</v>
      </c>
      <c r="G94" s="229" t="s">
        <v>2155</v>
      </c>
      <c r="H94" s="230">
        <v>16</v>
      </c>
      <c r="I94" s="231"/>
      <c r="J94" s="232">
        <f t="shared" ref="J94:J106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6" si="1">O94*H94</f>
        <v>0</v>
      </c>
      <c r="Q94" s="191">
        <v>0</v>
      </c>
      <c r="R94" s="191">
        <f t="shared" ref="R94:R106" si="2">Q94*H94</f>
        <v>0</v>
      </c>
      <c r="S94" s="191">
        <v>0</v>
      </c>
      <c r="T94" s="192">
        <f t="shared" ref="T94:T106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6" si="4">IF(N94="základní",J94,0)</f>
        <v>0</v>
      </c>
      <c r="BF94" s="193">
        <f t="shared" ref="BF94:BF106" si="5">IF(N94="snížená",J94,0)</f>
        <v>0</v>
      </c>
      <c r="BG94" s="193">
        <f t="shared" ref="BG94:BG106" si="6">IF(N94="zákl. přenesená",J94,0)</f>
        <v>0</v>
      </c>
      <c r="BH94" s="193">
        <f t="shared" ref="BH94:BH106" si="7">IF(N94="sníž. přenesená",J94,0)</f>
        <v>0</v>
      </c>
      <c r="BI94" s="193">
        <f t="shared" ref="BI94:BI106" si="8">IF(N94="nulová",J94,0)</f>
        <v>0</v>
      </c>
      <c r="BJ94" s="25" t="s">
        <v>92</v>
      </c>
      <c r="BK94" s="193">
        <f t="shared" ref="BK94:BK106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1505</v>
      </c>
      <c r="F95" s="228" t="s">
        <v>3592</v>
      </c>
      <c r="G95" s="229" t="s">
        <v>2155</v>
      </c>
      <c r="H95" s="230">
        <v>16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1512</v>
      </c>
      <c r="F96" s="228" t="s">
        <v>3593</v>
      </c>
      <c r="G96" s="229" t="s">
        <v>2155</v>
      </c>
      <c r="H96" s="230">
        <v>16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1284</v>
      </c>
      <c r="F97" s="228" t="s">
        <v>3594</v>
      </c>
      <c r="G97" s="229" t="s">
        <v>2155</v>
      </c>
      <c r="H97" s="230">
        <v>7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1289</v>
      </c>
      <c r="F98" s="228" t="s">
        <v>3595</v>
      </c>
      <c r="G98" s="229" t="s">
        <v>2155</v>
      </c>
      <c r="H98" s="230">
        <v>7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310</v>
      </c>
      <c r="D99" s="226" t="s">
        <v>447</v>
      </c>
      <c r="E99" s="227" t="s">
        <v>1518</v>
      </c>
      <c r="F99" s="228" t="s">
        <v>3596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1530</v>
      </c>
      <c r="F100" s="228" t="s">
        <v>3597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1547</v>
      </c>
      <c r="F101" s="228" t="s">
        <v>3598</v>
      </c>
      <c r="G101" s="229" t="s">
        <v>416</v>
      </c>
      <c r="H101" s="230">
        <v>175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1559</v>
      </c>
      <c r="F102" s="228" t="s">
        <v>3599</v>
      </c>
      <c r="G102" s="229" t="s">
        <v>2155</v>
      </c>
      <c r="H102" s="230">
        <v>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1579</v>
      </c>
      <c r="F103" s="228" t="s">
        <v>3600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1591</v>
      </c>
      <c r="F104" s="228" t="s">
        <v>3601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1596</v>
      </c>
      <c r="F105" s="228" t="s">
        <v>3602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3603</v>
      </c>
      <c r="F106" s="228" t="s">
        <v>3496</v>
      </c>
      <c r="G106" s="229" t="s">
        <v>2155</v>
      </c>
      <c r="H106" s="230">
        <v>1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1" customFormat="1" ht="37.35" customHeight="1">
      <c r="B107" s="168"/>
      <c r="D107" s="169" t="s">
        <v>72</v>
      </c>
      <c r="E107" s="170" t="s">
        <v>2799</v>
      </c>
      <c r="F107" s="170" t="s">
        <v>3604</v>
      </c>
      <c r="I107" s="171"/>
      <c r="J107" s="172">
        <f>BK107</f>
        <v>0</v>
      </c>
      <c r="L107" s="168"/>
      <c r="M107" s="173"/>
      <c r="N107" s="174"/>
      <c r="O107" s="174"/>
      <c r="P107" s="175">
        <f>SUM(P108:P118)</f>
        <v>0</v>
      </c>
      <c r="Q107" s="174"/>
      <c r="R107" s="175">
        <f>SUM(R108:R118)</f>
        <v>0</v>
      </c>
      <c r="S107" s="174"/>
      <c r="T107" s="176">
        <f>SUM(T108:T118)</f>
        <v>0</v>
      </c>
      <c r="AR107" s="169" t="s">
        <v>77</v>
      </c>
      <c r="AT107" s="177" t="s">
        <v>72</v>
      </c>
      <c r="AU107" s="177" t="s">
        <v>73</v>
      </c>
      <c r="AY107" s="169" t="s">
        <v>276</v>
      </c>
      <c r="BK107" s="178">
        <f>SUM(BK108:BK118)</f>
        <v>0</v>
      </c>
    </row>
    <row r="108" spans="2:65" s="1" customFormat="1" ht="16.5" customHeight="1">
      <c r="B108" s="181"/>
      <c r="C108" s="182" t="s">
        <v>372</v>
      </c>
      <c r="D108" s="182" t="s">
        <v>278</v>
      </c>
      <c r="E108" s="183" t="s">
        <v>1329</v>
      </c>
      <c r="F108" s="184" t="s">
        <v>3605</v>
      </c>
      <c r="G108" s="185" t="s">
        <v>2155</v>
      </c>
      <c r="H108" s="186">
        <v>1</v>
      </c>
      <c r="I108" s="187"/>
      <c r="J108" s="188">
        <f t="shared" ref="J108:J118" si="10"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ref="P108:P118" si="11">O108*H108</f>
        <v>0</v>
      </c>
      <c r="Q108" s="191">
        <v>0</v>
      </c>
      <c r="R108" s="191">
        <f t="shared" ref="R108:R118" si="12">Q108*H108</f>
        <v>0</v>
      </c>
      <c r="S108" s="191">
        <v>0</v>
      </c>
      <c r="T108" s="192">
        <f t="shared" ref="T108:T118" si="13">S108*H108</f>
        <v>0</v>
      </c>
      <c r="AR108" s="25" t="s">
        <v>92</v>
      </c>
      <c r="AT108" s="25" t="s">
        <v>278</v>
      </c>
      <c r="AU108" s="25" t="s">
        <v>77</v>
      </c>
      <c r="AY108" s="25" t="s">
        <v>276</v>
      </c>
      <c r="BE108" s="193">
        <f t="shared" ref="BE108:BE118" si="14">IF(N108="základní",J108,0)</f>
        <v>0</v>
      </c>
      <c r="BF108" s="193">
        <f t="shared" ref="BF108:BF118" si="15">IF(N108="snížená",J108,0)</f>
        <v>0</v>
      </c>
      <c r="BG108" s="193">
        <f t="shared" ref="BG108:BG118" si="16">IF(N108="zákl. přenesená",J108,0)</f>
        <v>0</v>
      </c>
      <c r="BH108" s="193">
        <f t="shared" ref="BH108:BH118" si="17">IF(N108="sníž. přenesená",J108,0)</f>
        <v>0</v>
      </c>
      <c r="BI108" s="193">
        <f t="shared" ref="BI108:BI118" si="18">IF(N108="nulová",J108,0)</f>
        <v>0</v>
      </c>
      <c r="BJ108" s="25" t="s">
        <v>92</v>
      </c>
      <c r="BK108" s="193">
        <f t="shared" ref="BK108:BK118" si="19">ROUND(I108*H108,2)</f>
        <v>0</v>
      </c>
      <c r="BL108" s="25" t="s">
        <v>92</v>
      </c>
      <c r="BM108" s="25" t="s">
        <v>467</v>
      </c>
    </row>
    <row r="109" spans="2:65" s="1" customFormat="1" ht="16.5" customHeight="1">
      <c r="B109" s="181"/>
      <c r="C109" s="182" t="s">
        <v>12</v>
      </c>
      <c r="D109" s="182" t="s">
        <v>278</v>
      </c>
      <c r="E109" s="183" t="s">
        <v>1613</v>
      </c>
      <c r="F109" s="184" t="s">
        <v>3606</v>
      </c>
      <c r="G109" s="185" t="s">
        <v>2155</v>
      </c>
      <c r="H109" s="186">
        <v>16</v>
      </c>
      <c r="I109" s="187"/>
      <c r="J109" s="188">
        <f t="shared" si="1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5" t="s">
        <v>92</v>
      </c>
      <c r="BK109" s="193">
        <f t="shared" si="19"/>
        <v>0</v>
      </c>
      <c r="BL109" s="25" t="s">
        <v>92</v>
      </c>
      <c r="BM109" s="25" t="s">
        <v>475</v>
      </c>
    </row>
    <row r="110" spans="2:65" s="1" customFormat="1" ht="16.5" customHeight="1">
      <c r="B110" s="181"/>
      <c r="C110" s="182" t="s">
        <v>384</v>
      </c>
      <c r="D110" s="182" t="s">
        <v>278</v>
      </c>
      <c r="E110" s="183" t="s">
        <v>1340</v>
      </c>
      <c r="F110" s="184" t="s">
        <v>3607</v>
      </c>
      <c r="G110" s="185" t="s">
        <v>2155</v>
      </c>
      <c r="H110" s="186">
        <v>7</v>
      </c>
      <c r="I110" s="187"/>
      <c r="J110" s="188">
        <f t="shared" si="1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484</v>
      </c>
    </row>
    <row r="111" spans="2:65" s="1" customFormat="1" ht="16.5" customHeight="1">
      <c r="B111" s="181"/>
      <c r="C111" s="182" t="s">
        <v>390</v>
      </c>
      <c r="D111" s="182" t="s">
        <v>278</v>
      </c>
      <c r="E111" s="183" t="s">
        <v>1617</v>
      </c>
      <c r="F111" s="184" t="s">
        <v>3608</v>
      </c>
      <c r="G111" s="185" t="s">
        <v>2155</v>
      </c>
      <c r="H111" s="186">
        <v>1</v>
      </c>
      <c r="I111" s="187"/>
      <c r="J111" s="188">
        <f t="shared" si="1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495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1627</v>
      </c>
      <c r="F112" s="184" t="s">
        <v>3609</v>
      </c>
      <c r="G112" s="185" t="s">
        <v>2155</v>
      </c>
      <c r="H112" s="186">
        <v>3</v>
      </c>
      <c r="I112" s="187"/>
      <c r="J112" s="188">
        <f t="shared" si="1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1633</v>
      </c>
      <c r="F113" s="184" t="s">
        <v>3610</v>
      </c>
      <c r="G113" s="185" t="s">
        <v>2155</v>
      </c>
      <c r="H113" s="186">
        <v>17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1646</v>
      </c>
      <c r="F114" s="184" t="s">
        <v>3611</v>
      </c>
      <c r="G114" s="185" t="s">
        <v>416</v>
      </c>
      <c r="H114" s="186">
        <v>175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671</v>
      </c>
      <c r="F115" s="184" t="s">
        <v>3509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1670</v>
      </c>
      <c r="F116" s="184" t="s">
        <v>3612</v>
      </c>
      <c r="G116" s="185" t="s">
        <v>2155</v>
      </c>
      <c r="H116" s="186">
        <v>12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1679</v>
      </c>
      <c r="F117" s="184" t="s">
        <v>3613</v>
      </c>
      <c r="G117" s="185" t="s">
        <v>2155</v>
      </c>
      <c r="H117" s="186">
        <v>3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1687</v>
      </c>
      <c r="F118" s="184" t="s">
        <v>3614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239" t="s">
        <v>46</v>
      </c>
      <c r="O118" s="240"/>
      <c r="P118" s="241">
        <f t="shared" si="11"/>
        <v>0</v>
      </c>
      <c r="Q118" s="241">
        <v>0</v>
      </c>
      <c r="R118" s="241">
        <f t="shared" si="12"/>
        <v>0</v>
      </c>
      <c r="S118" s="241">
        <v>0</v>
      </c>
      <c r="T118" s="24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6.9" customHeight="1">
      <c r="B119" s="57"/>
      <c r="C119" s="58"/>
      <c r="D119" s="58"/>
      <c r="E119" s="58"/>
      <c r="F119" s="58"/>
      <c r="G119" s="58"/>
      <c r="H119" s="58"/>
      <c r="I119" s="135"/>
      <c r="J119" s="58"/>
      <c r="K119" s="58"/>
      <c r="L119" s="42"/>
    </row>
  </sheetData>
  <sheetProtection password="E2A1" sheet="1" objects="1" scenarios="1"/>
  <autoFilter ref="C90:K118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147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620" t="s">
        <v>235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237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3615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620" t="s">
        <v>235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237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1.1.6.6 - PZTS - SO 19.1  (RB1)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J101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28.5" customHeight="1">
      <c r="B79" s="29"/>
      <c r="E79" s="624" t="s">
        <v>235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237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1.1.6.6 - PZTS - SO 19.1  (RB1)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P92+P93+P101</f>
        <v>0</v>
      </c>
      <c r="Q91" s="69"/>
      <c r="R91" s="165">
        <f>R92+R93+R101</f>
        <v>0</v>
      </c>
      <c r="S91" s="69"/>
      <c r="T91" s="166">
        <f>T92+T93+T101</f>
        <v>0</v>
      </c>
      <c r="AT91" s="25" t="s">
        <v>72</v>
      </c>
      <c r="AU91" s="25" t="s">
        <v>244</v>
      </c>
      <c r="BK91" s="167">
        <f>BK92+BK93+BK101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SUM(BK94:BK100)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582</v>
      </c>
      <c r="F94" s="228" t="s">
        <v>3616</v>
      </c>
      <c r="G94" s="229" t="s">
        <v>2155</v>
      </c>
      <c r="H94" s="230">
        <v>6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594</v>
      </c>
      <c r="F95" s="228" t="s">
        <v>3525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606</v>
      </c>
      <c r="F96" s="228" t="s">
        <v>3617</v>
      </c>
      <c r="G96" s="229" t="s">
        <v>416</v>
      </c>
      <c r="H96" s="230">
        <v>50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615</v>
      </c>
      <c r="F97" s="228" t="s">
        <v>3528</v>
      </c>
      <c r="G97" s="229" t="s">
        <v>416</v>
      </c>
      <c r="H97" s="230">
        <v>25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1241</v>
      </c>
      <c r="F98" s="228" t="s">
        <v>3493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1245</v>
      </c>
      <c r="F99" s="228" t="s">
        <v>3494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3618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37.35" customHeight="1">
      <c r="B101" s="168"/>
      <c r="D101" s="169" t="s">
        <v>72</v>
      </c>
      <c r="E101" s="170" t="s">
        <v>2799</v>
      </c>
      <c r="F101" s="170" t="s">
        <v>3532</v>
      </c>
      <c r="I101" s="171"/>
      <c r="J101" s="172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73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662</v>
      </c>
      <c r="F102" s="184" t="s">
        <v>3537</v>
      </c>
      <c r="G102" s="185" t="s">
        <v>2155</v>
      </c>
      <c r="H102" s="186">
        <v>6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77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667</v>
      </c>
      <c r="F103" s="184" t="s">
        <v>3538</v>
      </c>
      <c r="G103" s="185" t="s">
        <v>2155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606</v>
      </c>
      <c r="F104" s="184" t="s">
        <v>3498</v>
      </c>
      <c r="G104" s="185" t="s">
        <v>416</v>
      </c>
      <c r="H104" s="186">
        <v>50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77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3540</v>
      </c>
      <c r="F105" s="184" t="s">
        <v>3507</v>
      </c>
      <c r="G105" s="185" t="s">
        <v>416</v>
      </c>
      <c r="H105" s="186">
        <v>25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77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3541</v>
      </c>
      <c r="F106" s="184" t="s">
        <v>3508</v>
      </c>
      <c r="G106" s="185" t="s">
        <v>2155</v>
      </c>
      <c r="H106" s="186">
        <v>3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77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456</v>
      </c>
    </row>
    <row r="107" spans="2:65" s="1" customFormat="1" ht="6.9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150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620" t="s">
        <v>235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3619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620" t="s">
        <v>235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1.2 - IO 01/RB1, RB2 – PŘÍPOJKA KANALIZACE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95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95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95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95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" customHeight="1">
      <c r="B73" s="42"/>
      <c r="C73" s="62" t="s">
        <v>260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20</v>
      </c>
      <c r="L75" s="42"/>
    </row>
    <row r="76" spans="2:12" s="1" customFormat="1" ht="16.5" customHeight="1">
      <c r="B76" s="42"/>
      <c r="E76" s="624" t="str">
        <f>E7</f>
        <v>STAVBA 1 + STAVBA 2</v>
      </c>
      <c r="F76" s="625"/>
      <c r="G76" s="625"/>
      <c r="H76" s="625"/>
      <c r="L76" s="42"/>
    </row>
    <row r="77" spans="2:12" ht="13.2">
      <c r="B77" s="29"/>
      <c r="C77" s="64" t="s">
        <v>234</v>
      </c>
      <c r="L77" s="29"/>
    </row>
    <row r="78" spans="2:12" s="1" customFormat="1" ht="28.5" customHeight="1">
      <c r="B78" s="42"/>
      <c r="E78" s="624" t="s">
        <v>235</v>
      </c>
      <c r="F78" s="627"/>
      <c r="G78" s="627"/>
      <c r="H78" s="627"/>
      <c r="L78" s="42"/>
    </row>
    <row r="79" spans="2:12" s="1" customFormat="1" ht="14.4" customHeight="1">
      <c r="B79" s="42"/>
      <c r="C79" s="64" t="s">
        <v>236</v>
      </c>
      <c r="L79" s="42"/>
    </row>
    <row r="80" spans="2:12" s="1" customFormat="1" ht="17.25" customHeight="1">
      <c r="B80" s="42"/>
      <c r="E80" s="591" t="str">
        <f>E11</f>
        <v>1.2 - IO 01/RB1, RB2 – PŘÍPOJKA KANALIZACE</v>
      </c>
      <c r="F80" s="627"/>
      <c r="G80" s="627"/>
      <c r="H80" s="627"/>
      <c r="L80" s="42"/>
    </row>
    <row r="81" spans="2:65" s="1" customFormat="1" ht="6.9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" customHeight="1">
      <c r="B83" s="42"/>
      <c r="L83" s="42"/>
    </row>
    <row r="84" spans="2:65" s="1" customFormat="1" ht="13.2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55.842199999999998</v>
      </c>
      <c r="S88" s="69"/>
      <c r="T88" s="166">
        <f>T89+T171</f>
        <v>8.16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55.842199999999998</v>
      </c>
      <c r="S89" s="174"/>
      <c r="T89" s="176">
        <f>T90+T149+T152+T169</f>
        <v>8.16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95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51.090479999999999</v>
      </c>
      <c r="S90" s="174"/>
      <c r="T90" s="176">
        <f>SUM(T91:T148)</f>
        <v>8.16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20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8.16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3624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27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3625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2213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3626</v>
      </c>
      <c r="H95" s="205">
        <v>27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27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27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72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6.0480000000000006E-2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3629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3631</v>
      </c>
      <c r="H100" s="205">
        <v>72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72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72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72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3634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3631</v>
      </c>
      <c r="H105" s="205">
        <v>72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72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72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27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3636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463</v>
      </c>
      <c r="H111" s="205">
        <v>27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27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27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270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3637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3638</v>
      </c>
      <c r="H117" s="205">
        <v>270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270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270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27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3639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463</v>
      </c>
      <c r="H123" s="205">
        <v>27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27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27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27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3640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463</v>
      </c>
      <c r="H129" s="205">
        <v>27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27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27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43.2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3641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3642</v>
      </c>
      <c r="H135" s="205">
        <v>43.2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43.2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43.2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27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3643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463</v>
      </c>
      <c r="H141" s="205">
        <v>27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27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27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51.03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51.03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3644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3645</v>
      </c>
      <c r="H146" s="205">
        <v>51.03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51.03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51.03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1.6700000000000002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20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3649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20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1.6700000000000002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3652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3.0817199999999998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18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7.6860000000000012E-2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3655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2213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 ht="24">
      <c r="B155" s="202"/>
      <c r="D155" s="195" t="s">
        <v>284</v>
      </c>
      <c r="E155" s="203" t="s">
        <v>5</v>
      </c>
      <c r="F155" s="204" t="s">
        <v>3656</v>
      </c>
      <c r="H155" s="205">
        <v>18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18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18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3.6000000000000003E-3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3659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2213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 ht="24">
      <c r="B159" s="202"/>
      <c r="D159" s="195" t="s">
        <v>284</v>
      </c>
      <c r="E159" s="203" t="s">
        <v>5</v>
      </c>
      <c r="F159" s="204" t="s">
        <v>3656</v>
      </c>
      <c r="H159" s="205">
        <v>18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18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18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1.2599999999999998E-3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3662</v>
      </c>
    </row>
    <row r="162" spans="2:65" s="12" customFormat="1">
      <c r="B162" s="194"/>
      <c r="D162" s="195" t="s">
        <v>284</v>
      </c>
      <c r="E162" s="196" t="s">
        <v>5</v>
      </c>
      <c r="F162" s="197" t="s">
        <v>2213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 ht="24">
      <c r="B163" s="202"/>
      <c r="D163" s="195" t="s">
        <v>284</v>
      </c>
      <c r="E163" s="203" t="s">
        <v>5</v>
      </c>
      <c r="F163" s="204" t="s">
        <v>3656</v>
      </c>
      <c r="H163" s="205">
        <v>18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18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3665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3.036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3667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20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3673</v>
      </c>
    </row>
    <row r="173" spans="2:65" s="13" customFormat="1">
      <c r="B173" s="202"/>
      <c r="D173" s="195" t="s">
        <v>284</v>
      </c>
      <c r="E173" s="203" t="s">
        <v>5</v>
      </c>
      <c r="F173" s="204" t="s">
        <v>3674</v>
      </c>
      <c r="H173" s="205">
        <v>20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20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153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620" t="s">
        <v>235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3675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ROUND(SUM(BE88:BE178), 2)</f>
        <v>0</v>
      </c>
      <c r="G32" s="43"/>
      <c r="H32" s="43"/>
      <c r="I32" s="127">
        <v>0.21</v>
      </c>
      <c r="J32" s="126">
        <f>ROUND(ROUND((SUM(BE88:BE178)),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ROUND(SUM(BF88:BF178), 2)</f>
        <v>0</v>
      </c>
      <c r="G33" s="43"/>
      <c r="H33" s="43"/>
      <c r="I33" s="127">
        <v>0.15</v>
      </c>
      <c r="J33" s="126">
        <f>ROUND(ROUND((SUM(BF88:BF178)),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ROUND(SUM(BG88:BG178),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ROUND(SUM(BH88:BH178),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ROUND(SUM(BI88:BI178),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620" t="s">
        <v>235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1.3 - IO 02/RB1, RB2 – PŘÍPOJKA DEŠŤOVÉ KANALIZACE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95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95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95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95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J173</f>
        <v>0</v>
      </c>
      <c r="K65" s="156"/>
    </row>
    <row r="66" spans="2:12" s="8" customFormat="1" ht="24.9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J175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" customHeight="1">
      <c r="B73" s="42"/>
      <c r="C73" s="62" t="s">
        <v>260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20</v>
      </c>
      <c r="L75" s="42"/>
    </row>
    <row r="76" spans="2:12" s="1" customFormat="1" ht="16.5" customHeight="1">
      <c r="B76" s="42"/>
      <c r="E76" s="624" t="str">
        <f>E7</f>
        <v>STAVBA 1 + STAVBA 2</v>
      </c>
      <c r="F76" s="625"/>
      <c r="G76" s="625"/>
      <c r="H76" s="625"/>
      <c r="L76" s="42"/>
    </row>
    <row r="77" spans="2:12" ht="13.2">
      <c r="B77" s="29"/>
      <c r="C77" s="64" t="s">
        <v>234</v>
      </c>
      <c r="L77" s="29"/>
    </row>
    <row r="78" spans="2:12" s="1" customFormat="1" ht="28.5" customHeight="1">
      <c r="B78" s="42"/>
      <c r="E78" s="624" t="s">
        <v>235</v>
      </c>
      <c r="F78" s="627"/>
      <c r="G78" s="627"/>
      <c r="H78" s="627"/>
      <c r="L78" s="42"/>
    </row>
    <row r="79" spans="2:12" s="1" customFormat="1" ht="14.4" customHeight="1">
      <c r="B79" s="42"/>
      <c r="C79" s="64" t="s">
        <v>236</v>
      </c>
      <c r="L79" s="42"/>
    </row>
    <row r="80" spans="2:12" s="1" customFormat="1" ht="17.25" customHeight="1">
      <c r="B80" s="42"/>
      <c r="E80" s="591" t="str">
        <f>E11</f>
        <v>1.3 - IO 02/RB1, RB2 – PŘÍPOJKA DEŠŤOVÉ KANALIZACE</v>
      </c>
      <c r="F80" s="627"/>
      <c r="G80" s="627"/>
      <c r="H80" s="627"/>
      <c r="L80" s="42"/>
    </row>
    <row r="81" spans="2:65" s="1" customFormat="1" ht="6.9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" customHeight="1">
      <c r="B83" s="42"/>
      <c r="L83" s="42"/>
    </row>
    <row r="84" spans="2:65" s="1" customFormat="1" ht="13.2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P89+P175</f>
        <v>0</v>
      </c>
      <c r="Q88" s="69"/>
      <c r="R88" s="165">
        <f>R89+R175</f>
        <v>181.76339999999999</v>
      </c>
      <c r="S88" s="69"/>
      <c r="T88" s="166">
        <f>T89+T175</f>
        <v>24.479999999999997</v>
      </c>
      <c r="AT88" s="25" t="s">
        <v>72</v>
      </c>
      <c r="AU88" s="25" t="s">
        <v>244</v>
      </c>
      <c r="BK88" s="167">
        <f>BK89+BK175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P90+P149+P152+P173</f>
        <v>0</v>
      </c>
      <c r="Q89" s="174"/>
      <c r="R89" s="175">
        <f>R90+R149+R152+R173</f>
        <v>181.76339999999999</v>
      </c>
      <c r="S89" s="174"/>
      <c r="T89" s="176">
        <f>T90+T149+T152+T173</f>
        <v>24.479999999999997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BK90+BK149+BK152+BK173</f>
        <v>0</v>
      </c>
    </row>
    <row r="90" spans="2:65" s="11" customFormat="1" ht="19.95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170.30160000000001</v>
      </c>
      <c r="S90" s="174"/>
      <c r="T90" s="176">
        <f>SUM(T91:T148)</f>
        <v>24.479999999999997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60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24.479999999999997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3676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90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3677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3678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3679</v>
      </c>
      <c r="H95" s="205">
        <v>90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90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90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240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0.2016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3680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3681</v>
      </c>
      <c r="H100" s="205">
        <v>240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240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240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240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3682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3681</v>
      </c>
      <c r="H105" s="205">
        <v>240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240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240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90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3683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1275</v>
      </c>
      <c r="H111" s="205">
        <v>90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90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90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900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3684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3685</v>
      </c>
      <c r="H117" s="205">
        <v>900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900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900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90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3686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1275</v>
      </c>
      <c r="H123" s="205">
        <v>90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90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90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90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3687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1275</v>
      </c>
      <c r="H129" s="205">
        <v>90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90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90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144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3688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3689</v>
      </c>
      <c r="H135" s="205">
        <v>144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144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144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90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3690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1275</v>
      </c>
      <c r="H141" s="205">
        <v>90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90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90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170.1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170.1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3691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3692</v>
      </c>
      <c r="H146" s="205">
        <v>170.1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170.1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170.1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5.0100000000000007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60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3693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60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5.0100000000000007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3694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SUM(P153:P172)</f>
        <v>0</v>
      </c>
      <c r="Q152" s="174"/>
      <c r="R152" s="175">
        <f>SUM(R153:R172)</f>
        <v>6.4518000000000004</v>
      </c>
      <c r="S152" s="174"/>
      <c r="T152" s="176">
        <f>SUM(T153:T172)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SUM(BK153:BK172)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3695</v>
      </c>
      <c r="F153" s="184" t="s">
        <v>3696</v>
      </c>
      <c r="G153" s="185" t="s">
        <v>416</v>
      </c>
      <c r="H153" s="186">
        <v>60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7.26E-3</v>
      </c>
      <c r="R153" s="191">
        <f>Q153*H153</f>
        <v>0.43559999999999999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3697</v>
      </c>
    </row>
    <row r="154" spans="2:65" s="12" customFormat="1">
      <c r="B154" s="194"/>
      <c r="D154" s="195" t="s">
        <v>284</v>
      </c>
      <c r="E154" s="196" t="s">
        <v>5</v>
      </c>
      <c r="F154" s="197" t="s">
        <v>3678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3698</v>
      </c>
      <c r="H155" s="205">
        <v>60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60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60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1.2E-2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3699</v>
      </c>
    </row>
    <row r="158" spans="2:65" s="12" customFormat="1">
      <c r="B158" s="194"/>
      <c r="D158" s="195" t="s">
        <v>284</v>
      </c>
      <c r="E158" s="196" t="s">
        <v>5</v>
      </c>
      <c r="F158" s="197" t="s">
        <v>3678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3698</v>
      </c>
      <c r="H159" s="205">
        <v>60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60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60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4.1999999999999997E-3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3700</v>
      </c>
    </row>
    <row r="162" spans="2:65" s="12" customFormat="1">
      <c r="B162" s="194"/>
      <c r="D162" s="195" t="s">
        <v>284</v>
      </c>
      <c r="E162" s="196" t="s">
        <v>5</v>
      </c>
      <c r="F162" s="197" t="s">
        <v>3678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3698</v>
      </c>
      <c r="H163" s="205">
        <v>60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60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2265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3701</v>
      </c>
    </row>
    <row r="166" spans="2:65" s="12" customFormat="1">
      <c r="B166" s="194"/>
      <c r="D166" s="195" t="s">
        <v>284</v>
      </c>
      <c r="E166" s="196" t="s">
        <v>5</v>
      </c>
      <c r="F166" s="197" t="s">
        <v>3678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2248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" customFormat="1" ht="25.5" customHeight="1">
      <c r="B169" s="181"/>
      <c r="C169" s="182" t="s">
        <v>413</v>
      </c>
      <c r="D169" s="182" t="s">
        <v>278</v>
      </c>
      <c r="E169" s="183" t="s">
        <v>3663</v>
      </c>
      <c r="F169" s="184" t="s">
        <v>3664</v>
      </c>
      <c r="G169" s="185" t="s">
        <v>2155</v>
      </c>
      <c r="H169" s="186">
        <v>1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3</v>
      </c>
      <c r="R169" s="191">
        <f>Q169*H169</f>
        <v>3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3702</v>
      </c>
    </row>
    <row r="170" spans="2:65" s="12" customFormat="1">
      <c r="B170" s="194"/>
      <c r="D170" s="195" t="s">
        <v>284</v>
      </c>
      <c r="E170" s="196" t="s">
        <v>5</v>
      </c>
      <c r="F170" s="197" t="s">
        <v>3678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3666</v>
      </c>
      <c r="H171" s="205">
        <v>1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5" customFormat="1">
      <c r="B172" s="218"/>
      <c r="D172" s="195" t="s">
        <v>284</v>
      </c>
      <c r="E172" s="219" t="s">
        <v>5</v>
      </c>
      <c r="F172" s="220" t="s">
        <v>291</v>
      </c>
      <c r="H172" s="221">
        <v>1</v>
      </c>
      <c r="I172" s="222"/>
      <c r="L172" s="218"/>
      <c r="M172" s="223"/>
      <c r="N172" s="224"/>
      <c r="O172" s="224"/>
      <c r="P172" s="224"/>
      <c r="Q172" s="224"/>
      <c r="R172" s="224"/>
      <c r="S172" s="224"/>
      <c r="T172" s="225"/>
      <c r="AT172" s="219" t="s">
        <v>284</v>
      </c>
      <c r="AU172" s="219" t="s">
        <v>81</v>
      </c>
      <c r="AV172" s="15" t="s">
        <v>92</v>
      </c>
      <c r="AW172" s="15" t="s">
        <v>36</v>
      </c>
      <c r="AX172" s="15" t="s">
        <v>77</v>
      </c>
      <c r="AY172" s="219" t="s">
        <v>276</v>
      </c>
    </row>
    <row r="173" spans="2:65" s="11" customFormat="1" ht="29.85" customHeight="1">
      <c r="B173" s="168"/>
      <c r="D173" s="169" t="s">
        <v>72</v>
      </c>
      <c r="E173" s="179" t="s">
        <v>572</v>
      </c>
      <c r="F173" s="179" t="s">
        <v>2282</v>
      </c>
      <c r="I173" s="171"/>
      <c r="J173" s="180">
        <f>BK173</f>
        <v>0</v>
      </c>
      <c r="L173" s="168"/>
      <c r="M173" s="173"/>
      <c r="N173" s="174"/>
      <c r="O173" s="174"/>
      <c r="P173" s="175">
        <f>P174</f>
        <v>0</v>
      </c>
      <c r="Q173" s="174"/>
      <c r="R173" s="175">
        <f>R174</f>
        <v>0</v>
      </c>
      <c r="S173" s="174"/>
      <c r="T173" s="176">
        <f>T174</f>
        <v>0</v>
      </c>
      <c r="AR173" s="169" t="s">
        <v>77</v>
      </c>
      <c r="AT173" s="177" t="s">
        <v>72</v>
      </c>
      <c r="AU173" s="177" t="s">
        <v>77</v>
      </c>
      <c r="AY173" s="169" t="s">
        <v>276</v>
      </c>
      <c r="BK173" s="178">
        <f>BK174</f>
        <v>0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2283</v>
      </c>
      <c r="F174" s="184" t="s">
        <v>2284</v>
      </c>
      <c r="G174" s="185" t="s">
        <v>318</v>
      </c>
      <c r="H174" s="186">
        <v>6.452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3703</v>
      </c>
    </row>
    <row r="175" spans="2:65" s="11" customFormat="1" ht="37.35" customHeight="1">
      <c r="B175" s="168"/>
      <c r="D175" s="169" t="s">
        <v>72</v>
      </c>
      <c r="E175" s="170" t="s">
        <v>3668</v>
      </c>
      <c r="F175" s="170" t="s">
        <v>3669</v>
      </c>
      <c r="I175" s="171"/>
      <c r="J175" s="172">
        <f>BK175</f>
        <v>0</v>
      </c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AR175" s="169" t="s">
        <v>92</v>
      </c>
      <c r="AT175" s="177" t="s">
        <v>72</v>
      </c>
      <c r="AU175" s="177" t="s">
        <v>73</v>
      </c>
      <c r="AY175" s="169" t="s">
        <v>276</v>
      </c>
      <c r="BK175" s="178">
        <f>SUM(BK176:BK178)</f>
        <v>0</v>
      </c>
    </row>
    <row r="176" spans="2:65" s="1" customFormat="1" ht="16.5" customHeight="1">
      <c r="B176" s="181"/>
      <c r="C176" s="182" t="s">
        <v>428</v>
      </c>
      <c r="D176" s="182" t="s">
        <v>278</v>
      </c>
      <c r="E176" s="183" t="s">
        <v>3670</v>
      </c>
      <c r="F176" s="184" t="s">
        <v>3671</v>
      </c>
      <c r="G176" s="185" t="s">
        <v>2936</v>
      </c>
      <c r="H176" s="186">
        <v>10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3672</v>
      </c>
      <c r="AT176" s="25" t="s">
        <v>278</v>
      </c>
      <c r="AU176" s="25" t="s">
        <v>77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3672</v>
      </c>
      <c r="BM176" s="25" t="s">
        <v>3704</v>
      </c>
    </row>
    <row r="177" spans="2:51" s="13" customFormat="1">
      <c r="B177" s="202"/>
      <c r="D177" s="195" t="s">
        <v>284</v>
      </c>
      <c r="E177" s="203" t="s">
        <v>5</v>
      </c>
      <c r="F177" s="204" t="s">
        <v>3705</v>
      </c>
      <c r="H177" s="205">
        <v>10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10</v>
      </c>
      <c r="I178" s="222"/>
      <c r="L178" s="218"/>
      <c r="M178" s="236"/>
      <c r="N178" s="237"/>
      <c r="O178" s="237"/>
      <c r="P178" s="237"/>
      <c r="Q178" s="237"/>
      <c r="R178" s="237"/>
      <c r="S178" s="237"/>
      <c r="T178" s="238"/>
      <c r="AT178" s="219" t="s">
        <v>284</v>
      </c>
      <c r="AU178" s="219" t="s">
        <v>77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51" s="1" customFormat="1" ht="6.9" customHeight="1">
      <c r="B179" s="57"/>
      <c r="C179" s="58"/>
      <c r="D179" s="58"/>
      <c r="E179" s="58"/>
      <c r="F179" s="58"/>
      <c r="G179" s="58"/>
      <c r="H179" s="58"/>
      <c r="I179" s="135"/>
      <c r="J179" s="58"/>
      <c r="K179" s="58"/>
      <c r="L179" s="42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156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620" t="s">
        <v>235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3706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ROUND(J87,2)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ROUND(SUM(BE87:BE253), 2)</f>
        <v>0</v>
      </c>
      <c r="G32" s="43"/>
      <c r="H32" s="43"/>
      <c r="I32" s="127">
        <v>0.21</v>
      </c>
      <c r="J32" s="126">
        <f>ROUND(ROUND((SUM(BE87:BE253)),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ROUND(SUM(BF87:BF253), 2)</f>
        <v>0</v>
      </c>
      <c r="G33" s="43"/>
      <c r="H33" s="43"/>
      <c r="I33" s="127">
        <v>0.15</v>
      </c>
      <c r="J33" s="126">
        <f>ROUND(ROUND((SUM(BF87:BF253)),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ROUND(SUM(BG87:BG253),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ROUND(SUM(BH87:BH253),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ROUND(SUM(BI87:BI253),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620" t="s">
        <v>235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1.4 - PS 13 - VYBAVENÍ PEDOLOGICKÉ LABORATOŘE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J87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3707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8" customFormat="1" ht="24.9" customHeight="1">
      <c r="B62" s="143"/>
      <c r="C62" s="144"/>
      <c r="D62" s="145" t="s">
        <v>3708</v>
      </c>
      <c r="E62" s="146"/>
      <c r="F62" s="146"/>
      <c r="G62" s="146"/>
      <c r="H62" s="146"/>
      <c r="I62" s="147"/>
      <c r="J62" s="148">
        <f>J110</f>
        <v>0</v>
      </c>
      <c r="K62" s="149"/>
    </row>
    <row r="63" spans="2:47" s="8" customFormat="1" ht="24.9" customHeight="1">
      <c r="B63" s="143"/>
      <c r="C63" s="144"/>
      <c r="D63" s="145" t="s">
        <v>3709</v>
      </c>
      <c r="E63" s="146"/>
      <c r="F63" s="146"/>
      <c r="G63" s="146"/>
      <c r="H63" s="146"/>
      <c r="I63" s="147"/>
      <c r="J63" s="148">
        <f>J139</f>
        <v>0</v>
      </c>
      <c r="K63" s="149"/>
    </row>
    <row r="64" spans="2:47" s="8" customFormat="1" ht="24.9" customHeight="1">
      <c r="B64" s="143"/>
      <c r="C64" s="144"/>
      <c r="D64" s="145" t="s">
        <v>3710</v>
      </c>
      <c r="E64" s="146"/>
      <c r="F64" s="146"/>
      <c r="G64" s="146"/>
      <c r="H64" s="146"/>
      <c r="I64" s="147"/>
      <c r="J64" s="148">
        <f>J189</f>
        <v>0</v>
      </c>
      <c r="K64" s="149"/>
    </row>
    <row r="65" spans="2:12" s="8" customFormat="1" ht="24.9" customHeight="1">
      <c r="B65" s="143"/>
      <c r="C65" s="144"/>
      <c r="D65" s="145" t="s">
        <v>3711</v>
      </c>
      <c r="E65" s="146"/>
      <c r="F65" s="146"/>
      <c r="G65" s="146"/>
      <c r="H65" s="146"/>
      <c r="I65" s="147"/>
      <c r="J65" s="148">
        <f>J211</f>
        <v>0</v>
      </c>
      <c r="K65" s="149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" customHeight="1">
      <c r="B67" s="57"/>
      <c r="C67" s="58"/>
      <c r="D67" s="58"/>
      <c r="E67" s="58"/>
      <c r="F67" s="58"/>
      <c r="G67" s="58"/>
      <c r="H67" s="58"/>
      <c r="I67" s="135"/>
      <c r="J67" s="58"/>
      <c r="K67" s="59"/>
    </row>
    <row r="71" spans="2:12" s="1" customFormat="1" ht="6.9" customHeight="1">
      <c r="B71" s="60"/>
      <c r="C71" s="61"/>
      <c r="D71" s="61"/>
      <c r="E71" s="61"/>
      <c r="F71" s="61"/>
      <c r="G71" s="61"/>
      <c r="H71" s="61"/>
      <c r="I71" s="136"/>
      <c r="J71" s="61"/>
      <c r="K71" s="61"/>
      <c r="L71" s="42"/>
    </row>
    <row r="72" spans="2:12" s="1" customFormat="1" ht="36.9" customHeight="1">
      <c r="B72" s="42"/>
      <c r="C72" s="62" t="s">
        <v>260</v>
      </c>
      <c r="L72" s="42"/>
    </row>
    <row r="73" spans="2:12" s="1" customFormat="1" ht="6.9" customHeight="1">
      <c r="B73" s="42"/>
      <c r="L73" s="42"/>
    </row>
    <row r="74" spans="2:12" s="1" customFormat="1" ht="14.4" customHeight="1">
      <c r="B74" s="42"/>
      <c r="C74" s="64" t="s">
        <v>20</v>
      </c>
      <c r="L74" s="42"/>
    </row>
    <row r="75" spans="2:12" s="1" customFormat="1" ht="16.5" customHeight="1">
      <c r="B75" s="42"/>
      <c r="E75" s="624" t="str">
        <f>E7</f>
        <v>STAVBA 1 + STAVBA 2</v>
      </c>
      <c r="F75" s="625"/>
      <c r="G75" s="625"/>
      <c r="H75" s="625"/>
      <c r="L75" s="42"/>
    </row>
    <row r="76" spans="2:12" ht="13.2">
      <c r="B76" s="29"/>
      <c r="C76" s="64" t="s">
        <v>234</v>
      </c>
      <c r="L76" s="29"/>
    </row>
    <row r="77" spans="2:12" s="1" customFormat="1" ht="28.5" customHeight="1">
      <c r="B77" s="42"/>
      <c r="E77" s="624" t="s">
        <v>235</v>
      </c>
      <c r="F77" s="627"/>
      <c r="G77" s="627"/>
      <c r="H77" s="627"/>
      <c r="L77" s="42"/>
    </row>
    <row r="78" spans="2:12" s="1" customFormat="1" ht="14.4" customHeight="1">
      <c r="B78" s="42"/>
      <c r="C78" s="64" t="s">
        <v>236</v>
      </c>
      <c r="L78" s="42"/>
    </row>
    <row r="79" spans="2:12" s="1" customFormat="1" ht="17.25" customHeight="1">
      <c r="B79" s="42"/>
      <c r="E79" s="591" t="str">
        <f>E11</f>
        <v>1.4 - PS 13 - VYBAVENÍ PEDOLOGICKÉ LABORATOŘE</v>
      </c>
      <c r="F79" s="627"/>
      <c r="G79" s="627"/>
      <c r="H79" s="627"/>
      <c r="L79" s="42"/>
    </row>
    <row r="80" spans="2:12" s="1" customFormat="1" ht="6.9" customHeight="1">
      <c r="B80" s="42"/>
      <c r="L80" s="42"/>
    </row>
    <row r="81" spans="2:65" s="1" customFormat="1" ht="18" customHeight="1">
      <c r="B81" s="42"/>
      <c r="C81" s="64" t="s">
        <v>24</v>
      </c>
      <c r="F81" s="157" t="str">
        <f>F14</f>
        <v>Olomouc, ul. Šlechtitelů, areál PřF UP, parc. č. 1</v>
      </c>
      <c r="I81" s="158" t="s">
        <v>26</v>
      </c>
      <c r="J81" s="68" t="str">
        <f>IF(J14="","",J14)</f>
        <v>30. 1. 2018</v>
      </c>
      <c r="L81" s="42"/>
    </row>
    <row r="82" spans="2:65" s="1" customFormat="1" ht="6.9" customHeight="1">
      <c r="B82" s="42"/>
      <c r="L82" s="42"/>
    </row>
    <row r="83" spans="2:65" s="1" customFormat="1" ht="13.2">
      <c r="B83" s="42"/>
      <c r="C83" s="64" t="s">
        <v>28</v>
      </c>
      <c r="F83" s="157" t="str">
        <f>E17</f>
        <v>Univerzita Palackého v Olomouci, Křížkovského</v>
      </c>
      <c r="I83" s="158" t="s">
        <v>34</v>
      </c>
      <c r="J83" s="157" t="str">
        <f>E23</f>
        <v>ASET studio s.r.o.</v>
      </c>
      <c r="L83" s="42"/>
    </row>
    <row r="84" spans="2:65" s="1" customFormat="1" ht="14.4" customHeight="1">
      <c r="B84" s="42"/>
      <c r="C84" s="64" t="s">
        <v>32</v>
      </c>
      <c r="F84" s="157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59"/>
      <c r="C86" s="160" t="s">
        <v>261</v>
      </c>
      <c r="D86" s="161" t="s">
        <v>58</v>
      </c>
      <c r="E86" s="161" t="s">
        <v>54</v>
      </c>
      <c r="F86" s="161" t="s">
        <v>262</v>
      </c>
      <c r="G86" s="161" t="s">
        <v>263</v>
      </c>
      <c r="H86" s="161" t="s">
        <v>264</v>
      </c>
      <c r="I86" s="162" t="s">
        <v>265</v>
      </c>
      <c r="J86" s="161" t="s">
        <v>242</v>
      </c>
      <c r="K86" s="163" t="s">
        <v>266</v>
      </c>
      <c r="L86" s="159"/>
      <c r="M86" s="74" t="s">
        <v>267</v>
      </c>
      <c r="N86" s="75" t="s">
        <v>43</v>
      </c>
      <c r="O86" s="75" t="s">
        <v>268</v>
      </c>
      <c r="P86" s="75" t="s">
        <v>269</v>
      </c>
      <c r="Q86" s="75" t="s">
        <v>270</v>
      </c>
      <c r="R86" s="75" t="s">
        <v>271</v>
      </c>
      <c r="S86" s="75" t="s">
        <v>272</v>
      </c>
      <c r="T86" s="76" t="s">
        <v>273</v>
      </c>
    </row>
    <row r="87" spans="2:65" s="1" customFormat="1" ht="29.25" customHeight="1">
      <c r="B87" s="42"/>
      <c r="C87" s="78" t="s">
        <v>243</v>
      </c>
      <c r="J87" s="164">
        <f>BK87</f>
        <v>0</v>
      </c>
      <c r="L87" s="42"/>
      <c r="M87" s="77"/>
      <c r="N87" s="69"/>
      <c r="O87" s="69"/>
      <c r="P87" s="165">
        <f>P88+P110+P139+P189+P211</f>
        <v>0</v>
      </c>
      <c r="Q87" s="69"/>
      <c r="R87" s="165">
        <f>R88+R110+R139+R189+R211</f>
        <v>0</v>
      </c>
      <c r="S87" s="69"/>
      <c r="T87" s="166">
        <f>T88+T110+T139+T189+T211</f>
        <v>0</v>
      </c>
      <c r="AT87" s="25" t="s">
        <v>72</v>
      </c>
      <c r="AU87" s="25" t="s">
        <v>244</v>
      </c>
      <c r="BK87" s="167">
        <f>BK88+BK110+BK139+BK189+BK211</f>
        <v>0</v>
      </c>
    </row>
    <row r="88" spans="2:65" s="11" customFormat="1" ht="37.35" customHeight="1">
      <c r="B88" s="168"/>
      <c r="D88" s="169" t="s">
        <v>72</v>
      </c>
      <c r="E88" s="170" t="s">
        <v>2745</v>
      </c>
      <c r="F88" s="170" t="s">
        <v>3712</v>
      </c>
      <c r="I88" s="171"/>
      <c r="J88" s="172">
        <f>BK88</f>
        <v>0</v>
      </c>
      <c r="L88" s="168"/>
      <c r="M88" s="173"/>
      <c r="N88" s="174"/>
      <c r="O88" s="174"/>
      <c r="P88" s="175">
        <f>SUM(P89:P109)</f>
        <v>0</v>
      </c>
      <c r="Q88" s="174"/>
      <c r="R88" s="175">
        <f>SUM(R89:R109)</f>
        <v>0</v>
      </c>
      <c r="S88" s="174"/>
      <c r="T88" s="176">
        <f>SUM(T89:T109)</f>
        <v>0</v>
      </c>
      <c r="AR88" s="169" t="s">
        <v>77</v>
      </c>
      <c r="AT88" s="177" t="s">
        <v>72</v>
      </c>
      <c r="AU88" s="177" t="s">
        <v>73</v>
      </c>
      <c r="AY88" s="169" t="s">
        <v>276</v>
      </c>
      <c r="BK88" s="178">
        <f>SUM(BK89:BK109)</f>
        <v>0</v>
      </c>
    </row>
    <row r="89" spans="2:65" s="1" customFormat="1" ht="25.5" customHeight="1">
      <c r="B89" s="181"/>
      <c r="C89" s="182" t="s">
        <v>77</v>
      </c>
      <c r="D89" s="182" t="s">
        <v>278</v>
      </c>
      <c r="E89" s="183" t="s">
        <v>3713</v>
      </c>
      <c r="F89" s="184" t="s">
        <v>3714</v>
      </c>
      <c r="G89" s="185" t="s">
        <v>368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77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81</v>
      </c>
    </row>
    <row r="90" spans="2:65" s="12" customFormat="1">
      <c r="B90" s="194"/>
      <c r="D90" s="195" t="s">
        <v>284</v>
      </c>
      <c r="E90" s="196" t="s">
        <v>5</v>
      </c>
      <c r="F90" s="197" t="s">
        <v>3715</v>
      </c>
      <c r="H90" s="196" t="s">
        <v>5</v>
      </c>
      <c r="I90" s="198"/>
      <c r="L90" s="194"/>
      <c r="M90" s="199"/>
      <c r="N90" s="200"/>
      <c r="O90" s="200"/>
      <c r="P90" s="200"/>
      <c r="Q90" s="200"/>
      <c r="R90" s="200"/>
      <c r="S90" s="200"/>
      <c r="T90" s="201"/>
      <c r="AT90" s="196" t="s">
        <v>284</v>
      </c>
      <c r="AU90" s="196" t="s">
        <v>77</v>
      </c>
      <c r="AV90" s="12" t="s">
        <v>77</v>
      </c>
      <c r="AW90" s="12" t="s">
        <v>36</v>
      </c>
      <c r="AX90" s="12" t="s">
        <v>73</v>
      </c>
      <c r="AY90" s="196" t="s">
        <v>276</v>
      </c>
    </row>
    <row r="91" spans="2:65" s="12" customFormat="1">
      <c r="B91" s="194"/>
      <c r="D91" s="195" t="s">
        <v>284</v>
      </c>
      <c r="E91" s="196" t="s">
        <v>5</v>
      </c>
      <c r="F91" s="197" t="s">
        <v>3716</v>
      </c>
      <c r="H91" s="196" t="s">
        <v>5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6" t="s">
        <v>284</v>
      </c>
      <c r="AU91" s="196" t="s">
        <v>77</v>
      </c>
      <c r="AV91" s="12" t="s">
        <v>77</v>
      </c>
      <c r="AW91" s="12" t="s">
        <v>36</v>
      </c>
      <c r="AX91" s="12" t="s">
        <v>73</v>
      </c>
      <c r="AY91" s="196" t="s">
        <v>276</v>
      </c>
    </row>
    <row r="92" spans="2:65" s="12" customFormat="1">
      <c r="B92" s="194"/>
      <c r="D92" s="195" t="s">
        <v>284</v>
      </c>
      <c r="E92" s="196" t="s">
        <v>5</v>
      </c>
      <c r="F92" s="197" t="s">
        <v>3717</v>
      </c>
      <c r="H92" s="196" t="s">
        <v>5</v>
      </c>
      <c r="I92" s="198"/>
      <c r="L92" s="194"/>
      <c r="M92" s="199"/>
      <c r="N92" s="200"/>
      <c r="O92" s="200"/>
      <c r="P92" s="200"/>
      <c r="Q92" s="200"/>
      <c r="R92" s="200"/>
      <c r="S92" s="200"/>
      <c r="T92" s="201"/>
      <c r="AT92" s="196" t="s">
        <v>284</v>
      </c>
      <c r="AU92" s="196" t="s">
        <v>77</v>
      </c>
      <c r="AV92" s="12" t="s">
        <v>77</v>
      </c>
      <c r="AW92" s="12" t="s">
        <v>36</v>
      </c>
      <c r="AX92" s="12" t="s">
        <v>73</v>
      </c>
      <c r="AY92" s="196" t="s">
        <v>276</v>
      </c>
    </row>
    <row r="93" spans="2:65" s="13" customFormat="1">
      <c r="B93" s="202"/>
      <c r="D93" s="195" t="s">
        <v>284</v>
      </c>
      <c r="E93" s="203" t="s">
        <v>5</v>
      </c>
      <c r="F93" s="204" t="s">
        <v>77</v>
      </c>
      <c r="H93" s="205">
        <v>1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03" t="s">
        <v>284</v>
      </c>
      <c r="AU93" s="203" t="s">
        <v>77</v>
      </c>
      <c r="AV93" s="13" t="s">
        <v>81</v>
      </c>
      <c r="AW93" s="13" t="s">
        <v>36</v>
      </c>
      <c r="AX93" s="13" t="s">
        <v>73</v>
      </c>
      <c r="AY93" s="203" t="s">
        <v>276</v>
      </c>
    </row>
    <row r="94" spans="2:65" s="14" customFormat="1">
      <c r="B94" s="210"/>
      <c r="D94" s="195" t="s">
        <v>284</v>
      </c>
      <c r="E94" s="211" t="s">
        <v>5</v>
      </c>
      <c r="F94" s="212" t="s">
        <v>290</v>
      </c>
      <c r="H94" s="213">
        <v>1</v>
      </c>
      <c r="I94" s="214"/>
      <c r="L94" s="210"/>
      <c r="M94" s="215"/>
      <c r="N94" s="216"/>
      <c r="O94" s="216"/>
      <c r="P94" s="216"/>
      <c r="Q94" s="216"/>
      <c r="R94" s="216"/>
      <c r="S94" s="216"/>
      <c r="T94" s="217"/>
      <c r="AT94" s="211" t="s">
        <v>284</v>
      </c>
      <c r="AU94" s="211" t="s">
        <v>77</v>
      </c>
      <c r="AV94" s="14" t="s">
        <v>87</v>
      </c>
      <c r="AW94" s="14" t="s">
        <v>36</v>
      </c>
      <c r="AX94" s="14" t="s">
        <v>73</v>
      </c>
      <c r="AY94" s="211" t="s">
        <v>276</v>
      </c>
    </row>
    <row r="95" spans="2:65" s="15" customFormat="1">
      <c r="B95" s="218"/>
      <c r="D95" s="195" t="s">
        <v>284</v>
      </c>
      <c r="E95" s="219" t="s">
        <v>5</v>
      </c>
      <c r="F95" s="220" t="s">
        <v>291</v>
      </c>
      <c r="H95" s="221">
        <v>1</v>
      </c>
      <c r="I95" s="222"/>
      <c r="L95" s="218"/>
      <c r="M95" s="223"/>
      <c r="N95" s="224"/>
      <c r="O95" s="224"/>
      <c r="P95" s="224"/>
      <c r="Q95" s="224"/>
      <c r="R95" s="224"/>
      <c r="S95" s="224"/>
      <c r="T95" s="225"/>
      <c r="AT95" s="219" t="s">
        <v>284</v>
      </c>
      <c r="AU95" s="219" t="s">
        <v>77</v>
      </c>
      <c r="AV95" s="15" t="s">
        <v>92</v>
      </c>
      <c r="AW95" s="15" t="s">
        <v>36</v>
      </c>
      <c r="AX95" s="15" t="s">
        <v>77</v>
      </c>
      <c r="AY95" s="219" t="s">
        <v>276</v>
      </c>
    </row>
    <row r="96" spans="2:65" s="1" customFormat="1" ht="25.5" customHeight="1">
      <c r="B96" s="181"/>
      <c r="C96" s="182" t="s">
        <v>81</v>
      </c>
      <c r="D96" s="182" t="s">
        <v>278</v>
      </c>
      <c r="E96" s="183" t="s">
        <v>3718</v>
      </c>
      <c r="F96" s="184" t="s">
        <v>3719</v>
      </c>
      <c r="G96" s="185" t="s">
        <v>368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2" customFormat="1">
      <c r="B97" s="194"/>
      <c r="D97" s="195" t="s">
        <v>284</v>
      </c>
      <c r="E97" s="196" t="s">
        <v>5</v>
      </c>
      <c r="F97" s="197" t="s">
        <v>3715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77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2" customFormat="1">
      <c r="B98" s="194"/>
      <c r="D98" s="195" t="s">
        <v>284</v>
      </c>
      <c r="E98" s="196" t="s">
        <v>5</v>
      </c>
      <c r="F98" s="197" t="s">
        <v>3716</v>
      </c>
      <c r="H98" s="196" t="s">
        <v>5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6" t="s">
        <v>284</v>
      </c>
      <c r="AU98" s="196" t="s">
        <v>77</v>
      </c>
      <c r="AV98" s="12" t="s">
        <v>77</v>
      </c>
      <c r="AW98" s="12" t="s">
        <v>36</v>
      </c>
      <c r="AX98" s="12" t="s">
        <v>73</v>
      </c>
      <c r="AY98" s="196" t="s">
        <v>276</v>
      </c>
    </row>
    <row r="99" spans="2:65" s="12" customFormat="1">
      <c r="B99" s="194"/>
      <c r="D99" s="195" t="s">
        <v>284</v>
      </c>
      <c r="E99" s="196" t="s">
        <v>5</v>
      </c>
      <c r="F99" s="197" t="s">
        <v>3720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77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77</v>
      </c>
      <c r="H100" s="205">
        <v>1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1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77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1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77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87</v>
      </c>
      <c r="D103" s="182" t="s">
        <v>278</v>
      </c>
      <c r="E103" s="183" t="s">
        <v>3721</v>
      </c>
      <c r="F103" s="184" t="s">
        <v>3722</v>
      </c>
      <c r="G103" s="185" t="s">
        <v>368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2" customFormat="1">
      <c r="B104" s="194"/>
      <c r="D104" s="195" t="s">
        <v>284</v>
      </c>
      <c r="E104" s="196" t="s">
        <v>5</v>
      </c>
      <c r="F104" s="197" t="s">
        <v>3715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77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3716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77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2" customFormat="1">
      <c r="B106" s="194"/>
      <c r="D106" s="195" t="s">
        <v>284</v>
      </c>
      <c r="E106" s="196" t="s">
        <v>5</v>
      </c>
      <c r="F106" s="197" t="s">
        <v>3723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77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81</v>
      </c>
      <c r="H107" s="205">
        <v>2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4" customFormat="1">
      <c r="B108" s="210"/>
      <c r="D108" s="195" t="s">
        <v>284</v>
      </c>
      <c r="E108" s="211" t="s">
        <v>5</v>
      </c>
      <c r="F108" s="212" t="s">
        <v>290</v>
      </c>
      <c r="H108" s="213">
        <v>2</v>
      </c>
      <c r="I108" s="214"/>
      <c r="L108" s="210"/>
      <c r="M108" s="215"/>
      <c r="N108" s="216"/>
      <c r="O108" s="216"/>
      <c r="P108" s="216"/>
      <c r="Q108" s="216"/>
      <c r="R108" s="216"/>
      <c r="S108" s="216"/>
      <c r="T108" s="217"/>
      <c r="AT108" s="211" t="s">
        <v>284</v>
      </c>
      <c r="AU108" s="211" t="s">
        <v>77</v>
      </c>
      <c r="AV108" s="14" t="s">
        <v>87</v>
      </c>
      <c r="AW108" s="14" t="s">
        <v>36</v>
      </c>
      <c r="AX108" s="14" t="s">
        <v>73</v>
      </c>
      <c r="AY108" s="211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77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1" customFormat="1" ht="37.35" customHeight="1">
      <c r="B110" s="168"/>
      <c r="D110" s="169" t="s">
        <v>72</v>
      </c>
      <c r="E110" s="170" t="s">
        <v>2776</v>
      </c>
      <c r="F110" s="170" t="s">
        <v>3724</v>
      </c>
      <c r="I110" s="171"/>
      <c r="J110" s="172">
        <f>BK110</f>
        <v>0</v>
      </c>
      <c r="L110" s="168"/>
      <c r="M110" s="173"/>
      <c r="N110" s="174"/>
      <c r="O110" s="174"/>
      <c r="P110" s="175">
        <f>SUM(P111:P138)</f>
        <v>0</v>
      </c>
      <c r="Q110" s="174"/>
      <c r="R110" s="175">
        <f>SUM(R111:R138)</f>
        <v>0</v>
      </c>
      <c r="S110" s="174"/>
      <c r="T110" s="176">
        <f>SUM(T111:T138)</f>
        <v>0</v>
      </c>
      <c r="AR110" s="169" t="s">
        <v>77</v>
      </c>
      <c r="AT110" s="177" t="s">
        <v>72</v>
      </c>
      <c r="AU110" s="177" t="s">
        <v>73</v>
      </c>
      <c r="AY110" s="169" t="s">
        <v>276</v>
      </c>
      <c r="BK110" s="178">
        <f>SUM(BK111:BK138)</f>
        <v>0</v>
      </c>
    </row>
    <row r="111" spans="2:65" s="1" customFormat="1" ht="25.5" customHeight="1">
      <c r="B111" s="181"/>
      <c r="C111" s="182" t="s">
        <v>92</v>
      </c>
      <c r="D111" s="182" t="s">
        <v>278</v>
      </c>
      <c r="E111" s="183" t="s">
        <v>3725</v>
      </c>
      <c r="F111" s="184" t="s">
        <v>3726</v>
      </c>
      <c r="G111" s="185" t="s">
        <v>368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2" customFormat="1">
      <c r="B112" s="194"/>
      <c r="D112" s="195" t="s">
        <v>284</v>
      </c>
      <c r="E112" s="196" t="s">
        <v>5</v>
      </c>
      <c r="F112" s="197" t="s">
        <v>3715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77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3716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77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3720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77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77</v>
      </c>
      <c r="H115" s="205">
        <v>1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1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77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1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77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305</v>
      </c>
      <c r="D118" s="182" t="s">
        <v>278</v>
      </c>
      <c r="E118" s="183" t="s">
        <v>3721</v>
      </c>
      <c r="F118" s="184" t="s">
        <v>3722</v>
      </c>
      <c r="G118" s="185" t="s">
        <v>368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2" customFormat="1">
      <c r="B119" s="194"/>
      <c r="D119" s="195" t="s">
        <v>284</v>
      </c>
      <c r="E119" s="196" t="s">
        <v>5</v>
      </c>
      <c r="F119" s="197" t="s">
        <v>3715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77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3716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77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2" customFormat="1">
      <c r="B121" s="194"/>
      <c r="D121" s="195" t="s">
        <v>284</v>
      </c>
      <c r="E121" s="196" t="s">
        <v>5</v>
      </c>
      <c r="F121" s="197" t="s">
        <v>3720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77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77</v>
      </c>
      <c r="H122" s="205">
        <v>1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4" customFormat="1">
      <c r="B123" s="210"/>
      <c r="D123" s="195" t="s">
        <v>284</v>
      </c>
      <c r="E123" s="211" t="s">
        <v>5</v>
      </c>
      <c r="F123" s="212" t="s">
        <v>290</v>
      </c>
      <c r="H123" s="213">
        <v>1</v>
      </c>
      <c r="I123" s="214"/>
      <c r="L123" s="210"/>
      <c r="M123" s="215"/>
      <c r="N123" s="216"/>
      <c r="O123" s="216"/>
      <c r="P123" s="216"/>
      <c r="Q123" s="216"/>
      <c r="R123" s="216"/>
      <c r="S123" s="216"/>
      <c r="T123" s="217"/>
      <c r="AT123" s="211" t="s">
        <v>284</v>
      </c>
      <c r="AU123" s="211" t="s">
        <v>77</v>
      </c>
      <c r="AV123" s="14" t="s">
        <v>87</v>
      </c>
      <c r="AW123" s="14" t="s">
        <v>36</v>
      </c>
      <c r="AX123" s="14" t="s">
        <v>73</v>
      </c>
      <c r="AY123" s="211" t="s">
        <v>276</v>
      </c>
    </row>
    <row r="124" spans="2:65" s="15" customFormat="1">
      <c r="B124" s="218"/>
      <c r="D124" s="195" t="s">
        <v>284</v>
      </c>
      <c r="E124" s="219" t="s">
        <v>5</v>
      </c>
      <c r="F124" s="220" t="s">
        <v>291</v>
      </c>
      <c r="H124" s="221">
        <v>1</v>
      </c>
      <c r="I124" s="222"/>
      <c r="L124" s="218"/>
      <c r="M124" s="223"/>
      <c r="N124" s="224"/>
      <c r="O124" s="224"/>
      <c r="P124" s="224"/>
      <c r="Q124" s="224"/>
      <c r="R124" s="224"/>
      <c r="S124" s="224"/>
      <c r="T124" s="225"/>
      <c r="AT124" s="219" t="s">
        <v>284</v>
      </c>
      <c r="AU124" s="219" t="s">
        <v>77</v>
      </c>
      <c r="AV124" s="15" t="s">
        <v>92</v>
      </c>
      <c r="AW124" s="15" t="s">
        <v>36</v>
      </c>
      <c r="AX124" s="15" t="s">
        <v>77</v>
      </c>
      <c r="AY124" s="219" t="s">
        <v>276</v>
      </c>
    </row>
    <row r="125" spans="2:65" s="1" customFormat="1" ht="25.5" customHeight="1">
      <c r="B125" s="181"/>
      <c r="C125" s="182" t="s">
        <v>310</v>
      </c>
      <c r="D125" s="182" t="s">
        <v>278</v>
      </c>
      <c r="E125" s="183" t="s">
        <v>3727</v>
      </c>
      <c r="F125" s="184" t="s">
        <v>3728</v>
      </c>
      <c r="G125" s="185" t="s">
        <v>368</v>
      </c>
      <c r="H125" s="186">
        <v>2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356</v>
      </c>
    </row>
    <row r="126" spans="2:65" s="12" customFormat="1">
      <c r="B126" s="194"/>
      <c r="D126" s="195" t="s">
        <v>284</v>
      </c>
      <c r="E126" s="196" t="s">
        <v>5</v>
      </c>
      <c r="F126" s="197" t="s">
        <v>3715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77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2" customFormat="1">
      <c r="B127" s="194"/>
      <c r="D127" s="195" t="s">
        <v>284</v>
      </c>
      <c r="E127" s="196" t="s">
        <v>5</v>
      </c>
      <c r="F127" s="197" t="s">
        <v>3716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77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3729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77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81</v>
      </c>
      <c r="H129" s="205">
        <v>2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77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77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315</v>
      </c>
      <c r="D132" s="182" t="s">
        <v>278</v>
      </c>
      <c r="E132" s="183" t="s">
        <v>3730</v>
      </c>
      <c r="F132" s="184" t="s">
        <v>3731</v>
      </c>
      <c r="G132" s="185" t="s">
        <v>368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372</v>
      </c>
    </row>
    <row r="133" spans="2:65" s="12" customFormat="1">
      <c r="B133" s="194"/>
      <c r="D133" s="195" t="s">
        <v>284</v>
      </c>
      <c r="E133" s="196" t="s">
        <v>5</v>
      </c>
      <c r="F133" s="197" t="s">
        <v>3715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77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3716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77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3732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77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4" customFormat="1">
      <c r="B137" s="210"/>
      <c r="D137" s="195" t="s">
        <v>284</v>
      </c>
      <c r="E137" s="211" t="s">
        <v>5</v>
      </c>
      <c r="F137" s="212" t="s">
        <v>290</v>
      </c>
      <c r="H137" s="213">
        <v>1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284</v>
      </c>
      <c r="AU137" s="211" t="s">
        <v>77</v>
      </c>
      <c r="AV137" s="14" t="s">
        <v>87</v>
      </c>
      <c r="AW137" s="14" t="s">
        <v>36</v>
      </c>
      <c r="AX137" s="14" t="s">
        <v>73</v>
      </c>
      <c r="AY137" s="211" t="s">
        <v>276</v>
      </c>
    </row>
    <row r="138" spans="2:65" s="15" customFormat="1">
      <c r="B138" s="218"/>
      <c r="D138" s="195" t="s">
        <v>284</v>
      </c>
      <c r="E138" s="219" t="s">
        <v>5</v>
      </c>
      <c r="F138" s="220" t="s">
        <v>291</v>
      </c>
      <c r="H138" s="221">
        <v>1</v>
      </c>
      <c r="I138" s="222"/>
      <c r="L138" s="218"/>
      <c r="M138" s="223"/>
      <c r="N138" s="224"/>
      <c r="O138" s="224"/>
      <c r="P138" s="224"/>
      <c r="Q138" s="224"/>
      <c r="R138" s="224"/>
      <c r="S138" s="224"/>
      <c r="T138" s="225"/>
      <c r="AT138" s="219" t="s">
        <v>284</v>
      </c>
      <c r="AU138" s="219" t="s">
        <v>77</v>
      </c>
      <c r="AV138" s="15" t="s">
        <v>92</v>
      </c>
      <c r="AW138" s="15" t="s">
        <v>36</v>
      </c>
      <c r="AX138" s="15" t="s">
        <v>77</v>
      </c>
      <c r="AY138" s="219" t="s">
        <v>276</v>
      </c>
    </row>
    <row r="139" spans="2:65" s="11" customFormat="1" ht="37.35" customHeight="1">
      <c r="B139" s="168"/>
      <c r="D139" s="169" t="s">
        <v>72</v>
      </c>
      <c r="E139" s="170" t="s">
        <v>2799</v>
      </c>
      <c r="F139" s="170" t="s">
        <v>3733</v>
      </c>
      <c r="I139" s="171"/>
      <c r="J139" s="172">
        <f>BK139</f>
        <v>0</v>
      </c>
      <c r="L139" s="168"/>
      <c r="M139" s="173"/>
      <c r="N139" s="174"/>
      <c r="O139" s="174"/>
      <c r="P139" s="175">
        <f>SUM(P140:P188)</f>
        <v>0</v>
      </c>
      <c r="Q139" s="174"/>
      <c r="R139" s="175">
        <f>SUM(R140:R188)</f>
        <v>0</v>
      </c>
      <c r="S139" s="174"/>
      <c r="T139" s="176">
        <f>SUM(T140:T188)</f>
        <v>0</v>
      </c>
      <c r="AR139" s="169" t="s">
        <v>77</v>
      </c>
      <c r="AT139" s="177" t="s">
        <v>72</v>
      </c>
      <c r="AU139" s="177" t="s">
        <v>73</v>
      </c>
      <c r="AY139" s="169" t="s">
        <v>276</v>
      </c>
      <c r="BK139" s="178">
        <f>SUM(BK140:BK188)</f>
        <v>0</v>
      </c>
    </row>
    <row r="140" spans="2:65" s="1" customFormat="1" ht="25.5" customHeight="1">
      <c r="B140" s="181"/>
      <c r="C140" s="182" t="s">
        <v>322</v>
      </c>
      <c r="D140" s="182" t="s">
        <v>278</v>
      </c>
      <c r="E140" s="183" t="s">
        <v>3734</v>
      </c>
      <c r="F140" s="184" t="s">
        <v>3726</v>
      </c>
      <c r="G140" s="185" t="s">
        <v>368</v>
      </c>
      <c r="H140" s="186">
        <v>1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77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384</v>
      </c>
    </row>
    <row r="141" spans="2:65" s="12" customFormat="1">
      <c r="B141" s="194"/>
      <c r="D141" s="195" t="s">
        <v>284</v>
      </c>
      <c r="E141" s="196" t="s">
        <v>5</v>
      </c>
      <c r="F141" s="197" t="s">
        <v>3715</v>
      </c>
      <c r="H141" s="196" t="s">
        <v>5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6" t="s">
        <v>284</v>
      </c>
      <c r="AU141" s="196" t="s">
        <v>77</v>
      </c>
      <c r="AV141" s="12" t="s">
        <v>77</v>
      </c>
      <c r="AW141" s="12" t="s">
        <v>36</v>
      </c>
      <c r="AX141" s="12" t="s">
        <v>73</v>
      </c>
      <c r="AY141" s="196" t="s">
        <v>276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3716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77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2" customFormat="1">
      <c r="B143" s="194"/>
      <c r="D143" s="195" t="s">
        <v>284</v>
      </c>
      <c r="E143" s="196" t="s">
        <v>5</v>
      </c>
      <c r="F143" s="197" t="s">
        <v>3720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77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77</v>
      </c>
      <c r="H144" s="205">
        <v>1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4" customFormat="1">
      <c r="B145" s="210"/>
      <c r="D145" s="195" t="s">
        <v>284</v>
      </c>
      <c r="E145" s="211" t="s">
        <v>5</v>
      </c>
      <c r="F145" s="212" t="s">
        <v>290</v>
      </c>
      <c r="H145" s="213">
        <v>1</v>
      </c>
      <c r="I145" s="214"/>
      <c r="L145" s="210"/>
      <c r="M145" s="215"/>
      <c r="N145" s="216"/>
      <c r="O145" s="216"/>
      <c r="P145" s="216"/>
      <c r="Q145" s="216"/>
      <c r="R145" s="216"/>
      <c r="S145" s="216"/>
      <c r="T145" s="217"/>
      <c r="AT145" s="211" t="s">
        <v>284</v>
      </c>
      <c r="AU145" s="211" t="s">
        <v>77</v>
      </c>
      <c r="AV145" s="14" t="s">
        <v>87</v>
      </c>
      <c r="AW145" s="14" t="s">
        <v>36</v>
      </c>
      <c r="AX145" s="14" t="s">
        <v>73</v>
      </c>
      <c r="AY145" s="211" t="s">
        <v>276</v>
      </c>
    </row>
    <row r="146" spans="2:65" s="15" customFormat="1">
      <c r="B146" s="218"/>
      <c r="D146" s="195" t="s">
        <v>284</v>
      </c>
      <c r="E146" s="219" t="s">
        <v>5</v>
      </c>
      <c r="F146" s="220" t="s">
        <v>291</v>
      </c>
      <c r="H146" s="221">
        <v>1</v>
      </c>
      <c r="I146" s="222"/>
      <c r="L146" s="218"/>
      <c r="M146" s="223"/>
      <c r="N146" s="224"/>
      <c r="O146" s="224"/>
      <c r="P146" s="224"/>
      <c r="Q146" s="224"/>
      <c r="R146" s="224"/>
      <c r="S146" s="224"/>
      <c r="T146" s="225"/>
      <c r="AT146" s="219" t="s">
        <v>284</v>
      </c>
      <c r="AU146" s="219" t="s">
        <v>77</v>
      </c>
      <c r="AV146" s="15" t="s">
        <v>92</v>
      </c>
      <c r="AW146" s="15" t="s">
        <v>36</v>
      </c>
      <c r="AX146" s="15" t="s">
        <v>77</v>
      </c>
      <c r="AY146" s="219" t="s">
        <v>276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3721</v>
      </c>
      <c r="F147" s="184" t="s">
        <v>3722</v>
      </c>
      <c r="G147" s="185" t="s">
        <v>368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413</v>
      </c>
    </row>
    <row r="148" spans="2:65" s="12" customFormat="1">
      <c r="B148" s="194"/>
      <c r="D148" s="195" t="s">
        <v>284</v>
      </c>
      <c r="E148" s="196" t="s">
        <v>5</v>
      </c>
      <c r="F148" s="197" t="s">
        <v>3715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77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3716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77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2" customFormat="1">
      <c r="B150" s="194"/>
      <c r="D150" s="195" t="s">
        <v>284</v>
      </c>
      <c r="E150" s="196" t="s">
        <v>5</v>
      </c>
      <c r="F150" s="197" t="s">
        <v>3720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77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77</v>
      </c>
      <c r="H151" s="205">
        <v>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77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4" customFormat="1">
      <c r="B152" s="210"/>
      <c r="D152" s="195" t="s">
        <v>284</v>
      </c>
      <c r="E152" s="211" t="s">
        <v>5</v>
      </c>
      <c r="F152" s="212" t="s">
        <v>290</v>
      </c>
      <c r="H152" s="213">
        <v>1</v>
      </c>
      <c r="I152" s="214"/>
      <c r="L152" s="210"/>
      <c r="M152" s="215"/>
      <c r="N152" s="216"/>
      <c r="O152" s="216"/>
      <c r="P152" s="216"/>
      <c r="Q152" s="216"/>
      <c r="R152" s="216"/>
      <c r="S152" s="216"/>
      <c r="T152" s="217"/>
      <c r="AT152" s="211" t="s">
        <v>284</v>
      </c>
      <c r="AU152" s="211" t="s">
        <v>77</v>
      </c>
      <c r="AV152" s="14" t="s">
        <v>87</v>
      </c>
      <c r="AW152" s="14" t="s">
        <v>36</v>
      </c>
      <c r="AX152" s="14" t="s">
        <v>73</v>
      </c>
      <c r="AY152" s="211" t="s">
        <v>276</v>
      </c>
    </row>
    <row r="153" spans="2:65" s="15" customFormat="1">
      <c r="B153" s="218"/>
      <c r="D153" s="195" t="s">
        <v>284</v>
      </c>
      <c r="E153" s="219" t="s">
        <v>5</v>
      </c>
      <c r="F153" s="220" t="s">
        <v>291</v>
      </c>
      <c r="H153" s="221">
        <v>1</v>
      </c>
      <c r="I153" s="222"/>
      <c r="L153" s="218"/>
      <c r="M153" s="223"/>
      <c r="N153" s="224"/>
      <c r="O153" s="224"/>
      <c r="P153" s="224"/>
      <c r="Q153" s="224"/>
      <c r="R153" s="224"/>
      <c r="S153" s="224"/>
      <c r="T153" s="225"/>
      <c r="AT153" s="219" t="s">
        <v>284</v>
      </c>
      <c r="AU153" s="219" t="s">
        <v>77</v>
      </c>
      <c r="AV153" s="15" t="s">
        <v>92</v>
      </c>
      <c r="AW153" s="15" t="s">
        <v>36</v>
      </c>
      <c r="AX153" s="15" t="s">
        <v>77</v>
      </c>
      <c r="AY153" s="219" t="s">
        <v>276</v>
      </c>
    </row>
    <row r="154" spans="2:65" s="1" customFormat="1" ht="25.5" customHeight="1">
      <c r="B154" s="181"/>
      <c r="C154" s="182" t="s">
        <v>340</v>
      </c>
      <c r="D154" s="182" t="s">
        <v>278</v>
      </c>
      <c r="E154" s="183" t="s">
        <v>3735</v>
      </c>
      <c r="F154" s="184" t="s">
        <v>3736</v>
      </c>
      <c r="G154" s="185" t="s">
        <v>368</v>
      </c>
      <c r="H154" s="186">
        <v>1</v>
      </c>
      <c r="I154" s="187"/>
      <c r="J154" s="188">
        <f>ROUND(I154*H154,2)</f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92</v>
      </c>
      <c r="BM154" s="25" t="s">
        <v>428</v>
      </c>
    </row>
    <row r="155" spans="2:65" s="12" customFormat="1">
      <c r="B155" s="194"/>
      <c r="D155" s="195" t="s">
        <v>284</v>
      </c>
      <c r="E155" s="196" t="s">
        <v>5</v>
      </c>
      <c r="F155" s="197" t="s">
        <v>3715</v>
      </c>
      <c r="H155" s="196" t="s">
        <v>5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6" t="s">
        <v>284</v>
      </c>
      <c r="AU155" s="196" t="s">
        <v>77</v>
      </c>
      <c r="AV155" s="12" t="s">
        <v>77</v>
      </c>
      <c r="AW155" s="12" t="s">
        <v>36</v>
      </c>
      <c r="AX155" s="12" t="s">
        <v>73</v>
      </c>
      <c r="AY155" s="196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3716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77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2" customFormat="1">
      <c r="B157" s="194"/>
      <c r="D157" s="195" t="s">
        <v>284</v>
      </c>
      <c r="E157" s="196" t="s">
        <v>5</v>
      </c>
      <c r="F157" s="197" t="s">
        <v>3737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77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77</v>
      </c>
      <c r="H158" s="205">
        <v>1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77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1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77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77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25.5" customHeight="1">
      <c r="B161" s="181"/>
      <c r="C161" s="182" t="s">
        <v>347</v>
      </c>
      <c r="D161" s="182" t="s">
        <v>278</v>
      </c>
      <c r="E161" s="183" t="s">
        <v>3738</v>
      </c>
      <c r="F161" s="184" t="s">
        <v>3739</v>
      </c>
      <c r="G161" s="185" t="s">
        <v>368</v>
      </c>
      <c r="H161" s="186">
        <v>2</v>
      </c>
      <c r="I161" s="187"/>
      <c r="J161" s="188">
        <f>ROUND(I161*H161,2)</f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435</v>
      </c>
    </row>
    <row r="162" spans="2:65" s="12" customFormat="1">
      <c r="B162" s="194"/>
      <c r="D162" s="195" t="s">
        <v>284</v>
      </c>
      <c r="E162" s="196" t="s">
        <v>5</v>
      </c>
      <c r="F162" s="197" t="s">
        <v>3715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77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2" customFormat="1">
      <c r="B163" s="194"/>
      <c r="D163" s="195" t="s">
        <v>284</v>
      </c>
      <c r="E163" s="196" t="s">
        <v>5</v>
      </c>
      <c r="F163" s="197" t="s">
        <v>3716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77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3740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77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81</v>
      </c>
      <c r="H165" s="205">
        <v>2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77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4" customFormat="1">
      <c r="B166" s="210"/>
      <c r="D166" s="195" t="s">
        <v>284</v>
      </c>
      <c r="E166" s="211" t="s">
        <v>5</v>
      </c>
      <c r="F166" s="212" t="s">
        <v>290</v>
      </c>
      <c r="H166" s="213">
        <v>2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284</v>
      </c>
      <c r="AU166" s="211" t="s">
        <v>77</v>
      </c>
      <c r="AV166" s="14" t="s">
        <v>87</v>
      </c>
      <c r="AW166" s="14" t="s">
        <v>36</v>
      </c>
      <c r="AX166" s="14" t="s">
        <v>73</v>
      </c>
      <c r="AY166" s="211" t="s">
        <v>276</v>
      </c>
    </row>
    <row r="167" spans="2:65" s="15" customFormat="1">
      <c r="B167" s="218"/>
      <c r="D167" s="195" t="s">
        <v>284</v>
      </c>
      <c r="E167" s="219" t="s">
        <v>5</v>
      </c>
      <c r="F167" s="220" t="s">
        <v>291</v>
      </c>
      <c r="H167" s="221">
        <v>2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19" t="s">
        <v>284</v>
      </c>
      <c r="AU167" s="219" t="s">
        <v>77</v>
      </c>
      <c r="AV167" s="15" t="s">
        <v>92</v>
      </c>
      <c r="AW167" s="15" t="s">
        <v>36</v>
      </c>
      <c r="AX167" s="15" t="s">
        <v>77</v>
      </c>
      <c r="AY167" s="219" t="s">
        <v>276</v>
      </c>
    </row>
    <row r="168" spans="2:65" s="1" customFormat="1" ht="25.5" customHeight="1">
      <c r="B168" s="181"/>
      <c r="C168" s="182" t="s">
        <v>356</v>
      </c>
      <c r="D168" s="182" t="s">
        <v>278</v>
      </c>
      <c r="E168" s="183" t="s">
        <v>3741</v>
      </c>
      <c r="F168" s="184" t="s">
        <v>3742</v>
      </c>
      <c r="G168" s="185" t="s">
        <v>368</v>
      </c>
      <c r="H168" s="186">
        <v>5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446</v>
      </c>
    </row>
    <row r="169" spans="2:65" s="12" customFormat="1">
      <c r="B169" s="194"/>
      <c r="D169" s="195" t="s">
        <v>284</v>
      </c>
      <c r="E169" s="196" t="s">
        <v>5</v>
      </c>
      <c r="F169" s="197" t="s">
        <v>3715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77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2" customFormat="1">
      <c r="B170" s="194"/>
      <c r="D170" s="195" t="s">
        <v>284</v>
      </c>
      <c r="E170" s="196" t="s">
        <v>5</v>
      </c>
      <c r="F170" s="197" t="s">
        <v>3716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77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2" customFormat="1">
      <c r="B171" s="194"/>
      <c r="D171" s="195" t="s">
        <v>284</v>
      </c>
      <c r="E171" s="196" t="s">
        <v>5</v>
      </c>
      <c r="F171" s="197" t="s">
        <v>3743</v>
      </c>
      <c r="H171" s="196" t="s">
        <v>5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6" t="s">
        <v>284</v>
      </c>
      <c r="AU171" s="196" t="s">
        <v>77</v>
      </c>
      <c r="AV171" s="12" t="s">
        <v>77</v>
      </c>
      <c r="AW171" s="12" t="s">
        <v>36</v>
      </c>
      <c r="AX171" s="12" t="s">
        <v>73</v>
      </c>
      <c r="AY171" s="196" t="s">
        <v>276</v>
      </c>
    </row>
    <row r="172" spans="2:65" s="13" customFormat="1">
      <c r="B172" s="202"/>
      <c r="D172" s="195" t="s">
        <v>284</v>
      </c>
      <c r="E172" s="203" t="s">
        <v>5</v>
      </c>
      <c r="F172" s="204" t="s">
        <v>305</v>
      </c>
      <c r="H172" s="205">
        <v>5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284</v>
      </c>
      <c r="AU172" s="203" t="s">
        <v>77</v>
      </c>
      <c r="AV172" s="13" t="s">
        <v>81</v>
      </c>
      <c r="AW172" s="13" t="s">
        <v>36</v>
      </c>
      <c r="AX172" s="13" t="s">
        <v>73</v>
      </c>
      <c r="AY172" s="203" t="s">
        <v>276</v>
      </c>
    </row>
    <row r="173" spans="2:65" s="14" customFormat="1">
      <c r="B173" s="210"/>
      <c r="D173" s="195" t="s">
        <v>284</v>
      </c>
      <c r="E173" s="211" t="s">
        <v>5</v>
      </c>
      <c r="F173" s="212" t="s">
        <v>290</v>
      </c>
      <c r="H173" s="213">
        <v>5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284</v>
      </c>
      <c r="AU173" s="211" t="s">
        <v>77</v>
      </c>
      <c r="AV173" s="14" t="s">
        <v>87</v>
      </c>
      <c r="AW173" s="14" t="s">
        <v>36</v>
      </c>
      <c r="AX173" s="14" t="s">
        <v>73</v>
      </c>
      <c r="AY173" s="211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5</v>
      </c>
      <c r="I174" s="222"/>
      <c r="L174" s="218"/>
      <c r="M174" s="223"/>
      <c r="N174" s="224"/>
      <c r="O174" s="224"/>
      <c r="P174" s="224"/>
      <c r="Q174" s="224"/>
      <c r="R174" s="224"/>
      <c r="S174" s="224"/>
      <c r="T174" s="225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25.5" customHeight="1">
      <c r="B175" s="181"/>
      <c r="C175" s="182" t="s">
        <v>365</v>
      </c>
      <c r="D175" s="182" t="s">
        <v>278</v>
      </c>
      <c r="E175" s="183" t="s">
        <v>3744</v>
      </c>
      <c r="F175" s="184" t="s">
        <v>3745</v>
      </c>
      <c r="G175" s="185" t="s">
        <v>368</v>
      </c>
      <c r="H175" s="186">
        <v>3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456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3715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77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3716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77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2" customFormat="1">
      <c r="B178" s="194"/>
      <c r="D178" s="195" t="s">
        <v>284</v>
      </c>
      <c r="E178" s="196" t="s">
        <v>5</v>
      </c>
      <c r="F178" s="197" t="s">
        <v>3746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77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87</v>
      </c>
      <c r="H179" s="205">
        <v>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3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77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3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77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372</v>
      </c>
      <c r="D182" s="182" t="s">
        <v>278</v>
      </c>
      <c r="E182" s="183" t="s">
        <v>3744</v>
      </c>
      <c r="F182" s="184" t="s">
        <v>3745</v>
      </c>
      <c r="G182" s="185" t="s">
        <v>368</v>
      </c>
      <c r="H182" s="186">
        <v>1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467</v>
      </c>
    </row>
    <row r="183" spans="2:65" s="12" customFormat="1">
      <c r="B183" s="194"/>
      <c r="D183" s="195" t="s">
        <v>284</v>
      </c>
      <c r="E183" s="196" t="s">
        <v>5</v>
      </c>
      <c r="F183" s="197" t="s">
        <v>3715</v>
      </c>
      <c r="H183" s="196" t="s">
        <v>5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6" t="s">
        <v>284</v>
      </c>
      <c r="AU183" s="196" t="s">
        <v>77</v>
      </c>
      <c r="AV183" s="12" t="s">
        <v>77</v>
      </c>
      <c r="AW183" s="12" t="s">
        <v>36</v>
      </c>
      <c r="AX183" s="12" t="s">
        <v>73</v>
      </c>
      <c r="AY183" s="196" t="s">
        <v>276</v>
      </c>
    </row>
    <row r="184" spans="2:65" s="12" customFormat="1">
      <c r="B184" s="194"/>
      <c r="D184" s="195" t="s">
        <v>284</v>
      </c>
      <c r="E184" s="196" t="s">
        <v>5</v>
      </c>
      <c r="F184" s="197" t="s">
        <v>3716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77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3746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77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77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1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77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77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1" customFormat="1" ht="37.35" customHeight="1">
      <c r="B189" s="168"/>
      <c r="D189" s="169" t="s">
        <v>72</v>
      </c>
      <c r="E189" s="170" t="s">
        <v>2829</v>
      </c>
      <c r="F189" s="170" t="s">
        <v>3747</v>
      </c>
      <c r="I189" s="171"/>
      <c r="J189" s="172">
        <f>BK189</f>
        <v>0</v>
      </c>
      <c r="L189" s="168"/>
      <c r="M189" s="173"/>
      <c r="N189" s="174"/>
      <c r="O189" s="174"/>
      <c r="P189" s="175">
        <f>SUM(P190:P210)</f>
        <v>0</v>
      </c>
      <c r="Q189" s="174"/>
      <c r="R189" s="175">
        <f>SUM(R190:R210)</f>
        <v>0</v>
      </c>
      <c r="S189" s="174"/>
      <c r="T189" s="176">
        <f>SUM(T190:T210)</f>
        <v>0</v>
      </c>
      <c r="AR189" s="169" t="s">
        <v>77</v>
      </c>
      <c r="AT189" s="177" t="s">
        <v>72</v>
      </c>
      <c r="AU189" s="177" t="s">
        <v>73</v>
      </c>
      <c r="AY189" s="169" t="s">
        <v>276</v>
      </c>
      <c r="BK189" s="178">
        <f>SUM(BK190:BK210)</f>
        <v>0</v>
      </c>
    </row>
    <row r="190" spans="2:65" s="1" customFormat="1" ht="25.5" customHeight="1">
      <c r="B190" s="181"/>
      <c r="C190" s="182" t="s">
        <v>12</v>
      </c>
      <c r="D190" s="182" t="s">
        <v>278</v>
      </c>
      <c r="E190" s="183" t="s">
        <v>3741</v>
      </c>
      <c r="F190" s="184" t="s">
        <v>3742</v>
      </c>
      <c r="G190" s="185" t="s">
        <v>368</v>
      </c>
      <c r="H190" s="186">
        <v>5</v>
      </c>
      <c r="I190" s="187"/>
      <c r="J190" s="188">
        <f>ROUND(I190*H190,2)</f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92</v>
      </c>
      <c r="AT190" s="25" t="s">
        <v>278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475</v>
      </c>
    </row>
    <row r="191" spans="2:65" s="12" customFormat="1">
      <c r="B191" s="194"/>
      <c r="D191" s="195" t="s">
        <v>284</v>
      </c>
      <c r="E191" s="196" t="s">
        <v>5</v>
      </c>
      <c r="F191" s="197" t="s">
        <v>3715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77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2" customFormat="1">
      <c r="B192" s="194"/>
      <c r="D192" s="195" t="s">
        <v>284</v>
      </c>
      <c r="E192" s="196" t="s">
        <v>5</v>
      </c>
      <c r="F192" s="197" t="s">
        <v>3716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77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3743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77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305</v>
      </c>
      <c r="H194" s="205">
        <v>5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4" customFormat="1">
      <c r="B195" s="210"/>
      <c r="D195" s="195" t="s">
        <v>284</v>
      </c>
      <c r="E195" s="211" t="s">
        <v>5</v>
      </c>
      <c r="F195" s="212" t="s">
        <v>290</v>
      </c>
      <c r="H195" s="213">
        <v>5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284</v>
      </c>
      <c r="AU195" s="211" t="s">
        <v>77</v>
      </c>
      <c r="AV195" s="14" t="s">
        <v>87</v>
      </c>
      <c r="AW195" s="14" t="s">
        <v>36</v>
      </c>
      <c r="AX195" s="14" t="s">
        <v>73</v>
      </c>
      <c r="AY195" s="211" t="s">
        <v>276</v>
      </c>
    </row>
    <row r="196" spans="2:65" s="15" customFormat="1">
      <c r="B196" s="218"/>
      <c r="D196" s="195" t="s">
        <v>284</v>
      </c>
      <c r="E196" s="219" t="s">
        <v>5</v>
      </c>
      <c r="F196" s="220" t="s">
        <v>291</v>
      </c>
      <c r="H196" s="221">
        <v>5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19" t="s">
        <v>284</v>
      </c>
      <c r="AU196" s="219" t="s">
        <v>77</v>
      </c>
      <c r="AV196" s="15" t="s">
        <v>92</v>
      </c>
      <c r="AW196" s="15" t="s">
        <v>36</v>
      </c>
      <c r="AX196" s="15" t="s">
        <v>77</v>
      </c>
      <c r="AY196" s="219" t="s">
        <v>276</v>
      </c>
    </row>
    <row r="197" spans="2:65" s="1" customFormat="1" ht="25.5" customHeight="1">
      <c r="B197" s="181"/>
      <c r="C197" s="182" t="s">
        <v>384</v>
      </c>
      <c r="D197" s="182" t="s">
        <v>278</v>
      </c>
      <c r="E197" s="183" t="s">
        <v>3741</v>
      </c>
      <c r="F197" s="184" t="s">
        <v>3742</v>
      </c>
      <c r="G197" s="185" t="s">
        <v>368</v>
      </c>
      <c r="H197" s="186">
        <v>3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484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3715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77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2" customFormat="1">
      <c r="B199" s="194"/>
      <c r="D199" s="195" t="s">
        <v>284</v>
      </c>
      <c r="E199" s="196" t="s">
        <v>5</v>
      </c>
      <c r="F199" s="197" t="s">
        <v>3716</v>
      </c>
      <c r="H199" s="196" t="s">
        <v>5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6" t="s">
        <v>284</v>
      </c>
      <c r="AU199" s="196" t="s">
        <v>77</v>
      </c>
      <c r="AV199" s="12" t="s">
        <v>77</v>
      </c>
      <c r="AW199" s="12" t="s">
        <v>36</v>
      </c>
      <c r="AX199" s="12" t="s">
        <v>73</v>
      </c>
      <c r="AY199" s="196" t="s">
        <v>276</v>
      </c>
    </row>
    <row r="200" spans="2:65" s="12" customFormat="1">
      <c r="B200" s="194"/>
      <c r="D200" s="195" t="s">
        <v>284</v>
      </c>
      <c r="E200" s="196" t="s">
        <v>5</v>
      </c>
      <c r="F200" s="197" t="s">
        <v>3743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77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87</v>
      </c>
      <c r="H201" s="205">
        <v>3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77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3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77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3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77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25.5" customHeight="1">
      <c r="B204" s="181"/>
      <c r="C204" s="182" t="s">
        <v>390</v>
      </c>
      <c r="D204" s="182" t="s">
        <v>278</v>
      </c>
      <c r="E204" s="183" t="s">
        <v>3748</v>
      </c>
      <c r="F204" s="184" t="s">
        <v>3749</v>
      </c>
      <c r="G204" s="185" t="s">
        <v>368</v>
      </c>
      <c r="H204" s="186">
        <v>1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77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495</v>
      </c>
    </row>
    <row r="205" spans="2:65" s="12" customFormat="1">
      <c r="B205" s="194"/>
      <c r="D205" s="195" t="s">
        <v>284</v>
      </c>
      <c r="E205" s="196" t="s">
        <v>5</v>
      </c>
      <c r="F205" s="197" t="s">
        <v>3715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77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2" customFormat="1">
      <c r="B206" s="194"/>
      <c r="D206" s="195" t="s">
        <v>284</v>
      </c>
      <c r="E206" s="196" t="s">
        <v>5</v>
      </c>
      <c r="F206" s="197" t="s">
        <v>3716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77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2" customFormat="1">
      <c r="B207" s="194"/>
      <c r="D207" s="195" t="s">
        <v>284</v>
      </c>
      <c r="E207" s="196" t="s">
        <v>5</v>
      </c>
      <c r="F207" s="197" t="s">
        <v>3750</v>
      </c>
      <c r="H207" s="196" t="s">
        <v>5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6" t="s">
        <v>284</v>
      </c>
      <c r="AU207" s="196" t="s">
        <v>77</v>
      </c>
      <c r="AV207" s="12" t="s">
        <v>77</v>
      </c>
      <c r="AW207" s="12" t="s">
        <v>36</v>
      </c>
      <c r="AX207" s="12" t="s">
        <v>73</v>
      </c>
      <c r="AY207" s="196" t="s">
        <v>276</v>
      </c>
    </row>
    <row r="208" spans="2:65" s="13" customFormat="1">
      <c r="B208" s="202"/>
      <c r="D208" s="195" t="s">
        <v>284</v>
      </c>
      <c r="E208" s="203" t="s">
        <v>5</v>
      </c>
      <c r="F208" s="204" t="s">
        <v>77</v>
      </c>
      <c r="H208" s="205">
        <v>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284</v>
      </c>
      <c r="AU208" s="203" t="s">
        <v>77</v>
      </c>
      <c r="AV208" s="13" t="s">
        <v>81</v>
      </c>
      <c r="AW208" s="13" t="s">
        <v>36</v>
      </c>
      <c r="AX208" s="13" t="s">
        <v>73</v>
      </c>
      <c r="AY208" s="203" t="s">
        <v>276</v>
      </c>
    </row>
    <row r="209" spans="2:65" s="14" customFormat="1">
      <c r="B209" s="210"/>
      <c r="D209" s="195" t="s">
        <v>284</v>
      </c>
      <c r="E209" s="211" t="s">
        <v>5</v>
      </c>
      <c r="F209" s="212" t="s">
        <v>290</v>
      </c>
      <c r="H209" s="213">
        <v>1</v>
      </c>
      <c r="I209" s="214"/>
      <c r="L209" s="210"/>
      <c r="M209" s="215"/>
      <c r="N209" s="216"/>
      <c r="O209" s="216"/>
      <c r="P209" s="216"/>
      <c r="Q209" s="216"/>
      <c r="R209" s="216"/>
      <c r="S209" s="216"/>
      <c r="T209" s="217"/>
      <c r="AT209" s="211" t="s">
        <v>284</v>
      </c>
      <c r="AU209" s="211" t="s">
        <v>77</v>
      </c>
      <c r="AV209" s="14" t="s">
        <v>87</v>
      </c>
      <c r="AW209" s="14" t="s">
        <v>36</v>
      </c>
      <c r="AX209" s="14" t="s">
        <v>73</v>
      </c>
      <c r="AY209" s="211" t="s">
        <v>276</v>
      </c>
    </row>
    <row r="210" spans="2:65" s="15" customFormat="1">
      <c r="B210" s="218"/>
      <c r="D210" s="195" t="s">
        <v>284</v>
      </c>
      <c r="E210" s="219" t="s">
        <v>5</v>
      </c>
      <c r="F210" s="220" t="s">
        <v>291</v>
      </c>
      <c r="H210" s="221">
        <v>1</v>
      </c>
      <c r="I210" s="222"/>
      <c r="L210" s="218"/>
      <c r="M210" s="223"/>
      <c r="N210" s="224"/>
      <c r="O210" s="224"/>
      <c r="P210" s="224"/>
      <c r="Q210" s="224"/>
      <c r="R210" s="224"/>
      <c r="S210" s="224"/>
      <c r="T210" s="225"/>
      <c r="AT210" s="219" t="s">
        <v>284</v>
      </c>
      <c r="AU210" s="219" t="s">
        <v>77</v>
      </c>
      <c r="AV210" s="15" t="s">
        <v>92</v>
      </c>
      <c r="AW210" s="15" t="s">
        <v>36</v>
      </c>
      <c r="AX210" s="15" t="s">
        <v>77</v>
      </c>
      <c r="AY210" s="219" t="s">
        <v>276</v>
      </c>
    </row>
    <row r="211" spans="2:65" s="11" customFormat="1" ht="37.35" customHeight="1">
      <c r="B211" s="168"/>
      <c r="D211" s="169" t="s">
        <v>72</v>
      </c>
      <c r="E211" s="170" t="s">
        <v>2908</v>
      </c>
      <c r="F211" s="170" t="s">
        <v>3751</v>
      </c>
      <c r="I211" s="171"/>
      <c r="J211" s="172">
        <f>BK211</f>
        <v>0</v>
      </c>
      <c r="L211" s="168"/>
      <c r="M211" s="173"/>
      <c r="N211" s="174"/>
      <c r="O211" s="174"/>
      <c r="P211" s="175">
        <f>SUM(P212:P253)</f>
        <v>0</v>
      </c>
      <c r="Q211" s="174"/>
      <c r="R211" s="175">
        <f>SUM(R212:R253)</f>
        <v>0</v>
      </c>
      <c r="S211" s="174"/>
      <c r="T211" s="176">
        <f>SUM(T212:T253)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SUM(BK212:BK253)</f>
        <v>0</v>
      </c>
    </row>
    <row r="212" spans="2:65" s="1" customFormat="1" ht="25.5" customHeight="1">
      <c r="B212" s="181"/>
      <c r="C212" s="182" t="s">
        <v>413</v>
      </c>
      <c r="D212" s="182" t="s">
        <v>278</v>
      </c>
      <c r="E212" s="183" t="s">
        <v>3741</v>
      </c>
      <c r="F212" s="184" t="s">
        <v>3742</v>
      </c>
      <c r="G212" s="185" t="s">
        <v>368</v>
      </c>
      <c r="H212" s="186">
        <v>2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507</v>
      </c>
    </row>
    <row r="213" spans="2:65" s="12" customFormat="1">
      <c r="B213" s="194"/>
      <c r="D213" s="195" t="s">
        <v>284</v>
      </c>
      <c r="E213" s="196" t="s">
        <v>5</v>
      </c>
      <c r="F213" s="197" t="s">
        <v>3715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77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3716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77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3743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77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81</v>
      </c>
      <c r="H216" s="205">
        <v>2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77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77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77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25.5" customHeight="1">
      <c r="B219" s="181"/>
      <c r="C219" s="182" t="s">
        <v>421</v>
      </c>
      <c r="D219" s="182" t="s">
        <v>278</v>
      </c>
      <c r="E219" s="183" t="s">
        <v>3744</v>
      </c>
      <c r="F219" s="184" t="s">
        <v>3745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520</v>
      </c>
    </row>
    <row r="220" spans="2:65" s="12" customFormat="1">
      <c r="B220" s="194"/>
      <c r="D220" s="195" t="s">
        <v>284</v>
      </c>
      <c r="E220" s="196" t="s">
        <v>5</v>
      </c>
      <c r="F220" s="197" t="s">
        <v>3715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77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3716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77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3746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77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77</v>
      </c>
      <c r="H223" s="205">
        <v>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77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1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77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1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77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25.5" customHeight="1">
      <c r="B226" s="181"/>
      <c r="C226" s="182" t="s">
        <v>428</v>
      </c>
      <c r="D226" s="182" t="s">
        <v>278</v>
      </c>
      <c r="E226" s="183" t="s">
        <v>3741</v>
      </c>
      <c r="F226" s="184" t="s">
        <v>3742</v>
      </c>
      <c r="G226" s="185" t="s">
        <v>368</v>
      </c>
      <c r="H226" s="186">
        <v>2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77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532</v>
      </c>
    </row>
    <row r="227" spans="2:65" s="12" customFormat="1">
      <c r="B227" s="194"/>
      <c r="D227" s="195" t="s">
        <v>284</v>
      </c>
      <c r="E227" s="196" t="s">
        <v>5</v>
      </c>
      <c r="F227" s="197" t="s">
        <v>3715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77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3716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77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2" customFormat="1">
      <c r="B229" s="194"/>
      <c r="D229" s="195" t="s">
        <v>284</v>
      </c>
      <c r="E229" s="196" t="s">
        <v>5</v>
      </c>
      <c r="F229" s="197" t="s">
        <v>3743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77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81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77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4" customFormat="1">
      <c r="B231" s="210"/>
      <c r="D231" s="195" t="s">
        <v>284</v>
      </c>
      <c r="E231" s="211" t="s">
        <v>5</v>
      </c>
      <c r="F231" s="212" t="s">
        <v>290</v>
      </c>
      <c r="H231" s="213">
        <v>2</v>
      </c>
      <c r="I231" s="214"/>
      <c r="L231" s="210"/>
      <c r="M231" s="215"/>
      <c r="N231" s="216"/>
      <c r="O231" s="216"/>
      <c r="P231" s="216"/>
      <c r="Q231" s="216"/>
      <c r="R231" s="216"/>
      <c r="S231" s="216"/>
      <c r="T231" s="217"/>
      <c r="AT231" s="211" t="s">
        <v>284</v>
      </c>
      <c r="AU231" s="211" t="s">
        <v>77</v>
      </c>
      <c r="AV231" s="14" t="s">
        <v>87</v>
      </c>
      <c r="AW231" s="14" t="s">
        <v>36</v>
      </c>
      <c r="AX231" s="14" t="s">
        <v>73</v>
      </c>
      <c r="AY231" s="211" t="s">
        <v>276</v>
      </c>
    </row>
    <row r="232" spans="2:65" s="15" customFormat="1">
      <c r="B232" s="218"/>
      <c r="D232" s="195" t="s">
        <v>284</v>
      </c>
      <c r="E232" s="219" t="s">
        <v>5</v>
      </c>
      <c r="F232" s="220" t="s">
        <v>291</v>
      </c>
      <c r="H232" s="221">
        <v>2</v>
      </c>
      <c r="I232" s="222"/>
      <c r="L232" s="218"/>
      <c r="M232" s="223"/>
      <c r="N232" s="224"/>
      <c r="O232" s="224"/>
      <c r="P232" s="224"/>
      <c r="Q232" s="224"/>
      <c r="R232" s="224"/>
      <c r="S232" s="224"/>
      <c r="T232" s="225"/>
      <c r="AT232" s="219" t="s">
        <v>284</v>
      </c>
      <c r="AU232" s="219" t="s">
        <v>77</v>
      </c>
      <c r="AV232" s="15" t="s">
        <v>92</v>
      </c>
      <c r="AW232" s="15" t="s">
        <v>36</v>
      </c>
      <c r="AX232" s="15" t="s">
        <v>77</v>
      </c>
      <c r="AY232" s="219" t="s">
        <v>276</v>
      </c>
    </row>
    <row r="233" spans="2:65" s="1" customFormat="1" ht="25.5" customHeight="1">
      <c r="B233" s="181"/>
      <c r="C233" s="182" t="s">
        <v>10</v>
      </c>
      <c r="D233" s="182" t="s">
        <v>278</v>
      </c>
      <c r="E233" s="183" t="s">
        <v>3748</v>
      </c>
      <c r="F233" s="184" t="s">
        <v>3749</v>
      </c>
      <c r="G233" s="185" t="s">
        <v>368</v>
      </c>
      <c r="H233" s="186">
        <v>1</v>
      </c>
      <c r="I233" s="187"/>
      <c r="J233" s="188">
        <f>ROUND(I233*H233,2)</f>
        <v>0</v>
      </c>
      <c r="K233" s="184" t="s">
        <v>459</v>
      </c>
      <c r="L233" s="42"/>
      <c r="M233" s="189" t="s">
        <v>5</v>
      </c>
      <c r="N233" s="190" t="s">
        <v>46</v>
      </c>
      <c r="O233" s="43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5" t="s">
        <v>92</v>
      </c>
      <c r="AT233" s="25" t="s">
        <v>278</v>
      </c>
      <c r="AU233" s="25" t="s">
        <v>77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555</v>
      </c>
    </row>
    <row r="234" spans="2:65" s="12" customFormat="1">
      <c r="B234" s="194"/>
      <c r="D234" s="195" t="s">
        <v>284</v>
      </c>
      <c r="E234" s="196" t="s">
        <v>5</v>
      </c>
      <c r="F234" s="197" t="s">
        <v>3715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77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3716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77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2" customFormat="1">
      <c r="B236" s="194"/>
      <c r="D236" s="195" t="s">
        <v>284</v>
      </c>
      <c r="E236" s="196" t="s">
        <v>5</v>
      </c>
      <c r="F236" s="197" t="s">
        <v>3750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77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77</v>
      </c>
      <c r="H237" s="205">
        <v>1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77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65" s="14" customFormat="1">
      <c r="B238" s="210"/>
      <c r="D238" s="195" t="s">
        <v>284</v>
      </c>
      <c r="E238" s="211" t="s">
        <v>5</v>
      </c>
      <c r="F238" s="212" t="s">
        <v>290</v>
      </c>
      <c r="H238" s="213">
        <v>1</v>
      </c>
      <c r="I238" s="214"/>
      <c r="L238" s="210"/>
      <c r="M238" s="215"/>
      <c r="N238" s="216"/>
      <c r="O238" s="216"/>
      <c r="P238" s="216"/>
      <c r="Q238" s="216"/>
      <c r="R238" s="216"/>
      <c r="S238" s="216"/>
      <c r="T238" s="217"/>
      <c r="AT238" s="211" t="s">
        <v>284</v>
      </c>
      <c r="AU238" s="211" t="s">
        <v>77</v>
      </c>
      <c r="AV238" s="14" t="s">
        <v>87</v>
      </c>
      <c r="AW238" s="14" t="s">
        <v>36</v>
      </c>
      <c r="AX238" s="14" t="s">
        <v>73</v>
      </c>
      <c r="AY238" s="211" t="s">
        <v>276</v>
      </c>
    </row>
    <row r="239" spans="2:65" s="15" customFormat="1">
      <c r="B239" s="218"/>
      <c r="D239" s="195" t="s">
        <v>284</v>
      </c>
      <c r="E239" s="219" t="s">
        <v>5</v>
      </c>
      <c r="F239" s="220" t="s">
        <v>291</v>
      </c>
      <c r="H239" s="221">
        <v>1</v>
      </c>
      <c r="I239" s="222"/>
      <c r="L239" s="218"/>
      <c r="M239" s="223"/>
      <c r="N239" s="224"/>
      <c r="O239" s="224"/>
      <c r="P239" s="224"/>
      <c r="Q239" s="224"/>
      <c r="R239" s="224"/>
      <c r="S239" s="224"/>
      <c r="T239" s="225"/>
      <c r="AT239" s="219" t="s">
        <v>284</v>
      </c>
      <c r="AU239" s="219" t="s">
        <v>77</v>
      </c>
      <c r="AV239" s="15" t="s">
        <v>92</v>
      </c>
      <c r="AW239" s="15" t="s">
        <v>36</v>
      </c>
      <c r="AX239" s="15" t="s">
        <v>77</v>
      </c>
      <c r="AY239" s="219" t="s">
        <v>276</v>
      </c>
    </row>
    <row r="240" spans="2:65" s="1" customFormat="1" ht="25.5" customHeight="1">
      <c r="B240" s="181"/>
      <c r="C240" s="182" t="s">
        <v>435</v>
      </c>
      <c r="D240" s="182" t="s">
        <v>278</v>
      </c>
      <c r="E240" s="183" t="s">
        <v>3744</v>
      </c>
      <c r="F240" s="184" t="s">
        <v>3745</v>
      </c>
      <c r="G240" s="185" t="s">
        <v>368</v>
      </c>
      <c r="H240" s="186">
        <v>1</v>
      </c>
      <c r="I240" s="187"/>
      <c r="J240" s="188">
        <f>ROUND(I240*H240,2)</f>
        <v>0</v>
      </c>
      <c r="K240" s="184" t="s">
        <v>459</v>
      </c>
      <c r="L240" s="42"/>
      <c r="M240" s="189" t="s">
        <v>5</v>
      </c>
      <c r="N240" s="190" t="s">
        <v>46</v>
      </c>
      <c r="O240" s="43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25" t="s">
        <v>92</v>
      </c>
      <c r="AT240" s="25" t="s">
        <v>278</v>
      </c>
      <c r="AU240" s="25" t="s">
        <v>77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92</v>
      </c>
      <c r="BM240" s="25" t="s">
        <v>563</v>
      </c>
    </row>
    <row r="241" spans="2:65" s="12" customFormat="1">
      <c r="B241" s="194"/>
      <c r="D241" s="195" t="s">
        <v>284</v>
      </c>
      <c r="E241" s="196" t="s">
        <v>5</v>
      </c>
      <c r="F241" s="197" t="s">
        <v>3715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77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3716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77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2" customFormat="1">
      <c r="B243" s="194"/>
      <c r="D243" s="195" t="s">
        <v>284</v>
      </c>
      <c r="E243" s="196" t="s">
        <v>5</v>
      </c>
      <c r="F243" s="197" t="s">
        <v>3746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77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77</v>
      </c>
      <c r="H244" s="205">
        <v>1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77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1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77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1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77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25.5" customHeight="1">
      <c r="B247" s="181"/>
      <c r="C247" s="182" t="s">
        <v>439</v>
      </c>
      <c r="D247" s="182" t="s">
        <v>278</v>
      </c>
      <c r="E247" s="183" t="s">
        <v>3741</v>
      </c>
      <c r="F247" s="184" t="s">
        <v>3742</v>
      </c>
      <c r="G247" s="185" t="s">
        <v>368</v>
      </c>
      <c r="H247" s="186">
        <v>1</v>
      </c>
      <c r="I247" s="187"/>
      <c r="J247" s="188">
        <f>ROUND(I247*H247,2)</f>
        <v>0</v>
      </c>
      <c r="K247" s="184" t="s">
        <v>459</v>
      </c>
      <c r="L247" s="42"/>
      <c r="M247" s="189" t="s">
        <v>5</v>
      </c>
      <c r="N247" s="190" t="s">
        <v>46</v>
      </c>
      <c r="O247" s="43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25" t="s">
        <v>92</v>
      </c>
      <c r="AT247" s="25" t="s">
        <v>278</v>
      </c>
      <c r="AU247" s="25" t="s">
        <v>77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574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3715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77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3716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77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3743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77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3" customFormat="1">
      <c r="B251" s="202"/>
      <c r="D251" s="195" t="s">
        <v>284</v>
      </c>
      <c r="E251" s="203" t="s">
        <v>5</v>
      </c>
      <c r="F251" s="204" t="s">
        <v>77</v>
      </c>
      <c r="H251" s="205">
        <v>1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284</v>
      </c>
      <c r="AU251" s="203" t="s">
        <v>77</v>
      </c>
      <c r="AV251" s="13" t="s">
        <v>81</v>
      </c>
      <c r="AW251" s="13" t="s">
        <v>36</v>
      </c>
      <c r="AX251" s="13" t="s">
        <v>73</v>
      </c>
      <c r="AY251" s="203" t="s">
        <v>276</v>
      </c>
    </row>
    <row r="252" spans="2:65" s="14" customFormat="1">
      <c r="B252" s="210"/>
      <c r="D252" s="195" t="s">
        <v>284</v>
      </c>
      <c r="E252" s="211" t="s">
        <v>5</v>
      </c>
      <c r="F252" s="212" t="s">
        <v>290</v>
      </c>
      <c r="H252" s="213">
        <v>1</v>
      </c>
      <c r="I252" s="214"/>
      <c r="L252" s="210"/>
      <c r="M252" s="215"/>
      <c r="N252" s="216"/>
      <c r="O252" s="216"/>
      <c r="P252" s="216"/>
      <c r="Q252" s="216"/>
      <c r="R252" s="216"/>
      <c r="S252" s="216"/>
      <c r="T252" s="217"/>
      <c r="AT252" s="211" t="s">
        <v>284</v>
      </c>
      <c r="AU252" s="211" t="s">
        <v>77</v>
      </c>
      <c r="AV252" s="14" t="s">
        <v>87</v>
      </c>
      <c r="AW252" s="14" t="s">
        <v>36</v>
      </c>
      <c r="AX252" s="14" t="s">
        <v>73</v>
      </c>
      <c r="AY252" s="211" t="s">
        <v>276</v>
      </c>
    </row>
    <row r="253" spans="2:65" s="15" customFormat="1">
      <c r="B253" s="218"/>
      <c r="D253" s="195" t="s">
        <v>284</v>
      </c>
      <c r="E253" s="219" t="s">
        <v>5</v>
      </c>
      <c r="F253" s="220" t="s">
        <v>291</v>
      </c>
      <c r="H253" s="221">
        <v>1</v>
      </c>
      <c r="I253" s="222"/>
      <c r="L253" s="218"/>
      <c r="M253" s="236"/>
      <c r="N253" s="237"/>
      <c r="O253" s="237"/>
      <c r="P253" s="237"/>
      <c r="Q253" s="237"/>
      <c r="R253" s="237"/>
      <c r="S253" s="237"/>
      <c r="T253" s="238"/>
      <c r="AT253" s="219" t="s">
        <v>284</v>
      </c>
      <c r="AU253" s="219" t="s">
        <v>77</v>
      </c>
      <c r="AV253" s="15" t="s">
        <v>92</v>
      </c>
      <c r="AW253" s="15" t="s">
        <v>36</v>
      </c>
      <c r="AX253" s="15" t="s">
        <v>77</v>
      </c>
      <c r="AY253" s="219" t="s">
        <v>276</v>
      </c>
    </row>
    <row r="254" spans="2:65" s="1" customFormat="1" ht="6.9" customHeight="1">
      <c r="B254" s="57"/>
      <c r="C254" s="58"/>
      <c r="D254" s="58"/>
      <c r="E254" s="58"/>
      <c r="F254" s="58"/>
      <c r="G254" s="58"/>
      <c r="H254" s="58"/>
      <c r="I254" s="135"/>
      <c r="J254" s="58"/>
      <c r="K254" s="58"/>
      <c r="L254" s="42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7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162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3754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ROUND(SUM(BE111:BE2269), 2)</f>
        <v>0</v>
      </c>
      <c r="G34" s="43"/>
      <c r="H34" s="43"/>
      <c r="I34" s="127">
        <v>0.21</v>
      </c>
      <c r="J34" s="126">
        <f>ROUND(ROUND((SUM(BE111:BE2269)),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ROUND(SUM(BF111:BF2269), 2)</f>
        <v>0</v>
      </c>
      <c r="G35" s="43"/>
      <c r="H35" s="43"/>
      <c r="I35" s="127">
        <v>0.15</v>
      </c>
      <c r="J35" s="126">
        <f>ROUND(ROUND((SUM(BF111:BF2269)),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ROUND(SUM(BG111:BG2269),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ROUND(SUM(BH111:BH2269),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ROUND(SUM(BI111:BI2269),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2.1.1 - ARCHITEKTONICKO STAVEBNÍ A KONSTRUKČNÍ ŘEŠENÍ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J111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J112</f>
        <v>0</v>
      </c>
      <c r="K65" s="149"/>
    </row>
    <row r="66" spans="2:11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J113</f>
        <v>0</v>
      </c>
      <c r="K66" s="156"/>
    </row>
    <row r="67" spans="2:11" s="9" customFormat="1" ht="19.95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J228</f>
        <v>0</v>
      </c>
      <c r="K67" s="156"/>
    </row>
    <row r="68" spans="2:11" s="9" customFormat="1" ht="19.95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J403</f>
        <v>0</v>
      </c>
      <c r="K68" s="156"/>
    </row>
    <row r="69" spans="2:11" s="9" customFormat="1" ht="19.95" customHeight="1">
      <c r="B69" s="150"/>
      <c r="C69" s="151"/>
      <c r="D69" s="152" t="s">
        <v>765</v>
      </c>
      <c r="E69" s="153"/>
      <c r="F69" s="153"/>
      <c r="G69" s="153"/>
      <c r="H69" s="153"/>
      <c r="I69" s="154"/>
      <c r="J69" s="155">
        <f>J545</f>
        <v>0</v>
      </c>
      <c r="K69" s="156"/>
    </row>
    <row r="70" spans="2:11" s="9" customFormat="1" ht="19.95" customHeight="1">
      <c r="B70" s="150"/>
      <c r="C70" s="151"/>
      <c r="D70" s="152" t="s">
        <v>249</v>
      </c>
      <c r="E70" s="153"/>
      <c r="F70" s="153"/>
      <c r="G70" s="153"/>
      <c r="H70" s="153"/>
      <c r="I70" s="154"/>
      <c r="J70" s="155">
        <f>J731</f>
        <v>0</v>
      </c>
      <c r="K70" s="156"/>
    </row>
    <row r="71" spans="2:11" s="9" customFormat="1" ht="19.95" customHeight="1">
      <c r="B71" s="150"/>
      <c r="C71" s="151"/>
      <c r="D71" s="152" t="s">
        <v>251</v>
      </c>
      <c r="E71" s="153"/>
      <c r="F71" s="153"/>
      <c r="G71" s="153"/>
      <c r="H71" s="153"/>
      <c r="I71" s="154"/>
      <c r="J71" s="155">
        <f>J1015</f>
        <v>0</v>
      </c>
      <c r="K71" s="156"/>
    </row>
    <row r="72" spans="2:11" s="9" customFormat="1" ht="19.95" customHeight="1">
      <c r="B72" s="150"/>
      <c r="C72" s="151"/>
      <c r="D72" s="152" t="s">
        <v>253</v>
      </c>
      <c r="E72" s="153"/>
      <c r="F72" s="153"/>
      <c r="G72" s="153"/>
      <c r="H72" s="153"/>
      <c r="I72" s="154"/>
      <c r="J72" s="155">
        <f>J1086</f>
        <v>0</v>
      </c>
      <c r="K72" s="156"/>
    </row>
    <row r="73" spans="2:11" s="8" customFormat="1" ht="24.9" customHeight="1">
      <c r="B73" s="143"/>
      <c r="C73" s="144"/>
      <c r="D73" s="145" t="s">
        <v>254</v>
      </c>
      <c r="E73" s="146"/>
      <c r="F73" s="146"/>
      <c r="G73" s="146"/>
      <c r="H73" s="146"/>
      <c r="I73" s="147"/>
      <c r="J73" s="148">
        <f>J1088</f>
        <v>0</v>
      </c>
      <c r="K73" s="149"/>
    </row>
    <row r="74" spans="2:11" s="9" customFormat="1" ht="19.95" customHeight="1">
      <c r="B74" s="150"/>
      <c r="C74" s="151"/>
      <c r="D74" s="152" t="s">
        <v>255</v>
      </c>
      <c r="E74" s="153"/>
      <c r="F74" s="153"/>
      <c r="G74" s="153"/>
      <c r="H74" s="153"/>
      <c r="I74" s="154"/>
      <c r="J74" s="155">
        <f>J1089</f>
        <v>0</v>
      </c>
      <c r="K74" s="156"/>
    </row>
    <row r="75" spans="2:11" s="9" customFormat="1" ht="19.95" customHeight="1">
      <c r="B75" s="150"/>
      <c r="C75" s="151"/>
      <c r="D75" s="152" t="s">
        <v>767</v>
      </c>
      <c r="E75" s="153"/>
      <c r="F75" s="153"/>
      <c r="G75" s="153"/>
      <c r="H75" s="153"/>
      <c r="I75" s="154"/>
      <c r="J75" s="155">
        <f>J1173</f>
        <v>0</v>
      </c>
      <c r="K75" s="156"/>
    </row>
    <row r="76" spans="2:11" s="9" customFormat="1" ht="19.95" customHeight="1">
      <c r="B76" s="150"/>
      <c r="C76" s="151"/>
      <c r="D76" s="152" t="s">
        <v>768</v>
      </c>
      <c r="E76" s="153"/>
      <c r="F76" s="153"/>
      <c r="G76" s="153"/>
      <c r="H76" s="153"/>
      <c r="I76" s="154"/>
      <c r="J76" s="155">
        <f>J1455</f>
        <v>0</v>
      </c>
      <c r="K76" s="156"/>
    </row>
    <row r="77" spans="2:11" s="9" customFormat="1" ht="19.95" customHeight="1">
      <c r="B77" s="150"/>
      <c r="C77" s="151"/>
      <c r="D77" s="152" t="s">
        <v>769</v>
      </c>
      <c r="E77" s="153"/>
      <c r="F77" s="153"/>
      <c r="G77" s="153"/>
      <c r="H77" s="153"/>
      <c r="I77" s="154"/>
      <c r="J77" s="155">
        <f>J1522</f>
        <v>0</v>
      </c>
      <c r="K77" s="156"/>
    </row>
    <row r="78" spans="2:11" s="9" customFormat="1" ht="19.95" customHeight="1">
      <c r="B78" s="150"/>
      <c r="C78" s="151"/>
      <c r="D78" s="152" t="s">
        <v>771</v>
      </c>
      <c r="E78" s="153"/>
      <c r="F78" s="153"/>
      <c r="G78" s="153"/>
      <c r="H78" s="153"/>
      <c r="I78" s="154"/>
      <c r="J78" s="155">
        <f>J1557</f>
        <v>0</v>
      </c>
      <c r="K78" s="156"/>
    </row>
    <row r="79" spans="2:11" s="9" customFormat="1" ht="19.95" customHeight="1">
      <c r="B79" s="150"/>
      <c r="C79" s="151"/>
      <c r="D79" s="152" t="s">
        <v>772</v>
      </c>
      <c r="E79" s="153"/>
      <c r="F79" s="153"/>
      <c r="G79" s="153"/>
      <c r="H79" s="153"/>
      <c r="I79" s="154"/>
      <c r="J79" s="155">
        <f>J1601</f>
        <v>0</v>
      </c>
      <c r="K79" s="156"/>
    </row>
    <row r="80" spans="2:11" s="9" customFormat="1" ht="19.95" customHeight="1">
      <c r="B80" s="150"/>
      <c r="C80" s="151"/>
      <c r="D80" s="152" t="s">
        <v>773</v>
      </c>
      <c r="E80" s="153"/>
      <c r="F80" s="153"/>
      <c r="G80" s="153"/>
      <c r="H80" s="153"/>
      <c r="I80" s="154"/>
      <c r="J80" s="155">
        <f>J1613</f>
        <v>0</v>
      </c>
      <c r="K80" s="156"/>
    </row>
    <row r="81" spans="2:12" s="9" customFormat="1" ht="19.95" customHeight="1">
      <c r="B81" s="150"/>
      <c r="C81" s="151"/>
      <c r="D81" s="152" t="s">
        <v>256</v>
      </c>
      <c r="E81" s="153"/>
      <c r="F81" s="153"/>
      <c r="G81" s="153"/>
      <c r="H81" s="153"/>
      <c r="I81" s="154"/>
      <c r="J81" s="155">
        <f>J1693</f>
        <v>0</v>
      </c>
      <c r="K81" s="156"/>
    </row>
    <row r="82" spans="2:12" s="9" customFormat="1" ht="19.95" customHeight="1">
      <c r="B82" s="150"/>
      <c r="C82" s="151"/>
      <c r="D82" s="152" t="s">
        <v>257</v>
      </c>
      <c r="E82" s="153"/>
      <c r="F82" s="153"/>
      <c r="G82" s="153"/>
      <c r="H82" s="153"/>
      <c r="I82" s="154"/>
      <c r="J82" s="155">
        <f>J1790</f>
        <v>0</v>
      </c>
      <c r="K82" s="156"/>
    </row>
    <row r="83" spans="2:12" s="9" customFormat="1" ht="19.95" customHeight="1">
      <c r="B83" s="150"/>
      <c r="C83" s="151"/>
      <c r="D83" s="152" t="s">
        <v>774</v>
      </c>
      <c r="E83" s="153"/>
      <c r="F83" s="153"/>
      <c r="G83" s="153"/>
      <c r="H83" s="153"/>
      <c r="I83" s="154"/>
      <c r="J83" s="155">
        <f>J1998</f>
        <v>0</v>
      </c>
      <c r="K83" s="156"/>
    </row>
    <row r="84" spans="2:12" s="9" customFormat="1" ht="19.95" customHeight="1">
      <c r="B84" s="150"/>
      <c r="C84" s="151"/>
      <c r="D84" s="152" t="s">
        <v>775</v>
      </c>
      <c r="E84" s="153"/>
      <c r="F84" s="153"/>
      <c r="G84" s="153"/>
      <c r="H84" s="153"/>
      <c r="I84" s="154"/>
      <c r="J84" s="155">
        <f>J2030</f>
        <v>0</v>
      </c>
      <c r="K84" s="156"/>
    </row>
    <row r="85" spans="2:12" s="9" customFormat="1" ht="19.95" customHeight="1">
      <c r="B85" s="150"/>
      <c r="C85" s="151"/>
      <c r="D85" s="152" t="s">
        <v>776</v>
      </c>
      <c r="E85" s="153"/>
      <c r="F85" s="153"/>
      <c r="G85" s="153"/>
      <c r="H85" s="153"/>
      <c r="I85" s="154"/>
      <c r="J85" s="155">
        <f>J2099</f>
        <v>0</v>
      </c>
      <c r="K85" s="156"/>
    </row>
    <row r="86" spans="2:12" s="9" customFormat="1" ht="19.95" customHeight="1">
      <c r="B86" s="150"/>
      <c r="C86" s="151"/>
      <c r="D86" s="152" t="s">
        <v>258</v>
      </c>
      <c r="E86" s="153"/>
      <c r="F86" s="153"/>
      <c r="G86" s="153"/>
      <c r="H86" s="153"/>
      <c r="I86" s="154"/>
      <c r="J86" s="155">
        <f>J2186</f>
        <v>0</v>
      </c>
      <c r="K86" s="156"/>
    </row>
    <row r="87" spans="2:12" s="9" customFormat="1" ht="19.95" customHeight="1">
      <c r="B87" s="150"/>
      <c r="C87" s="151"/>
      <c r="D87" s="152" t="s">
        <v>259</v>
      </c>
      <c r="E87" s="153"/>
      <c r="F87" s="153"/>
      <c r="G87" s="153"/>
      <c r="H87" s="153"/>
      <c r="I87" s="154"/>
      <c r="J87" s="155">
        <f>J2247</f>
        <v>0</v>
      </c>
      <c r="K87" s="156"/>
    </row>
    <row r="88" spans="2:12" s="1" customFormat="1" ht="21.75" customHeight="1">
      <c r="B88" s="42"/>
      <c r="C88" s="43"/>
      <c r="D88" s="43"/>
      <c r="E88" s="43"/>
      <c r="F88" s="43"/>
      <c r="G88" s="43"/>
      <c r="H88" s="43"/>
      <c r="I88" s="114"/>
      <c r="J88" s="43"/>
      <c r="K88" s="46"/>
    </row>
    <row r="89" spans="2:12" s="1" customFormat="1" ht="6.9" customHeight="1">
      <c r="B89" s="57"/>
      <c r="C89" s="58"/>
      <c r="D89" s="58"/>
      <c r="E89" s="58"/>
      <c r="F89" s="58"/>
      <c r="G89" s="58"/>
      <c r="H89" s="58"/>
      <c r="I89" s="135"/>
      <c r="J89" s="58"/>
      <c r="K89" s="59"/>
    </row>
    <row r="93" spans="2:12" s="1" customFormat="1" ht="6.9" customHeight="1">
      <c r="B93" s="60"/>
      <c r="C93" s="61"/>
      <c r="D93" s="61"/>
      <c r="E93" s="61"/>
      <c r="F93" s="61"/>
      <c r="G93" s="61"/>
      <c r="H93" s="61"/>
      <c r="I93" s="136"/>
      <c r="J93" s="61"/>
      <c r="K93" s="61"/>
      <c r="L93" s="42"/>
    </row>
    <row r="94" spans="2:12" s="1" customFormat="1" ht="36.9" customHeight="1">
      <c r="B94" s="42"/>
      <c r="C94" s="62" t="s">
        <v>260</v>
      </c>
      <c r="L94" s="42"/>
    </row>
    <row r="95" spans="2:12" s="1" customFormat="1" ht="6.9" customHeight="1">
      <c r="B95" s="42"/>
      <c r="L95" s="42"/>
    </row>
    <row r="96" spans="2:12" s="1" customFormat="1" ht="14.4" customHeight="1">
      <c r="B96" s="42"/>
      <c r="C96" s="64" t="s">
        <v>20</v>
      </c>
      <c r="L96" s="42"/>
    </row>
    <row r="97" spans="2:63" s="1" customFormat="1" ht="16.5" customHeight="1">
      <c r="B97" s="42"/>
      <c r="E97" s="624" t="str">
        <f>E7</f>
        <v>STAVBA 1 + STAVBA 2</v>
      </c>
      <c r="F97" s="625"/>
      <c r="G97" s="625"/>
      <c r="H97" s="625"/>
      <c r="L97" s="42"/>
    </row>
    <row r="98" spans="2:63" ht="13.2">
      <c r="B98" s="29"/>
      <c r="C98" s="64" t="s">
        <v>234</v>
      </c>
      <c r="L98" s="29"/>
    </row>
    <row r="99" spans="2:63" ht="16.5" customHeight="1">
      <c r="B99" s="29"/>
      <c r="E99" s="624" t="s">
        <v>3752</v>
      </c>
      <c r="F99" s="618"/>
      <c r="G99" s="618"/>
      <c r="H99" s="618"/>
      <c r="L99" s="29"/>
    </row>
    <row r="100" spans="2:63" ht="13.2">
      <c r="B100" s="29"/>
      <c r="C100" s="64" t="s">
        <v>236</v>
      </c>
      <c r="L100" s="29"/>
    </row>
    <row r="101" spans="2:63" s="1" customFormat="1" ht="28.5" customHeight="1">
      <c r="B101" s="42"/>
      <c r="E101" s="626" t="s">
        <v>3753</v>
      </c>
      <c r="F101" s="627"/>
      <c r="G101" s="627"/>
      <c r="H101" s="627"/>
      <c r="L101" s="42"/>
    </row>
    <row r="102" spans="2:63" s="1" customFormat="1" ht="14.4" customHeight="1">
      <c r="B102" s="42"/>
      <c r="C102" s="64" t="s">
        <v>2736</v>
      </c>
      <c r="L102" s="42"/>
    </row>
    <row r="103" spans="2:63" s="1" customFormat="1" ht="17.25" customHeight="1">
      <c r="B103" s="42"/>
      <c r="E103" s="591" t="str">
        <f>E13</f>
        <v>2.1.1 - ARCHITEKTONICKO STAVEBNÍ A KONSTRUKČNÍ ŘEŠENÍ</v>
      </c>
      <c r="F103" s="627"/>
      <c r="G103" s="627"/>
      <c r="H103" s="627"/>
      <c r="L103" s="42"/>
    </row>
    <row r="104" spans="2:63" s="1" customFormat="1" ht="6.9" customHeight="1">
      <c r="B104" s="42"/>
      <c r="L104" s="42"/>
    </row>
    <row r="105" spans="2:63" s="1" customFormat="1" ht="18" customHeight="1">
      <c r="B105" s="42"/>
      <c r="C105" s="64" t="s">
        <v>24</v>
      </c>
      <c r="F105" s="157" t="str">
        <f>F16</f>
        <v>Olomouc, ul. Šlechtitelů, areál PřF UP, parc. č. 1</v>
      </c>
      <c r="I105" s="158" t="s">
        <v>26</v>
      </c>
      <c r="J105" s="68" t="str">
        <f>IF(J16="","",J16)</f>
        <v>30. 1. 2018</v>
      </c>
      <c r="L105" s="42"/>
    </row>
    <row r="106" spans="2:63" s="1" customFormat="1" ht="6.9" customHeight="1">
      <c r="B106" s="42"/>
      <c r="L106" s="42"/>
    </row>
    <row r="107" spans="2:63" s="1" customFormat="1" ht="13.2">
      <c r="B107" s="42"/>
      <c r="C107" s="64" t="s">
        <v>28</v>
      </c>
      <c r="F107" s="157" t="str">
        <f>E19</f>
        <v>Univerzita Palackého v Olomouci, Křížkovského</v>
      </c>
      <c r="I107" s="158" t="s">
        <v>34</v>
      </c>
      <c r="J107" s="157" t="str">
        <f>E25</f>
        <v>ASET studio s.r.o.</v>
      </c>
      <c r="L107" s="42"/>
    </row>
    <row r="108" spans="2:63" s="1" customFormat="1" ht="14.4" customHeight="1">
      <c r="B108" s="42"/>
      <c r="C108" s="64" t="s">
        <v>32</v>
      </c>
      <c r="F108" s="157" t="str">
        <f>IF(E22="","",E22)</f>
        <v/>
      </c>
      <c r="L108" s="42"/>
    </row>
    <row r="109" spans="2:63" s="1" customFormat="1" ht="10.35" customHeight="1">
      <c r="B109" s="42"/>
      <c r="L109" s="42"/>
    </row>
    <row r="110" spans="2:63" s="10" customFormat="1" ht="29.25" customHeight="1">
      <c r="B110" s="159"/>
      <c r="C110" s="160" t="s">
        <v>261</v>
      </c>
      <c r="D110" s="161" t="s">
        <v>58</v>
      </c>
      <c r="E110" s="161" t="s">
        <v>54</v>
      </c>
      <c r="F110" s="161" t="s">
        <v>262</v>
      </c>
      <c r="G110" s="161" t="s">
        <v>263</v>
      </c>
      <c r="H110" s="161" t="s">
        <v>264</v>
      </c>
      <c r="I110" s="162" t="s">
        <v>265</v>
      </c>
      <c r="J110" s="161" t="s">
        <v>242</v>
      </c>
      <c r="K110" s="163" t="s">
        <v>266</v>
      </c>
      <c r="L110" s="159"/>
      <c r="M110" s="74" t="s">
        <v>267</v>
      </c>
      <c r="N110" s="75" t="s">
        <v>43</v>
      </c>
      <c r="O110" s="75" t="s">
        <v>268</v>
      </c>
      <c r="P110" s="75" t="s">
        <v>269</v>
      </c>
      <c r="Q110" s="75" t="s">
        <v>270</v>
      </c>
      <c r="R110" s="75" t="s">
        <v>271</v>
      </c>
      <c r="S110" s="75" t="s">
        <v>272</v>
      </c>
      <c r="T110" s="76" t="s">
        <v>273</v>
      </c>
    </row>
    <row r="111" spans="2:63" s="1" customFormat="1" ht="29.25" customHeight="1">
      <c r="B111" s="42"/>
      <c r="C111" s="78" t="s">
        <v>243</v>
      </c>
      <c r="J111" s="164">
        <f>BK111</f>
        <v>0</v>
      </c>
      <c r="L111" s="42"/>
      <c r="M111" s="77"/>
      <c r="N111" s="69"/>
      <c r="O111" s="69"/>
      <c r="P111" s="165">
        <f>P112+P1088</f>
        <v>0</v>
      </c>
      <c r="Q111" s="69"/>
      <c r="R111" s="165">
        <f>R112+R1088</f>
        <v>1095.5925669200001</v>
      </c>
      <c r="S111" s="69"/>
      <c r="T111" s="166">
        <f>T112+T1088</f>
        <v>0.25439999999999996</v>
      </c>
      <c r="AT111" s="25" t="s">
        <v>72</v>
      </c>
      <c r="AU111" s="25" t="s">
        <v>244</v>
      </c>
      <c r="BK111" s="167">
        <f>BK112+BK1088</f>
        <v>0</v>
      </c>
    </row>
    <row r="112" spans="2:63" s="11" customFormat="1" ht="37.35" customHeight="1">
      <c r="B112" s="168"/>
      <c r="D112" s="169" t="s">
        <v>72</v>
      </c>
      <c r="E112" s="170" t="s">
        <v>274</v>
      </c>
      <c r="F112" s="170" t="s">
        <v>275</v>
      </c>
      <c r="I112" s="171"/>
      <c r="J112" s="172">
        <f>BK112</f>
        <v>0</v>
      </c>
      <c r="L112" s="168"/>
      <c r="M112" s="173"/>
      <c r="N112" s="174"/>
      <c r="O112" s="174"/>
      <c r="P112" s="175">
        <f>P113+P228+P403+P545+P731+P1015+P1086</f>
        <v>0</v>
      </c>
      <c r="Q112" s="174"/>
      <c r="R112" s="175">
        <f>R113+R228+R403+R545+R731+R1015+R1086</f>
        <v>1047.8730113500001</v>
      </c>
      <c r="S112" s="174"/>
      <c r="T112" s="176">
        <f>T113+T228+T403+T545+T731+T1015+T1086</f>
        <v>0.25439999999999996</v>
      </c>
      <c r="AR112" s="169" t="s">
        <v>77</v>
      </c>
      <c r="AT112" s="177" t="s">
        <v>72</v>
      </c>
      <c r="AU112" s="177" t="s">
        <v>73</v>
      </c>
      <c r="AY112" s="169" t="s">
        <v>276</v>
      </c>
      <c r="BK112" s="178">
        <f>BK113+BK228+BK403+BK545+BK731+BK1015+BK1086</f>
        <v>0</v>
      </c>
    </row>
    <row r="113" spans="2:65" s="11" customFormat="1" ht="19.95" customHeight="1">
      <c r="B113" s="168"/>
      <c r="D113" s="169" t="s">
        <v>72</v>
      </c>
      <c r="E113" s="179" t="s">
        <v>77</v>
      </c>
      <c r="F113" s="179" t="s">
        <v>277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SUM(P114:P227)</f>
        <v>0</v>
      </c>
      <c r="Q113" s="174"/>
      <c r="R113" s="175">
        <f>SUM(R114:R227)</f>
        <v>0</v>
      </c>
      <c r="S113" s="174"/>
      <c r="T113" s="176">
        <f>SUM(T114:T227)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SUM(BK114:BK227)</f>
        <v>0</v>
      </c>
    </row>
    <row r="114" spans="2:65" s="1" customFormat="1" ht="16.5" customHeight="1">
      <c r="B114" s="181"/>
      <c r="C114" s="182" t="s">
        <v>77</v>
      </c>
      <c r="D114" s="182" t="s">
        <v>278</v>
      </c>
      <c r="E114" s="183" t="s">
        <v>777</v>
      </c>
      <c r="F114" s="184" t="s">
        <v>778</v>
      </c>
      <c r="G114" s="185" t="s">
        <v>281</v>
      </c>
      <c r="H114" s="186">
        <v>98.605000000000004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3755</v>
      </c>
    </row>
    <row r="115" spans="2:65" s="12" customFormat="1">
      <c r="B115" s="194"/>
      <c r="D115" s="195" t="s">
        <v>284</v>
      </c>
      <c r="E115" s="196" t="s">
        <v>5</v>
      </c>
      <c r="F115" s="197" t="s">
        <v>780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286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2" customFormat="1">
      <c r="B117" s="194"/>
      <c r="D117" s="195" t="s">
        <v>284</v>
      </c>
      <c r="E117" s="196" t="s">
        <v>5</v>
      </c>
      <c r="F117" s="197" t="s">
        <v>3756</v>
      </c>
      <c r="H117" s="196" t="s">
        <v>5</v>
      </c>
      <c r="I117" s="198"/>
      <c r="L117" s="194"/>
      <c r="M117" s="199"/>
      <c r="N117" s="200"/>
      <c r="O117" s="200"/>
      <c r="P117" s="200"/>
      <c r="Q117" s="200"/>
      <c r="R117" s="200"/>
      <c r="S117" s="200"/>
      <c r="T117" s="201"/>
      <c r="AT117" s="196" t="s">
        <v>284</v>
      </c>
      <c r="AU117" s="196" t="s">
        <v>81</v>
      </c>
      <c r="AV117" s="12" t="s">
        <v>77</v>
      </c>
      <c r="AW117" s="12" t="s">
        <v>36</v>
      </c>
      <c r="AX117" s="12" t="s">
        <v>73</v>
      </c>
      <c r="AY117" s="196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3757</v>
      </c>
      <c r="H118" s="205">
        <v>22.968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3758</v>
      </c>
      <c r="H119" s="205">
        <v>20.184000000000001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81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3759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81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3760</v>
      </c>
      <c r="H121" s="205">
        <v>11.576000000000001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3761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3762</v>
      </c>
      <c r="H123" s="205">
        <v>16.899999999999999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3763</v>
      </c>
      <c r="H124" s="205">
        <v>9.7799999999999994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3764</v>
      </c>
      <c r="H125" s="205">
        <v>17.196999999999999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98.605000000000004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98.605000000000004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" customFormat="1" ht="16.5" customHeight="1">
      <c r="B128" s="181"/>
      <c r="C128" s="182" t="s">
        <v>81</v>
      </c>
      <c r="D128" s="182" t="s">
        <v>278</v>
      </c>
      <c r="E128" s="183" t="s">
        <v>783</v>
      </c>
      <c r="F128" s="184" t="s">
        <v>784</v>
      </c>
      <c r="G128" s="185" t="s">
        <v>281</v>
      </c>
      <c r="H128" s="186">
        <v>5.2380000000000004</v>
      </c>
      <c r="I128" s="187"/>
      <c r="J128" s="188">
        <f>ROUND(I128*H128,2)</f>
        <v>0</v>
      </c>
      <c r="K128" s="184" t="s">
        <v>3765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3766</v>
      </c>
    </row>
    <row r="129" spans="2:65" s="12" customFormat="1">
      <c r="B129" s="194"/>
      <c r="D129" s="195" t="s">
        <v>284</v>
      </c>
      <c r="E129" s="196" t="s">
        <v>5</v>
      </c>
      <c r="F129" s="197" t="s">
        <v>3767</v>
      </c>
      <c r="H129" s="196" t="s">
        <v>5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6" t="s">
        <v>284</v>
      </c>
      <c r="AU129" s="196" t="s">
        <v>81</v>
      </c>
      <c r="AV129" s="12" t="s">
        <v>77</v>
      </c>
      <c r="AW129" s="12" t="s">
        <v>36</v>
      </c>
      <c r="AX129" s="12" t="s">
        <v>73</v>
      </c>
      <c r="AY129" s="196" t="s">
        <v>276</v>
      </c>
    </row>
    <row r="130" spans="2:65" s="12" customFormat="1">
      <c r="B130" s="194"/>
      <c r="D130" s="195" t="s">
        <v>284</v>
      </c>
      <c r="E130" s="196" t="s">
        <v>5</v>
      </c>
      <c r="F130" s="197" t="s">
        <v>286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3756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3768</v>
      </c>
      <c r="H132" s="205">
        <v>3.456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2" customFormat="1">
      <c r="B133" s="194"/>
      <c r="D133" s="195" t="s">
        <v>284</v>
      </c>
      <c r="E133" s="196" t="s">
        <v>5</v>
      </c>
      <c r="F133" s="197" t="s">
        <v>3759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3769</v>
      </c>
      <c r="H134" s="205">
        <v>0.48599999999999999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3770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81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3771</v>
      </c>
      <c r="H136" s="205">
        <v>1.296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4" customFormat="1">
      <c r="B137" s="210"/>
      <c r="D137" s="195" t="s">
        <v>284</v>
      </c>
      <c r="E137" s="211" t="s">
        <v>5</v>
      </c>
      <c r="F137" s="212" t="s">
        <v>290</v>
      </c>
      <c r="H137" s="213">
        <v>5.2380000000000004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284</v>
      </c>
      <c r="AU137" s="211" t="s">
        <v>81</v>
      </c>
      <c r="AV137" s="14" t="s">
        <v>87</v>
      </c>
      <c r="AW137" s="14" t="s">
        <v>36</v>
      </c>
      <c r="AX137" s="14" t="s">
        <v>73</v>
      </c>
      <c r="AY137" s="211" t="s">
        <v>276</v>
      </c>
    </row>
    <row r="138" spans="2:65" s="15" customFormat="1">
      <c r="B138" s="218"/>
      <c r="D138" s="195" t="s">
        <v>284</v>
      </c>
      <c r="E138" s="219" t="s">
        <v>5</v>
      </c>
      <c r="F138" s="220" t="s">
        <v>291</v>
      </c>
      <c r="H138" s="221">
        <v>5.2380000000000004</v>
      </c>
      <c r="I138" s="222"/>
      <c r="L138" s="218"/>
      <c r="M138" s="223"/>
      <c r="N138" s="224"/>
      <c r="O138" s="224"/>
      <c r="P138" s="224"/>
      <c r="Q138" s="224"/>
      <c r="R138" s="224"/>
      <c r="S138" s="224"/>
      <c r="T138" s="225"/>
      <c r="AT138" s="219" t="s">
        <v>284</v>
      </c>
      <c r="AU138" s="219" t="s">
        <v>81</v>
      </c>
      <c r="AV138" s="15" t="s">
        <v>92</v>
      </c>
      <c r="AW138" s="15" t="s">
        <v>36</v>
      </c>
      <c r="AX138" s="15" t="s">
        <v>77</v>
      </c>
      <c r="AY138" s="219" t="s">
        <v>276</v>
      </c>
    </row>
    <row r="139" spans="2:65" s="1" customFormat="1" ht="16.5" customHeight="1">
      <c r="B139" s="181"/>
      <c r="C139" s="182" t="s">
        <v>87</v>
      </c>
      <c r="D139" s="182" t="s">
        <v>278</v>
      </c>
      <c r="E139" s="183" t="s">
        <v>3772</v>
      </c>
      <c r="F139" s="184" t="s">
        <v>3773</v>
      </c>
      <c r="G139" s="185" t="s">
        <v>281</v>
      </c>
      <c r="H139" s="186">
        <v>72.891999999999996</v>
      </c>
      <c r="I139" s="187"/>
      <c r="J139" s="188">
        <f>ROUND(I139*H139,2)</f>
        <v>0</v>
      </c>
      <c r="K139" s="184" t="s">
        <v>3765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3774</v>
      </c>
    </row>
    <row r="140" spans="2:65" s="12" customFormat="1">
      <c r="B140" s="194"/>
      <c r="D140" s="195" t="s">
        <v>284</v>
      </c>
      <c r="E140" s="196" t="s">
        <v>5</v>
      </c>
      <c r="F140" s="197" t="s">
        <v>804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2" customFormat="1">
      <c r="B141" s="194"/>
      <c r="D141" s="195" t="s">
        <v>284</v>
      </c>
      <c r="E141" s="196" t="s">
        <v>5</v>
      </c>
      <c r="F141" s="197" t="s">
        <v>286</v>
      </c>
      <c r="H141" s="196" t="s">
        <v>5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6" t="s">
        <v>284</v>
      </c>
      <c r="AU141" s="196" t="s">
        <v>81</v>
      </c>
      <c r="AV141" s="12" t="s">
        <v>77</v>
      </c>
      <c r="AW141" s="12" t="s">
        <v>36</v>
      </c>
      <c r="AX141" s="12" t="s">
        <v>73</v>
      </c>
      <c r="AY141" s="196" t="s">
        <v>276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3756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2" customFormat="1">
      <c r="B143" s="194"/>
      <c r="D143" s="195" t="s">
        <v>284</v>
      </c>
      <c r="E143" s="196" t="s">
        <v>5</v>
      </c>
      <c r="F143" s="197" t="s">
        <v>3775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81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3776</v>
      </c>
      <c r="H144" s="205">
        <v>2.8010000000000002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81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51" s="13" customFormat="1">
      <c r="B145" s="202"/>
      <c r="D145" s="195" t="s">
        <v>284</v>
      </c>
      <c r="E145" s="203" t="s">
        <v>5</v>
      </c>
      <c r="F145" s="204" t="s">
        <v>3777</v>
      </c>
      <c r="H145" s="205">
        <v>19.625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81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51" s="13" customFormat="1">
      <c r="B146" s="202"/>
      <c r="D146" s="195" t="s">
        <v>284</v>
      </c>
      <c r="E146" s="203" t="s">
        <v>5</v>
      </c>
      <c r="F146" s="204" t="s">
        <v>3778</v>
      </c>
      <c r="H146" s="205">
        <v>5.67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51" s="13" customFormat="1">
      <c r="B147" s="202"/>
      <c r="D147" s="195" t="s">
        <v>284</v>
      </c>
      <c r="E147" s="203" t="s">
        <v>5</v>
      </c>
      <c r="F147" s="204" t="s">
        <v>3779</v>
      </c>
      <c r="H147" s="205">
        <v>8.7999999999999995E-2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51" s="13" customFormat="1">
      <c r="B148" s="202"/>
      <c r="D148" s="195" t="s">
        <v>284</v>
      </c>
      <c r="E148" s="203" t="s">
        <v>5</v>
      </c>
      <c r="F148" s="204" t="s">
        <v>3780</v>
      </c>
      <c r="H148" s="205">
        <v>1.9710000000000001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51" s="13" customFormat="1">
      <c r="B149" s="202"/>
      <c r="D149" s="195" t="s">
        <v>284</v>
      </c>
      <c r="E149" s="203" t="s">
        <v>5</v>
      </c>
      <c r="F149" s="204" t="s">
        <v>3781</v>
      </c>
      <c r="H149" s="205">
        <v>0.126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81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51" s="13" customFormat="1">
      <c r="B150" s="202"/>
      <c r="D150" s="195" t="s">
        <v>284</v>
      </c>
      <c r="E150" s="203" t="s">
        <v>5</v>
      </c>
      <c r="F150" s="204" t="s">
        <v>3782</v>
      </c>
      <c r="H150" s="205">
        <v>0.219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51" s="13" customFormat="1">
      <c r="B151" s="202"/>
      <c r="D151" s="195" t="s">
        <v>284</v>
      </c>
      <c r="E151" s="203" t="s">
        <v>5</v>
      </c>
      <c r="F151" s="204" t="s">
        <v>3783</v>
      </c>
      <c r="H151" s="205">
        <v>7.2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51" s="13" customFormat="1">
      <c r="B152" s="202"/>
      <c r="D152" s="195" t="s">
        <v>284</v>
      </c>
      <c r="E152" s="203" t="s">
        <v>5</v>
      </c>
      <c r="F152" s="204" t="s">
        <v>3784</v>
      </c>
      <c r="H152" s="205">
        <v>2.04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81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51" s="13" customFormat="1">
      <c r="B153" s="202"/>
      <c r="D153" s="195" t="s">
        <v>284</v>
      </c>
      <c r="E153" s="203" t="s">
        <v>5</v>
      </c>
      <c r="F153" s="204" t="s">
        <v>3785</v>
      </c>
      <c r="H153" s="205">
        <v>0.624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51" s="12" customFormat="1">
      <c r="B154" s="194"/>
      <c r="D154" s="195" t="s">
        <v>284</v>
      </c>
      <c r="E154" s="196" t="s">
        <v>5</v>
      </c>
      <c r="F154" s="197" t="s">
        <v>3759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51" s="13" customFormat="1">
      <c r="B155" s="202"/>
      <c r="D155" s="195" t="s">
        <v>284</v>
      </c>
      <c r="E155" s="203" t="s">
        <v>5</v>
      </c>
      <c r="F155" s="204" t="s">
        <v>3786</v>
      </c>
      <c r="H155" s="205">
        <v>4.165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51" s="12" customFormat="1">
      <c r="B156" s="194"/>
      <c r="D156" s="195" t="s">
        <v>284</v>
      </c>
      <c r="E156" s="196" t="s">
        <v>5</v>
      </c>
      <c r="F156" s="197" t="s">
        <v>3761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81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51" s="13" customFormat="1">
      <c r="B157" s="202"/>
      <c r="D157" s="195" t="s">
        <v>284</v>
      </c>
      <c r="E157" s="203" t="s">
        <v>5</v>
      </c>
      <c r="F157" s="204" t="s">
        <v>3787</v>
      </c>
      <c r="H157" s="205">
        <v>3.16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51" s="13" customFormat="1">
      <c r="B158" s="202"/>
      <c r="D158" s="195" t="s">
        <v>284</v>
      </c>
      <c r="E158" s="203" t="s">
        <v>5</v>
      </c>
      <c r="F158" s="204" t="s">
        <v>3788</v>
      </c>
      <c r="H158" s="205">
        <v>2.25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51" s="13" customFormat="1">
      <c r="B159" s="202"/>
      <c r="D159" s="195" t="s">
        <v>284</v>
      </c>
      <c r="E159" s="203" t="s">
        <v>5</v>
      </c>
      <c r="F159" s="204" t="s">
        <v>3789</v>
      </c>
      <c r="H159" s="205">
        <v>2.7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51" s="13" customFormat="1">
      <c r="B160" s="202"/>
      <c r="D160" s="195" t="s">
        <v>284</v>
      </c>
      <c r="E160" s="203" t="s">
        <v>5</v>
      </c>
      <c r="F160" s="204" t="s">
        <v>3790</v>
      </c>
      <c r="H160" s="205">
        <v>2.6429999999999998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3791</v>
      </c>
      <c r="H161" s="205">
        <v>2.1379999999999999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3" customFormat="1">
      <c r="B162" s="202"/>
      <c r="D162" s="195" t="s">
        <v>284</v>
      </c>
      <c r="E162" s="203" t="s">
        <v>5</v>
      </c>
      <c r="F162" s="204" t="s">
        <v>3792</v>
      </c>
      <c r="H162" s="205">
        <v>1.55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284</v>
      </c>
      <c r="AU162" s="203" t="s">
        <v>81</v>
      </c>
      <c r="AV162" s="13" t="s">
        <v>81</v>
      </c>
      <c r="AW162" s="13" t="s">
        <v>36</v>
      </c>
      <c r="AX162" s="13" t="s">
        <v>73</v>
      </c>
      <c r="AY162" s="203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3793</v>
      </c>
      <c r="H163" s="205">
        <v>0.63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3" customFormat="1">
      <c r="B164" s="202"/>
      <c r="D164" s="195" t="s">
        <v>284</v>
      </c>
      <c r="E164" s="203" t="s">
        <v>5</v>
      </c>
      <c r="F164" s="204" t="s">
        <v>3794</v>
      </c>
      <c r="H164" s="205">
        <v>0.73499999999999999</v>
      </c>
      <c r="I164" s="206"/>
      <c r="L164" s="202"/>
      <c r="M164" s="207"/>
      <c r="N164" s="208"/>
      <c r="O164" s="208"/>
      <c r="P164" s="208"/>
      <c r="Q164" s="208"/>
      <c r="R164" s="208"/>
      <c r="S164" s="208"/>
      <c r="T164" s="209"/>
      <c r="AT164" s="203" t="s">
        <v>284</v>
      </c>
      <c r="AU164" s="203" t="s">
        <v>81</v>
      </c>
      <c r="AV164" s="13" t="s">
        <v>81</v>
      </c>
      <c r="AW164" s="13" t="s">
        <v>36</v>
      </c>
      <c r="AX164" s="13" t="s">
        <v>73</v>
      </c>
      <c r="AY164" s="203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3795</v>
      </c>
      <c r="H165" s="205">
        <v>0.29299999999999998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4" customFormat="1">
      <c r="B166" s="210"/>
      <c r="D166" s="195" t="s">
        <v>284</v>
      </c>
      <c r="E166" s="211" t="s">
        <v>5</v>
      </c>
      <c r="F166" s="212" t="s">
        <v>290</v>
      </c>
      <c r="H166" s="213">
        <v>60.628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284</v>
      </c>
      <c r="AU166" s="211" t="s">
        <v>81</v>
      </c>
      <c r="AV166" s="14" t="s">
        <v>87</v>
      </c>
      <c r="AW166" s="14" t="s">
        <v>36</v>
      </c>
      <c r="AX166" s="14" t="s">
        <v>73</v>
      </c>
      <c r="AY166" s="211" t="s">
        <v>276</v>
      </c>
    </row>
    <row r="167" spans="2:65" s="12" customFormat="1">
      <c r="B167" s="194"/>
      <c r="D167" s="195" t="s">
        <v>284</v>
      </c>
      <c r="E167" s="196" t="s">
        <v>5</v>
      </c>
      <c r="F167" s="197" t="s">
        <v>3796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3797</v>
      </c>
      <c r="H168" s="205">
        <v>7.56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3798</v>
      </c>
      <c r="H169" s="205">
        <v>2.3519999999999999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3798</v>
      </c>
      <c r="H170" s="205">
        <v>2.3519999999999999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4" customFormat="1">
      <c r="B171" s="210"/>
      <c r="D171" s="195" t="s">
        <v>284</v>
      </c>
      <c r="E171" s="211" t="s">
        <v>5</v>
      </c>
      <c r="F171" s="212" t="s">
        <v>290</v>
      </c>
      <c r="H171" s="213">
        <v>12.263999999999999</v>
      </c>
      <c r="I171" s="214"/>
      <c r="L171" s="210"/>
      <c r="M171" s="215"/>
      <c r="N171" s="216"/>
      <c r="O171" s="216"/>
      <c r="P171" s="216"/>
      <c r="Q171" s="216"/>
      <c r="R171" s="216"/>
      <c r="S171" s="216"/>
      <c r="T171" s="217"/>
      <c r="AT171" s="211" t="s">
        <v>284</v>
      </c>
      <c r="AU171" s="211" t="s">
        <v>81</v>
      </c>
      <c r="AV171" s="14" t="s">
        <v>87</v>
      </c>
      <c r="AW171" s="14" t="s">
        <v>36</v>
      </c>
      <c r="AX171" s="14" t="s">
        <v>73</v>
      </c>
      <c r="AY171" s="211" t="s">
        <v>276</v>
      </c>
    </row>
    <row r="172" spans="2:65" s="15" customFormat="1">
      <c r="B172" s="218"/>
      <c r="D172" s="195" t="s">
        <v>284</v>
      </c>
      <c r="E172" s="219" t="s">
        <v>5</v>
      </c>
      <c r="F172" s="220" t="s">
        <v>291</v>
      </c>
      <c r="H172" s="221">
        <v>72.891999999999996</v>
      </c>
      <c r="I172" s="222"/>
      <c r="L172" s="218"/>
      <c r="M172" s="223"/>
      <c r="N172" s="224"/>
      <c r="O172" s="224"/>
      <c r="P172" s="224"/>
      <c r="Q172" s="224"/>
      <c r="R172" s="224"/>
      <c r="S172" s="224"/>
      <c r="T172" s="225"/>
      <c r="AT172" s="219" t="s">
        <v>284</v>
      </c>
      <c r="AU172" s="219" t="s">
        <v>81</v>
      </c>
      <c r="AV172" s="15" t="s">
        <v>92</v>
      </c>
      <c r="AW172" s="15" t="s">
        <v>36</v>
      </c>
      <c r="AX172" s="15" t="s">
        <v>77</v>
      </c>
      <c r="AY172" s="219" t="s">
        <v>276</v>
      </c>
    </row>
    <row r="173" spans="2:65" s="1" customFormat="1" ht="16.5" customHeight="1">
      <c r="B173" s="181"/>
      <c r="C173" s="182" t="s">
        <v>92</v>
      </c>
      <c r="D173" s="182" t="s">
        <v>278</v>
      </c>
      <c r="E173" s="183" t="s">
        <v>298</v>
      </c>
      <c r="F173" s="184" t="s">
        <v>823</v>
      </c>
      <c r="G173" s="185" t="s">
        <v>281</v>
      </c>
      <c r="H173" s="186">
        <v>164.471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3799</v>
      </c>
    </row>
    <row r="174" spans="2:65" s="12" customFormat="1">
      <c r="B174" s="194"/>
      <c r="D174" s="195" t="s">
        <v>284</v>
      </c>
      <c r="E174" s="196" t="s">
        <v>5</v>
      </c>
      <c r="F174" s="197" t="s">
        <v>825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2" customFormat="1">
      <c r="B175" s="194"/>
      <c r="D175" s="195" t="s">
        <v>284</v>
      </c>
      <c r="E175" s="196" t="s">
        <v>5</v>
      </c>
      <c r="F175" s="197" t="s">
        <v>826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3800</v>
      </c>
      <c r="H176" s="205">
        <v>164.471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4" customFormat="1">
      <c r="B177" s="210"/>
      <c r="D177" s="195" t="s">
        <v>284</v>
      </c>
      <c r="E177" s="211" t="s">
        <v>5</v>
      </c>
      <c r="F177" s="212" t="s">
        <v>290</v>
      </c>
      <c r="H177" s="213">
        <v>164.471</v>
      </c>
      <c r="I177" s="214"/>
      <c r="L177" s="210"/>
      <c r="M177" s="215"/>
      <c r="N177" s="216"/>
      <c r="O177" s="216"/>
      <c r="P177" s="216"/>
      <c r="Q177" s="216"/>
      <c r="R177" s="216"/>
      <c r="S177" s="216"/>
      <c r="T177" s="217"/>
      <c r="AT177" s="211" t="s">
        <v>284</v>
      </c>
      <c r="AU177" s="211" t="s">
        <v>81</v>
      </c>
      <c r="AV177" s="14" t="s">
        <v>87</v>
      </c>
      <c r="AW177" s="14" t="s">
        <v>36</v>
      </c>
      <c r="AX177" s="14" t="s">
        <v>73</v>
      </c>
      <c r="AY177" s="211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164.471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25.5" customHeight="1">
      <c r="B179" s="181"/>
      <c r="C179" s="182" t="s">
        <v>305</v>
      </c>
      <c r="D179" s="182" t="s">
        <v>278</v>
      </c>
      <c r="E179" s="183" t="s">
        <v>301</v>
      </c>
      <c r="F179" s="184" t="s">
        <v>828</v>
      </c>
      <c r="G179" s="185" t="s">
        <v>281</v>
      </c>
      <c r="H179" s="186">
        <v>1644.71</v>
      </c>
      <c r="I179" s="187"/>
      <c r="J179" s="188">
        <f>ROUND(I179*H179,2)</f>
        <v>0</v>
      </c>
      <c r="K179" s="184" t="s">
        <v>282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5" t="s">
        <v>92</v>
      </c>
      <c r="AT179" s="25" t="s">
        <v>278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3801</v>
      </c>
    </row>
    <row r="180" spans="2:65" s="12" customFormat="1">
      <c r="B180" s="194"/>
      <c r="D180" s="195" t="s">
        <v>284</v>
      </c>
      <c r="E180" s="196" t="s">
        <v>5</v>
      </c>
      <c r="F180" s="197" t="s">
        <v>825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2" customFormat="1">
      <c r="B181" s="194"/>
      <c r="D181" s="195" t="s">
        <v>284</v>
      </c>
      <c r="E181" s="196" t="s">
        <v>5</v>
      </c>
      <c r="F181" s="197" t="s">
        <v>826</v>
      </c>
      <c r="H181" s="196" t="s">
        <v>5</v>
      </c>
      <c r="I181" s="198"/>
      <c r="L181" s="194"/>
      <c r="M181" s="199"/>
      <c r="N181" s="200"/>
      <c r="O181" s="200"/>
      <c r="P181" s="200"/>
      <c r="Q181" s="200"/>
      <c r="R181" s="200"/>
      <c r="S181" s="200"/>
      <c r="T181" s="201"/>
      <c r="AT181" s="196" t="s">
        <v>284</v>
      </c>
      <c r="AU181" s="196" t="s">
        <v>81</v>
      </c>
      <c r="AV181" s="12" t="s">
        <v>77</v>
      </c>
      <c r="AW181" s="12" t="s">
        <v>36</v>
      </c>
      <c r="AX181" s="12" t="s">
        <v>73</v>
      </c>
      <c r="AY181" s="196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3802</v>
      </c>
      <c r="H182" s="205">
        <v>1644.71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81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4" customFormat="1">
      <c r="B183" s="210"/>
      <c r="D183" s="195" t="s">
        <v>284</v>
      </c>
      <c r="E183" s="211" t="s">
        <v>5</v>
      </c>
      <c r="F183" s="212" t="s">
        <v>290</v>
      </c>
      <c r="H183" s="213">
        <v>1644.71</v>
      </c>
      <c r="I183" s="214"/>
      <c r="L183" s="210"/>
      <c r="M183" s="215"/>
      <c r="N183" s="216"/>
      <c r="O183" s="216"/>
      <c r="P183" s="216"/>
      <c r="Q183" s="216"/>
      <c r="R183" s="216"/>
      <c r="S183" s="216"/>
      <c r="T183" s="217"/>
      <c r="AT183" s="211" t="s">
        <v>284</v>
      </c>
      <c r="AU183" s="211" t="s">
        <v>81</v>
      </c>
      <c r="AV183" s="14" t="s">
        <v>87</v>
      </c>
      <c r="AW183" s="14" t="s">
        <v>36</v>
      </c>
      <c r="AX183" s="14" t="s">
        <v>73</v>
      </c>
      <c r="AY183" s="211" t="s">
        <v>276</v>
      </c>
    </row>
    <row r="184" spans="2:65" s="15" customFormat="1">
      <c r="B184" s="218"/>
      <c r="D184" s="195" t="s">
        <v>284</v>
      </c>
      <c r="E184" s="219" t="s">
        <v>5</v>
      </c>
      <c r="F184" s="220" t="s">
        <v>291</v>
      </c>
      <c r="H184" s="221">
        <v>1644.71</v>
      </c>
      <c r="I184" s="222"/>
      <c r="L184" s="218"/>
      <c r="M184" s="223"/>
      <c r="N184" s="224"/>
      <c r="O184" s="224"/>
      <c r="P184" s="224"/>
      <c r="Q184" s="224"/>
      <c r="R184" s="224"/>
      <c r="S184" s="224"/>
      <c r="T184" s="225"/>
      <c r="AT184" s="219" t="s">
        <v>284</v>
      </c>
      <c r="AU184" s="219" t="s">
        <v>81</v>
      </c>
      <c r="AV184" s="15" t="s">
        <v>92</v>
      </c>
      <c r="AW184" s="15" t="s">
        <v>36</v>
      </c>
      <c r="AX184" s="15" t="s">
        <v>77</v>
      </c>
      <c r="AY184" s="219" t="s">
        <v>276</v>
      </c>
    </row>
    <row r="185" spans="2:65" s="1" customFormat="1" ht="16.5" customHeight="1">
      <c r="B185" s="181"/>
      <c r="C185" s="182" t="s">
        <v>310</v>
      </c>
      <c r="D185" s="182" t="s">
        <v>278</v>
      </c>
      <c r="E185" s="183" t="s">
        <v>306</v>
      </c>
      <c r="F185" s="184" t="s">
        <v>831</v>
      </c>
      <c r="G185" s="185" t="s">
        <v>281</v>
      </c>
      <c r="H185" s="186">
        <v>164.471</v>
      </c>
      <c r="I185" s="187"/>
      <c r="J185" s="188">
        <f>ROUND(I185*H185,2)</f>
        <v>0</v>
      </c>
      <c r="K185" s="184" t="s">
        <v>282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81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3803</v>
      </c>
    </row>
    <row r="186" spans="2:65" s="12" customFormat="1">
      <c r="B186" s="194"/>
      <c r="D186" s="195" t="s">
        <v>284</v>
      </c>
      <c r="E186" s="196" t="s">
        <v>5</v>
      </c>
      <c r="F186" s="197" t="s">
        <v>825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2" customFormat="1">
      <c r="B187" s="194"/>
      <c r="D187" s="195" t="s">
        <v>284</v>
      </c>
      <c r="E187" s="196" t="s">
        <v>5</v>
      </c>
      <c r="F187" s="197" t="s">
        <v>826</v>
      </c>
      <c r="H187" s="196" t="s">
        <v>5</v>
      </c>
      <c r="I187" s="198"/>
      <c r="L187" s="194"/>
      <c r="M187" s="199"/>
      <c r="N187" s="200"/>
      <c r="O187" s="200"/>
      <c r="P187" s="200"/>
      <c r="Q187" s="200"/>
      <c r="R187" s="200"/>
      <c r="S187" s="200"/>
      <c r="T187" s="201"/>
      <c r="AT187" s="196" t="s">
        <v>284</v>
      </c>
      <c r="AU187" s="196" t="s">
        <v>81</v>
      </c>
      <c r="AV187" s="12" t="s">
        <v>77</v>
      </c>
      <c r="AW187" s="12" t="s">
        <v>36</v>
      </c>
      <c r="AX187" s="12" t="s">
        <v>73</v>
      </c>
      <c r="AY187" s="196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3804</v>
      </c>
      <c r="H188" s="205">
        <v>164.471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4" customFormat="1">
      <c r="B189" s="210"/>
      <c r="D189" s="195" t="s">
        <v>284</v>
      </c>
      <c r="E189" s="211" t="s">
        <v>5</v>
      </c>
      <c r="F189" s="212" t="s">
        <v>290</v>
      </c>
      <c r="H189" s="213">
        <v>164.471</v>
      </c>
      <c r="I189" s="214"/>
      <c r="L189" s="210"/>
      <c r="M189" s="215"/>
      <c r="N189" s="216"/>
      <c r="O189" s="216"/>
      <c r="P189" s="216"/>
      <c r="Q189" s="216"/>
      <c r="R189" s="216"/>
      <c r="S189" s="216"/>
      <c r="T189" s="217"/>
      <c r="AT189" s="211" t="s">
        <v>284</v>
      </c>
      <c r="AU189" s="211" t="s">
        <v>81</v>
      </c>
      <c r="AV189" s="14" t="s">
        <v>87</v>
      </c>
      <c r="AW189" s="14" t="s">
        <v>36</v>
      </c>
      <c r="AX189" s="14" t="s">
        <v>73</v>
      </c>
      <c r="AY189" s="211" t="s">
        <v>276</v>
      </c>
    </row>
    <row r="190" spans="2:65" s="15" customFormat="1">
      <c r="B190" s="218"/>
      <c r="D190" s="195" t="s">
        <v>284</v>
      </c>
      <c r="E190" s="219" t="s">
        <v>5</v>
      </c>
      <c r="F190" s="220" t="s">
        <v>291</v>
      </c>
      <c r="H190" s="221">
        <v>164.471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19" t="s">
        <v>284</v>
      </c>
      <c r="AU190" s="219" t="s">
        <v>81</v>
      </c>
      <c r="AV190" s="15" t="s">
        <v>92</v>
      </c>
      <c r="AW190" s="15" t="s">
        <v>36</v>
      </c>
      <c r="AX190" s="15" t="s">
        <v>77</v>
      </c>
      <c r="AY190" s="219" t="s">
        <v>276</v>
      </c>
    </row>
    <row r="191" spans="2:65" s="1" customFormat="1" ht="16.5" customHeight="1">
      <c r="B191" s="181"/>
      <c r="C191" s="182" t="s">
        <v>315</v>
      </c>
      <c r="D191" s="182" t="s">
        <v>278</v>
      </c>
      <c r="E191" s="183" t="s">
        <v>311</v>
      </c>
      <c r="F191" s="184" t="s">
        <v>312</v>
      </c>
      <c r="G191" s="185" t="s">
        <v>281</v>
      </c>
      <c r="H191" s="186">
        <v>164.471</v>
      </c>
      <c r="I191" s="187"/>
      <c r="J191" s="188">
        <f>ROUND(I191*H191,2)</f>
        <v>0</v>
      </c>
      <c r="K191" s="184" t="s">
        <v>282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81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3805</v>
      </c>
    </row>
    <row r="192" spans="2:65" s="12" customFormat="1">
      <c r="B192" s="194"/>
      <c r="D192" s="195" t="s">
        <v>284</v>
      </c>
      <c r="E192" s="196" t="s">
        <v>5</v>
      </c>
      <c r="F192" s="197" t="s">
        <v>825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81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826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81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3804</v>
      </c>
      <c r="H194" s="205">
        <v>164.471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4" customFormat="1">
      <c r="B195" s="210"/>
      <c r="D195" s="195" t="s">
        <v>284</v>
      </c>
      <c r="E195" s="211" t="s">
        <v>5</v>
      </c>
      <c r="F195" s="212" t="s">
        <v>290</v>
      </c>
      <c r="H195" s="213">
        <v>164.471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284</v>
      </c>
      <c r="AU195" s="211" t="s">
        <v>81</v>
      </c>
      <c r="AV195" s="14" t="s">
        <v>87</v>
      </c>
      <c r="AW195" s="14" t="s">
        <v>36</v>
      </c>
      <c r="AX195" s="14" t="s">
        <v>73</v>
      </c>
      <c r="AY195" s="211" t="s">
        <v>276</v>
      </c>
    </row>
    <row r="196" spans="2:65" s="15" customFormat="1">
      <c r="B196" s="218"/>
      <c r="D196" s="195" t="s">
        <v>284</v>
      </c>
      <c r="E196" s="219" t="s">
        <v>5</v>
      </c>
      <c r="F196" s="220" t="s">
        <v>291</v>
      </c>
      <c r="H196" s="221">
        <v>164.471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19" t="s">
        <v>284</v>
      </c>
      <c r="AU196" s="219" t="s">
        <v>81</v>
      </c>
      <c r="AV196" s="15" t="s">
        <v>92</v>
      </c>
      <c r="AW196" s="15" t="s">
        <v>36</v>
      </c>
      <c r="AX196" s="15" t="s">
        <v>77</v>
      </c>
      <c r="AY196" s="219" t="s">
        <v>276</v>
      </c>
    </row>
    <row r="197" spans="2:65" s="1" customFormat="1" ht="16.5" customHeight="1">
      <c r="B197" s="181"/>
      <c r="C197" s="182" t="s">
        <v>322</v>
      </c>
      <c r="D197" s="182" t="s">
        <v>278</v>
      </c>
      <c r="E197" s="183" t="s">
        <v>316</v>
      </c>
      <c r="F197" s="184" t="s">
        <v>835</v>
      </c>
      <c r="G197" s="185" t="s">
        <v>318</v>
      </c>
      <c r="H197" s="186">
        <v>263.154</v>
      </c>
      <c r="I197" s="187"/>
      <c r="J197" s="188">
        <f>ROUND(I197*H197,2)</f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81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3806</v>
      </c>
    </row>
    <row r="198" spans="2:65" s="12" customFormat="1">
      <c r="B198" s="194"/>
      <c r="D198" s="195" t="s">
        <v>284</v>
      </c>
      <c r="E198" s="196" t="s">
        <v>5</v>
      </c>
      <c r="F198" s="197" t="s">
        <v>825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2" customFormat="1">
      <c r="B199" s="194"/>
      <c r="D199" s="195" t="s">
        <v>284</v>
      </c>
      <c r="E199" s="196" t="s">
        <v>5</v>
      </c>
      <c r="F199" s="197" t="s">
        <v>826</v>
      </c>
      <c r="H199" s="196" t="s">
        <v>5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6" t="s">
        <v>284</v>
      </c>
      <c r="AU199" s="196" t="s">
        <v>81</v>
      </c>
      <c r="AV199" s="12" t="s">
        <v>77</v>
      </c>
      <c r="AW199" s="12" t="s">
        <v>36</v>
      </c>
      <c r="AX199" s="12" t="s">
        <v>73</v>
      </c>
      <c r="AY199" s="196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3807</v>
      </c>
      <c r="H200" s="205">
        <v>263.154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4" customFormat="1">
      <c r="B201" s="210"/>
      <c r="D201" s="195" t="s">
        <v>284</v>
      </c>
      <c r="E201" s="211" t="s">
        <v>5</v>
      </c>
      <c r="F201" s="212" t="s">
        <v>290</v>
      </c>
      <c r="H201" s="213">
        <v>263.154</v>
      </c>
      <c r="I201" s="214"/>
      <c r="L201" s="210"/>
      <c r="M201" s="215"/>
      <c r="N201" s="216"/>
      <c r="O201" s="216"/>
      <c r="P201" s="216"/>
      <c r="Q201" s="216"/>
      <c r="R201" s="216"/>
      <c r="S201" s="216"/>
      <c r="T201" s="217"/>
      <c r="AT201" s="211" t="s">
        <v>284</v>
      </c>
      <c r="AU201" s="211" t="s">
        <v>81</v>
      </c>
      <c r="AV201" s="14" t="s">
        <v>87</v>
      </c>
      <c r="AW201" s="14" t="s">
        <v>36</v>
      </c>
      <c r="AX201" s="14" t="s">
        <v>73</v>
      </c>
      <c r="AY201" s="211" t="s">
        <v>276</v>
      </c>
    </row>
    <row r="202" spans="2:65" s="15" customFormat="1">
      <c r="B202" s="218"/>
      <c r="D202" s="195" t="s">
        <v>284</v>
      </c>
      <c r="E202" s="219" t="s">
        <v>5</v>
      </c>
      <c r="F202" s="220" t="s">
        <v>291</v>
      </c>
      <c r="H202" s="221">
        <v>263.154</v>
      </c>
      <c r="I202" s="222"/>
      <c r="L202" s="218"/>
      <c r="M202" s="223"/>
      <c r="N202" s="224"/>
      <c r="O202" s="224"/>
      <c r="P202" s="224"/>
      <c r="Q202" s="224"/>
      <c r="R202" s="224"/>
      <c r="S202" s="224"/>
      <c r="T202" s="225"/>
      <c r="AT202" s="219" t="s">
        <v>284</v>
      </c>
      <c r="AU202" s="219" t="s">
        <v>81</v>
      </c>
      <c r="AV202" s="15" t="s">
        <v>92</v>
      </c>
      <c r="AW202" s="15" t="s">
        <v>36</v>
      </c>
      <c r="AX202" s="15" t="s">
        <v>77</v>
      </c>
      <c r="AY202" s="219" t="s">
        <v>276</v>
      </c>
    </row>
    <row r="203" spans="2:65" s="1" customFormat="1" ht="25.5" customHeight="1">
      <c r="B203" s="181"/>
      <c r="C203" s="182" t="s">
        <v>332</v>
      </c>
      <c r="D203" s="182" t="s">
        <v>278</v>
      </c>
      <c r="E203" s="183" t="s">
        <v>838</v>
      </c>
      <c r="F203" s="184" t="s">
        <v>839</v>
      </c>
      <c r="G203" s="185" t="s">
        <v>281</v>
      </c>
      <c r="H203" s="186">
        <v>52.298000000000002</v>
      </c>
      <c r="I203" s="187"/>
      <c r="J203" s="188">
        <f>ROUND(I203*H203,2)</f>
        <v>0</v>
      </c>
      <c r="K203" s="184" t="s">
        <v>282</v>
      </c>
      <c r="L203" s="42"/>
      <c r="M203" s="189" t="s">
        <v>5</v>
      </c>
      <c r="N203" s="190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92</v>
      </c>
      <c r="AT203" s="25" t="s">
        <v>278</v>
      </c>
      <c r="AU203" s="25" t="s">
        <v>81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3808</v>
      </c>
    </row>
    <row r="204" spans="2:65" s="12" customFormat="1">
      <c r="B204" s="194"/>
      <c r="D204" s="195" t="s">
        <v>284</v>
      </c>
      <c r="E204" s="196" t="s">
        <v>5</v>
      </c>
      <c r="F204" s="197" t="s">
        <v>841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2" customFormat="1">
      <c r="B205" s="194"/>
      <c r="D205" s="195" t="s">
        <v>284</v>
      </c>
      <c r="E205" s="196" t="s">
        <v>5</v>
      </c>
      <c r="F205" s="197" t="s">
        <v>781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81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812</v>
      </c>
      <c r="H206" s="205">
        <v>47.093000000000004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813</v>
      </c>
      <c r="H207" s="205">
        <v>1.9650000000000001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36</v>
      </c>
      <c r="AX207" s="13" t="s">
        <v>73</v>
      </c>
      <c r="AY207" s="203" t="s">
        <v>276</v>
      </c>
    </row>
    <row r="208" spans="2:65" s="12" customFormat="1">
      <c r="B208" s="194"/>
      <c r="D208" s="195" t="s">
        <v>284</v>
      </c>
      <c r="E208" s="196" t="s">
        <v>5</v>
      </c>
      <c r="F208" s="197" t="s">
        <v>3809</v>
      </c>
      <c r="H208" s="196" t="s">
        <v>5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6" t="s">
        <v>284</v>
      </c>
      <c r="AU208" s="196" t="s">
        <v>81</v>
      </c>
      <c r="AV208" s="12" t="s">
        <v>77</v>
      </c>
      <c r="AW208" s="12" t="s">
        <v>36</v>
      </c>
      <c r="AX208" s="12" t="s">
        <v>73</v>
      </c>
      <c r="AY208" s="196" t="s">
        <v>276</v>
      </c>
    </row>
    <row r="209" spans="2:65" s="13" customFormat="1">
      <c r="B209" s="202"/>
      <c r="D209" s="195" t="s">
        <v>284</v>
      </c>
      <c r="E209" s="203" t="s">
        <v>5</v>
      </c>
      <c r="F209" s="204" t="s">
        <v>3810</v>
      </c>
      <c r="H209" s="205">
        <v>1.512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284</v>
      </c>
      <c r="AU209" s="203" t="s">
        <v>81</v>
      </c>
      <c r="AV209" s="13" t="s">
        <v>81</v>
      </c>
      <c r="AW209" s="13" t="s">
        <v>36</v>
      </c>
      <c r="AX209" s="13" t="s">
        <v>73</v>
      </c>
      <c r="AY209" s="203" t="s">
        <v>276</v>
      </c>
    </row>
    <row r="210" spans="2:65" s="13" customFormat="1">
      <c r="B210" s="202"/>
      <c r="D210" s="195" t="s">
        <v>284</v>
      </c>
      <c r="E210" s="203" t="s">
        <v>5</v>
      </c>
      <c r="F210" s="204" t="s">
        <v>3811</v>
      </c>
      <c r="H210" s="205">
        <v>0.86399999999999999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284</v>
      </c>
      <c r="AU210" s="203" t="s">
        <v>81</v>
      </c>
      <c r="AV210" s="13" t="s">
        <v>81</v>
      </c>
      <c r="AW210" s="13" t="s">
        <v>36</v>
      </c>
      <c r="AX210" s="13" t="s">
        <v>73</v>
      </c>
      <c r="AY210" s="203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3811</v>
      </c>
      <c r="H211" s="205">
        <v>0.86399999999999999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4" customFormat="1">
      <c r="B212" s="210"/>
      <c r="D212" s="195" t="s">
        <v>284</v>
      </c>
      <c r="E212" s="211" t="s">
        <v>5</v>
      </c>
      <c r="F212" s="212" t="s">
        <v>290</v>
      </c>
      <c r="H212" s="213">
        <v>52.298000000000002</v>
      </c>
      <c r="I212" s="214"/>
      <c r="L212" s="210"/>
      <c r="M212" s="215"/>
      <c r="N212" s="216"/>
      <c r="O212" s="216"/>
      <c r="P212" s="216"/>
      <c r="Q212" s="216"/>
      <c r="R212" s="216"/>
      <c r="S212" s="216"/>
      <c r="T212" s="217"/>
      <c r="AT212" s="211" t="s">
        <v>284</v>
      </c>
      <c r="AU212" s="211" t="s">
        <v>81</v>
      </c>
      <c r="AV212" s="14" t="s">
        <v>87</v>
      </c>
      <c r="AW212" s="14" t="s">
        <v>36</v>
      </c>
      <c r="AX212" s="14" t="s">
        <v>73</v>
      </c>
      <c r="AY212" s="211" t="s">
        <v>276</v>
      </c>
    </row>
    <row r="213" spans="2:65" s="15" customFormat="1">
      <c r="B213" s="218"/>
      <c r="D213" s="195" t="s">
        <v>284</v>
      </c>
      <c r="E213" s="219" t="s">
        <v>5</v>
      </c>
      <c r="F213" s="220" t="s">
        <v>291</v>
      </c>
      <c r="H213" s="221">
        <v>52.298000000000002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19" t="s">
        <v>284</v>
      </c>
      <c r="AU213" s="219" t="s">
        <v>81</v>
      </c>
      <c r="AV213" s="15" t="s">
        <v>92</v>
      </c>
      <c r="AW213" s="15" t="s">
        <v>36</v>
      </c>
      <c r="AX213" s="15" t="s">
        <v>77</v>
      </c>
      <c r="AY213" s="219" t="s">
        <v>276</v>
      </c>
    </row>
    <row r="214" spans="2:65" s="1" customFormat="1" ht="16.5" customHeight="1">
      <c r="B214" s="181"/>
      <c r="C214" s="182" t="s">
        <v>340</v>
      </c>
      <c r="D214" s="182" t="s">
        <v>278</v>
      </c>
      <c r="E214" s="183" t="s">
        <v>842</v>
      </c>
      <c r="F214" s="184" t="s">
        <v>843</v>
      </c>
      <c r="G214" s="185" t="s">
        <v>325</v>
      </c>
      <c r="H214" s="186">
        <v>246.512</v>
      </c>
      <c r="I214" s="187"/>
      <c r="J214" s="188">
        <f>ROUND(I214*H214,2)</f>
        <v>0</v>
      </c>
      <c r="K214" s="184" t="s">
        <v>282</v>
      </c>
      <c r="L214" s="42"/>
      <c r="M214" s="189" t="s">
        <v>5</v>
      </c>
      <c r="N214" s="190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92</v>
      </c>
      <c r="AT214" s="25" t="s">
        <v>278</v>
      </c>
      <c r="AU214" s="25" t="s">
        <v>81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3812</v>
      </c>
    </row>
    <row r="215" spans="2:65" s="12" customFormat="1">
      <c r="B215" s="194"/>
      <c r="D215" s="195" t="s">
        <v>284</v>
      </c>
      <c r="E215" s="196" t="s">
        <v>5</v>
      </c>
      <c r="F215" s="197" t="s">
        <v>3813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2" customFormat="1">
      <c r="B216" s="194"/>
      <c r="D216" s="195" t="s">
        <v>284</v>
      </c>
      <c r="E216" s="196" t="s">
        <v>5</v>
      </c>
      <c r="F216" s="197" t="s">
        <v>286</v>
      </c>
      <c r="H216" s="196" t="s">
        <v>5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6" t="s">
        <v>284</v>
      </c>
      <c r="AU216" s="196" t="s">
        <v>81</v>
      </c>
      <c r="AV216" s="12" t="s">
        <v>77</v>
      </c>
      <c r="AW216" s="12" t="s">
        <v>36</v>
      </c>
      <c r="AX216" s="12" t="s">
        <v>73</v>
      </c>
      <c r="AY216" s="196" t="s">
        <v>276</v>
      </c>
    </row>
    <row r="217" spans="2:65" s="12" customFormat="1">
      <c r="B217" s="194"/>
      <c r="D217" s="195" t="s">
        <v>284</v>
      </c>
      <c r="E217" s="196" t="s">
        <v>5</v>
      </c>
      <c r="F217" s="197" t="s">
        <v>3756</v>
      </c>
      <c r="H217" s="196" t="s">
        <v>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6" t="s">
        <v>284</v>
      </c>
      <c r="AU217" s="196" t="s">
        <v>81</v>
      </c>
      <c r="AV217" s="12" t="s">
        <v>77</v>
      </c>
      <c r="AW217" s="12" t="s">
        <v>36</v>
      </c>
      <c r="AX217" s="12" t="s">
        <v>73</v>
      </c>
      <c r="AY217" s="196" t="s">
        <v>276</v>
      </c>
    </row>
    <row r="218" spans="2:65" s="13" customFormat="1">
      <c r="B218" s="202"/>
      <c r="D218" s="195" t="s">
        <v>284</v>
      </c>
      <c r="E218" s="203" t="s">
        <v>5</v>
      </c>
      <c r="F218" s="204" t="s">
        <v>3814</v>
      </c>
      <c r="H218" s="205">
        <v>57.42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284</v>
      </c>
      <c r="AU218" s="203" t="s">
        <v>81</v>
      </c>
      <c r="AV218" s="13" t="s">
        <v>81</v>
      </c>
      <c r="AW218" s="13" t="s">
        <v>36</v>
      </c>
      <c r="AX218" s="13" t="s">
        <v>73</v>
      </c>
      <c r="AY218" s="203" t="s">
        <v>276</v>
      </c>
    </row>
    <row r="219" spans="2:65" s="13" customFormat="1">
      <c r="B219" s="202"/>
      <c r="D219" s="195" t="s">
        <v>284</v>
      </c>
      <c r="E219" s="203" t="s">
        <v>5</v>
      </c>
      <c r="F219" s="204" t="s">
        <v>3815</v>
      </c>
      <c r="H219" s="205">
        <v>50.46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284</v>
      </c>
      <c r="AU219" s="203" t="s">
        <v>81</v>
      </c>
      <c r="AV219" s="13" t="s">
        <v>81</v>
      </c>
      <c r="AW219" s="13" t="s">
        <v>36</v>
      </c>
      <c r="AX219" s="13" t="s">
        <v>73</v>
      </c>
      <c r="AY219" s="203" t="s">
        <v>276</v>
      </c>
    </row>
    <row r="220" spans="2:65" s="12" customFormat="1">
      <c r="B220" s="194"/>
      <c r="D220" s="195" t="s">
        <v>284</v>
      </c>
      <c r="E220" s="196" t="s">
        <v>5</v>
      </c>
      <c r="F220" s="197" t="s">
        <v>3759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3816</v>
      </c>
      <c r="H221" s="205">
        <v>28.940999999999999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3761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81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3817</v>
      </c>
      <c r="H223" s="205">
        <v>42.25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3818</v>
      </c>
      <c r="H224" s="205">
        <v>24.45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65" s="13" customFormat="1">
      <c r="B225" s="202"/>
      <c r="D225" s="195" t="s">
        <v>284</v>
      </c>
      <c r="E225" s="203" t="s">
        <v>5</v>
      </c>
      <c r="F225" s="204" t="s">
        <v>3819</v>
      </c>
      <c r="H225" s="205">
        <v>42.991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65" s="14" customFormat="1">
      <c r="B226" s="210"/>
      <c r="D226" s="195" t="s">
        <v>284</v>
      </c>
      <c r="E226" s="211" t="s">
        <v>5</v>
      </c>
      <c r="F226" s="212" t="s">
        <v>290</v>
      </c>
      <c r="H226" s="213">
        <v>246.512</v>
      </c>
      <c r="I226" s="214"/>
      <c r="L226" s="210"/>
      <c r="M226" s="215"/>
      <c r="N226" s="216"/>
      <c r="O226" s="216"/>
      <c r="P226" s="216"/>
      <c r="Q226" s="216"/>
      <c r="R226" s="216"/>
      <c r="S226" s="216"/>
      <c r="T226" s="217"/>
      <c r="AT226" s="211" t="s">
        <v>284</v>
      </c>
      <c r="AU226" s="211" t="s">
        <v>81</v>
      </c>
      <c r="AV226" s="14" t="s">
        <v>87</v>
      </c>
      <c r="AW226" s="14" t="s">
        <v>36</v>
      </c>
      <c r="AX226" s="14" t="s">
        <v>73</v>
      </c>
      <c r="AY226" s="211" t="s">
        <v>276</v>
      </c>
    </row>
    <row r="227" spans="2:65" s="15" customFormat="1">
      <c r="B227" s="218"/>
      <c r="D227" s="195" t="s">
        <v>284</v>
      </c>
      <c r="E227" s="219" t="s">
        <v>5</v>
      </c>
      <c r="F227" s="220" t="s">
        <v>291</v>
      </c>
      <c r="H227" s="221">
        <v>246.512</v>
      </c>
      <c r="I227" s="222"/>
      <c r="L227" s="218"/>
      <c r="M227" s="223"/>
      <c r="N227" s="224"/>
      <c r="O227" s="224"/>
      <c r="P227" s="224"/>
      <c r="Q227" s="224"/>
      <c r="R227" s="224"/>
      <c r="S227" s="224"/>
      <c r="T227" s="225"/>
      <c r="AT227" s="219" t="s">
        <v>284</v>
      </c>
      <c r="AU227" s="219" t="s">
        <v>81</v>
      </c>
      <c r="AV227" s="15" t="s">
        <v>92</v>
      </c>
      <c r="AW227" s="15" t="s">
        <v>36</v>
      </c>
      <c r="AX227" s="15" t="s">
        <v>77</v>
      </c>
      <c r="AY227" s="219" t="s">
        <v>276</v>
      </c>
    </row>
    <row r="228" spans="2:65" s="11" customFormat="1" ht="29.85" customHeight="1">
      <c r="B228" s="168"/>
      <c r="D228" s="169" t="s">
        <v>72</v>
      </c>
      <c r="E228" s="179" t="s">
        <v>81</v>
      </c>
      <c r="F228" s="179" t="s">
        <v>331</v>
      </c>
      <c r="I228" s="171"/>
      <c r="J228" s="180">
        <f>BK228</f>
        <v>0</v>
      </c>
      <c r="L228" s="168"/>
      <c r="M228" s="173"/>
      <c r="N228" s="174"/>
      <c r="O228" s="174"/>
      <c r="P228" s="175">
        <f>SUM(P229:P402)</f>
        <v>0</v>
      </c>
      <c r="Q228" s="174"/>
      <c r="R228" s="175">
        <f>SUM(R229:R402)</f>
        <v>596.88456928000005</v>
      </c>
      <c r="S228" s="174"/>
      <c r="T228" s="176">
        <f>SUM(T229:T402)</f>
        <v>0</v>
      </c>
      <c r="AR228" s="169" t="s">
        <v>77</v>
      </c>
      <c r="AT228" s="177" t="s">
        <v>72</v>
      </c>
      <c r="AU228" s="177" t="s">
        <v>77</v>
      </c>
      <c r="AY228" s="169" t="s">
        <v>276</v>
      </c>
      <c r="BK228" s="178">
        <f>SUM(BK229:BK402)</f>
        <v>0</v>
      </c>
    </row>
    <row r="229" spans="2:65" s="1" customFormat="1" ht="16.5" customHeight="1">
      <c r="B229" s="181"/>
      <c r="C229" s="182" t="s">
        <v>347</v>
      </c>
      <c r="D229" s="182" t="s">
        <v>278</v>
      </c>
      <c r="E229" s="183" t="s">
        <v>333</v>
      </c>
      <c r="F229" s="184" t="s">
        <v>334</v>
      </c>
      <c r="G229" s="185" t="s">
        <v>281</v>
      </c>
      <c r="H229" s="186">
        <v>42.72</v>
      </c>
      <c r="I229" s="187"/>
      <c r="J229" s="188">
        <f>ROUND(I229*H229,2)</f>
        <v>0</v>
      </c>
      <c r="K229" s="184" t="s">
        <v>3765</v>
      </c>
      <c r="L229" s="42"/>
      <c r="M229" s="189" t="s">
        <v>5</v>
      </c>
      <c r="N229" s="190" t="s">
        <v>46</v>
      </c>
      <c r="O229" s="43"/>
      <c r="P229" s="191">
        <f>O229*H229</f>
        <v>0</v>
      </c>
      <c r="Q229" s="191">
        <v>1.98</v>
      </c>
      <c r="R229" s="191">
        <f>Q229*H229</f>
        <v>84.585599999999999</v>
      </c>
      <c r="S229" s="191">
        <v>0</v>
      </c>
      <c r="T229" s="192">
        <f>S229*H229</f>
        <v>0</v>
      </c>
      <c r="AR229" s="25" t="s">
        <v>92</v>
      </c>
      <c r="AT229" s="25" t="s">
        <v>278</v>
      </c>
      <c r="AU229" s="25" t="s">
        <v>81</v>
      </c>
      <c r="AY229" s="25" t="s">
        <v>276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92</v>
      </c>
      <c r="BK229" s="193">
        <f>ROUND(I229*H229,2)</f>
        <v>0</v>
      </c>
      <c r="BL229" s="25" t="s">
        <v>92</v>
      </c>
      <c r="BM229" s="25" t="s">
        <v>3820</v>
      </c>
    </row>
    <row r="230" spans="2:65" s="12" customFormat="1">
      <c r="B230" s="194"/>
      <c r="D230" s="195" t="s">
        <v>284</v>
      </c>
      <c r="E230" s="196" t="s">
        <v>5</v>
      </c>
      <c r="F230" s="197" t="s">
        <v>3821</v>
      </c>
      <c r="H230" s="196" t="s">
        <v>5</v>
      </c>
      <c r="I230" s="198"/>
      <c r="L230" s="194"/>
      <c r="M230" s="199"/>
      <c r="N230" s="200"/>
      <c r="O230" s="200"/>
      <c r="P230" s="200"/>
      <c r="Q230" s="200"/>
      <c r="R230" s="200"/>
      <c r="S230" s="200"/>
      <c r="T230" s="201"/>
      <c r="AT230" s="196" t="s">
        <v>284</v>
      </c>
      <c r="AU230" s="196" t="s">
        <v>81</v>
      </c>
      <c r="AV230" s="12" t="s">
        <v>77</v>
      </c>
      <c r="AW230" s="12" t="s">
        <v>36</v>
      </c>
      <c r="AX230" s="12" t="s">
        <v>73</v>
      </c>
      <c r="AY230" s="196" t="s">
        <v>276</v>
      </c>
    </row>
    <row r="231" spans="2:65" s="12" customFormat="1">
      <c r="B231" s="194"/>
      <c r="D231" s="195" t="s">
        <v>284</v>
      </c>
      <c r="E231" s="196" t="s">
        <v>5</v>
      </c>
      <c r="F231" s="197" t="s">
        <v>286</v>
      </c>
      <c r="H231" s="196" t="s">
        <v>5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6" t="s">
        <v>284</v>
      </c>
      <c r="AU231" s="196" t="s">
        <v>81</v>
      </c>
      <c r="AV231" s="12" t="s">
        <v>77</v>
      </c>
      <c r="AW231" s="12" t="s">
        <v>36</v>
      </c>
      <c r="AX231" s="12" t="s">
        <v>73</v>
      </c>
      <c r="AY231" s="196" t="s">
        <v>276</v>
      </c>
    </row>
    <row r="232" spans="2:65" s="12" customFormat="1">
      <c r="B232" s="194"/>
      <c r="D232" s="195" t="s">
        <v>284</v>
      </c>
      <c r="E232" s="196" t="s">
        <v>5</v>
      </c>
      <c r="F232" s="197" t="s">
        <v>337</v>
      </c>
      <c r="H232" s="196" t="s">
        <v>5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6" t="s">
        <v>284</v>
      </c>
      <c r="AU232" s="196" t="s">
        <v>81</v>
      </c>
      <c r="AV232" s="12" t="s">
        <v>77</v>
      </c>
      <c r="AW232" s="12" t="s">
        <v>36</v>
      </c>
      <c r="AX232" s="12" t="s">
        <v>73</v>
      </c>
      <c r="AY232" s="196" t="s">
        <v>276</v>
      </c>
    </row>
    <row r="233" spans="2:65" s="12" customFormat="1">
      <c r="B233" s="194"/>
      <c r="D233" s="195" t="s">
        <v>284</v>
      </c>
      <c r="E233" s="196" t="s">
        <v>5</v>
      </c>
      <c r="F233" s="197" t="s">
        <v>3756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3" customFormat="1">
      <c r="B234" s="202"/>
      <c r="D234" s="195" t="s">
        <v>284</v>
      </c>
      <c r="E234" s="203" t="s">
        <v>5</v>
      </c>
      <c r="F234" s="204" t="s">
        <v>3822</v>
      </c>
      <c r="H234" s="205">
        <v>14.355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65" s="13" customFormat="1">
      <c r="B235" s="202"/>
      <c r="D235" s="195" t="s">
        <v>284</v>
      </c>
      <c r="E235" s="203" t="s">
        <v>5</v>
      </c>
      <c r="F235" s="204" t="s">
        <v>3823</v>
      </c>
      <c r="H235" s="205">
        <v>7.569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36</v>
      </c>
      <c r="AX235" s="13" t="s">
        <v>73</v>
      </c>
      <c r="AY235" s="203" t="s">
        <v>276</v>
      </c>
    </row>
    <row r="236" spans="2:65" s="12" customFormat="1">
      <c r="B236" s="194"/>
      <c r="D236" s="195" t="s">
        <v>284</v>
      </c>
      <c r="E236" s="196" t="s">
        <v>5</v>
      </c>
      <c r="F236" s="197" t="s">
        <v>3759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81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3824</v>
      </c>
      <c r="H237" s="205">
        <v>4.3410000000000002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65" s="12" customFormat="1">
      <c r="B238" s="194"/>
      <c r="D238" s="195" t="s">
        <v>284</v>
      </c>
      <c r="E238" s="196" t="s">
        <v>5</v>
      </c>
      <c r="F238" s="197" t="s">
        <v>3761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3" customFormat="1">
      <c r="B239" s="202"/>
      <c r="D239" s="195" t="s">
        <v>284</v>
      </c>
      <c r="E239" s="203" t="s">
        <v>5</v>
      </c>
      <c r="F239" s="204" t="s">
        <v>3825</v>
      </c>
      <c r="H239" s="205">
        <v>6.3380000000000001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3826</v>
      </c>
      <c r="H240" s="205">
        <v>3.6680000000000001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3827</v>
      </c>
      <c r="H241" s="205">
        <v>6.4489999999999998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36</v>
      </c>
      <c r="AX241" s="13" t="s">
        <v>73</v>
      </c>
      <c r="AY241" s="203" t="s">
        <v>276</v>
      </c>
    </row>
    <row r="242" spans="2:65" s="14" customFormat="1">
      <c r="B242" s="210"/>
      <c r="D242" s="195" t="s">
        <v>284</v>
      </c>
      <c r="E242" s="211" t="s">
        <v>5</v>
      </c>
      <c r="F242" s="212" t="s">
        <v>290</v>
      </c>
      <c r="H242" s="213">
        <v>42.72</v>
      </c>
      <c r="I242" s="214"/>
      <c r="L242" s="210"/>
      <c r="M242" s="215"/>
      <c r="N242" s="216"/>
      <c r="O242" s="216"/>
      <c r="P242" s="216"/>
      <c r="Q242" s="216"/>
      <c r="R242" s="216"/>
      <c r="S242" s="216"/>
      <c r="T242" s="217"/>
      <c r="AT242" s="211" t="s">
        <v>284</v>
      </c>
      <c r="AU242" s="211" t="s">
        <v>81</v>
      </c>
      <c r="AV242" s="14" t="s">
        <v>87</v>
      </c>
      <c r="AW242" s="14" t="s">
        <v>36</v>
      </c>
      <c r="AX242" s="14" t="s">
        <v>73</v>
      </c>
      <c r="AY242" s="211" t="s">
        <v>276</v>
      </c>
    </row>
    <row r="243" spans="2:65" s="15" customFormat="1">
      <c r="B243" s="218"/>
      <c r="D243" s="195" t="s">
        <v>284</v>
      </c>
      <c r="E243" s="219" t="s">
        <v>5</v>
      </c>
      <c r="F243" s="220" t="s">
        <v>291</v>
      </c>
      <c r="H243" s="221">
        <v>42.72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284</v>
      </c>
      <c r="AU243" s="219" t="s">
        <v>81</v>
      </c>
      <c r="AV243" s="15" t="s">
        <v>92</v>
      </c>
      <c r="AW243" s="15" t="s">
        <v>36</v>
      </c>
      <c r="AX243" s="15" t="s">
        <v>77</v>
      </c>
      <c r="AY243" s="219" t="s">
        <v>276</v>
      </c>
    </row>
    <row r="244" spans="2:65" s="1" customFormat="1" ht="16.5" customHeight="1">
      <c r="B244" s="181"/>
      <c r="C244" s="182" t="s">
        <v>356</v>
      </c>
      <c r="D244" s="182" t="s">
        <v>278</v>
      </c>
      <c r="E244" s="183" t="s">
        <v>3828</v>
      </c>
      <c r="F244" s="184" t="s">
        <v>3829</v>
      </c>
      <c r="G244" s="185" t="s">
        <v>281</v>
      </c>
      <c r="H244" s="186">
        <v>98.049000000000007</v>
      </c>
      <c r="I244" s="187"/>
      <c r="J244" s="188">
        <f>ROUND(I244*H244,2)</f>
        <v>0</v>
      </c>
      <c r="K244" s="184" t="s">
        <v>3765</v>
      </c>
      <c r="L244" s="42"/>
      <c r="M244" s="189" t="s">
        <v>5</v>
      </c>
      <c r="N244" s="190" t="s">
        <v>46</v>
      </c>
      <c r="O244" s="43"/>
      <c r="P244" s="191">
        <f>O244*H244</f>
        <v>0</v>
      </c>
      <c r="Q244" s="191">
        <v>2.16</v>
      </c>
      <c r="R244" s="191">
        <f>Q244*H244</f>
        <v>211.78584000000004</v>
      </c>
      <c r="S244" s="191">
        <v>0</v>
      </c>
      <c r="T244" s="192">
        <f>S244*H244</f>
        <v>0</v>
      </c>
      <c r="AR244" s="25" t="s">
        <v>92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3830</v>
      </c>
    </row>
    <row r="245" spans="2:65" s="12" customFormat="1">
      <c r="B245" s="194"/>
      <c r="D245" s="195" t="s">
        <v>284</v>
      </c>
      <c r="E245" s="196" t="s">
        <v>5</v>
      </c>
      <c r="F245" s="197" t="s">
        <v>3821</v>
      </c>
      <c r="H245" s="196" t="s">
        <v>5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6" t="s">
        <v>284</v>
      </c>
      <c r="AU245" s="196" t="s">
        <v>81</v>
      </c>
      <c r="AV245" s="12" t="s">
        <v>77</v>
      </c>
      <c r="AW245" s="12" t="s">
        <v>36</v>
      </c>
      <c r="AX245" s="12" t="s">
        <v>73</v>
      </c>
      <c r="AY245" s="196" t="s">
        <v>276</v>
      </c>
    </row>
    <row r="246" spans="2:65" s="12" customFormat="1">
      <c r="B246" s="194"/>
      <c r="D246" s="195" t="s">
        <v>284</v>
      </c>
      <c r="E246" s="196" t="s">
        <v>5</v>
      </c>
      <c r="F246" s="197" t="s">
        <v>286</v>
      </c>
      <c r="H246" s="196" t="s">
        <v>5</v>
      </c>
      <c r="I246" s="198"/>
      <c r="L246" s="194"/>
      <c r="M246" s="199"/>
      <c r="N246" s="200"/>
      <c r="O246" s="200"/>
      <c r="P246" s="200"/>
      <c r="Q246" s="200"/>
      <c r="R246" s="200"/>
      <c r="S246" s="200"/>
      <c r="T246" s="201"/>
      <c r="AT246" s="196" t="s">
        <v>284</v>
      </c>
      <c r="AU246" s="196" t="s">
        <v>81</v>
      </c>
      <c r="AV246" s="12" t="s">
        <v>77</v>
      </c>
      <c r="AW246" s="12" t="s">
        <v>36</v>
      </c>
      <c r="AX246" s="12" t="s">
        <v>73</v>
      </c>
      <c r="AY246" s="196" t="s">
        <v>276</v>
      </c>
    </row>
    <row r="247" spans="2:65" s="12" customFormat="1">
      <c r="B247" s="194"/>
      <c r="D247" s="195" t="s">
        <v>284</v>
      </c>
      <c r="E247" s="196" t="s">
        <v>5</v>
      </c>
      <c r="F247" s="197" t="s">
        <v>337</v>
      </c>
      <c r="H247" s="196" t="s">
        <v>5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6" t="s">
        <v>284</v>
      </c>
      <c r="AU247" s="196" t="s">
        <v>81</v>
      </c>
      <c r="AV247" s="12" t="s">
        <v>77</v>
      </c>
      <c r="AW247" s="12" t="s">
        <v>36</v>
      </c>
      <c r="AX247" s="12" t="s">
        <v>73</v>
      </c>
      <c r="AY247" s="196" t="s">
        <v>276</v>
      </c>
    </row>
    <row r="248" spans="2:65" s="12" customFormat="1">
      <c r="B248" s="194"/>
      <c r="D248" s="195" t="s">
        <v>284</v>
      </c>
      <c r="E248" s="196" t="s">
        <v>5</v>
      </c>
      <c r="F248" s="197" t="s">
        <v>3756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3831</v>
      </c>
      <c r="H249" s="205">
        <v>17.661000000000001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36</v>
      </c>
      <c r="AX249" s="13" t="s">
        <v>73</v>
      </c>
      <c r="AY249" s="203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3832</v>
      </c>
      <c r="H250" s="205">
        <v>9.0310000000000006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2" customFormat="1">
      <c r="B251" s="194"/>
      <c r="D251" s="195" t="s">
        <v>284</v>
      </c>
      <c r="E251" s="196" t="s">
        <v>5</v>
      </c>
      <c r="F251" s="197" t="s">
        <v>3833</v>
      </c>
      <c r="H251" s="196" t="s">
        <v>5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6" t="s">
        <v>284</v>
      </c>
      <c r="AU251" s="196" t="s">
        <v>81</v>
      </c>
      <c r="AV251" s="12" t="s">
        <v>77</v>
      </c>
      <c r="AW251" s="12" t="s">
        <v>36</v>
      </c>
      <c r="AX251" s="12" t="s">
        <v>73</v>
      </c>
      <c r="AY251" s="196" t="s">
        <v>276</v>
      </c>
    </row>
    <row r="252" spans="2:65" s="13" customFormat="1">
      <c r="B252" s="202"/>
      <c r="D252" s="195" t="s">
        <v>284</v>
      </c>
      <c r="E252" s="203" t="s">
        <v>5</v>
      </c>
      <c r="F252" s="204" t="s">
        <v>3834</v>
      </c>
      <c r="H252" s="205">
        <v>4.9710000000000001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284</v>
      </c>
      <c r="AU252" s="203" t="s">
        <v>81</v>
      </c>
      <c r="AV252" s="13" t="s">
        <v>81</v>
      </c>
      <c r="AW252" s="13" t="s">
        <v>36</v>
      </c>
      <c r="AX252" s="13" t="s">
        <v>73</v>
      </c>
      <c r="AY252" s="203" t="s">
        <v>276</v>
      </c>
    </row>
    <row r="253" spans="2:65" s="13" customFormat="1">
      <c r="B253" s="202"/>
      <c r="D253" s="195" t="s">
        <v>284</v>
      </c>
      <c r="E253" s="203" t="s">
        <v>5</v>
      </c>
      <c r="F253" s="204" t="s">
        <v>3835</v>
      </c>
      <c r="H253" s="205">
        <v>8.5310000000000006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284</v>
      </c>
      <c r="AU253" s="203" t="s">
        <v>81</v>
      </c>
      <c r="AV253" s="13" t="s">
        <v>81</v>
      </c>
      <c r="AW253" s="13" t="s">
        <v>36</v>
      </c>
      <c r="AX253" s="13" t="s">
        <v>73</v>
      </c>
      <c r="AY253" s="203" t="s">
        <v>276</v>
      </c>
    </row>
    <row r="254" spans="2:65" s="13" customFormat="1">
      <c r="B254" s="202"/>
      <c r="D254" s="195" t="s">
        <v>284</v>
      </c>
      <c r="E254" s="203" t="s">
        <v>5</v>
      </c>
      <c r="F254" s="204" t="s">
        <v>3836</v>
      </c>
      <c r="H254" s="205">
        <v>6.3760000000000003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284</v>
      </c>
      <c r="AU254" s="203" t="s">
        <v>81</v>
      </c>
      <c r="AV254" s="13" t="s">
        <v>81</v>
      </c>
      <c r="AW254" s="13" t="s">
        <v>36</v>
      </c>
      <c r="AX254" s="13" t="s">
        <v>73</v>
      </c>
      <c r="AY254" s="203" t="s">
        <v>276</v>
      </c>
    </row>
    <row r="255" spans="2:65" s="12" customFormat="1">
      <c r="B255" s="194"/>
      <c r="D255" s="195" t="s">
        <v>284</v>
      </c>
      <c r="E255" s="196" t="s">
        <v>5</v>
      </c>
      <c r="F255" s="197" t="s">
        <v>3759</v>
      </c>
      <c r="H255" s="196" t="s">
        <v>5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6" t="s">
        <v>284</v>
      </c>
      <c r="AU255" s="196" t="s">
        <v>81</v>
      </c>
      <c r="AV255" s="12" t="s">
        <v>77</v>
      </c>
      <c r="AW255" s="12" t="s">
        <v>36</v>
      </c>
      <c r="AX255" s="12" t="s">
        <v>73</v>
      </c>
      <c r="AY255" s="196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3837</v>
      </c>
      <c r="H256" s="205">
        <v>16.349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65" s="12" customFormat="1">
      <c r="B257" s="194"/>
      <c r="D257" s="195" t="s">
        <v>284</v>
      </c>
      <c r="E257" s="196" t="s">
        <v>5</v>
      </c>
      <c r="F257" s="197" t="s">
        <v>3761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3" customFormat="1">
      <c r="B258" s="202"/>
      <c r="D258" s="195" t="s">
        <v>284</v>
      </c>
      <c r="E258" s="203" t="s">
        <v>5</v>
      </c>
      <c r="F258" s="204" t="s">
        <v>3838</v>
      </c>
      <c r="H258" s="205">
        <v>25.35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65" s="13" customFormat="1">
      <c r="B259" s="202"/>
      <c r="D259" s="195" t="s">
        <v>284</v>
      </c>
      <c r="E259" s="203" t="s">
        <v>5</v>
      </c>
      <c r="F259" s="204" t="s">
        <v>3763</v>
      </c>
      <c r="H259" s="205">
        <v>9.7799999999999994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65" s="14" customFormat="1">
      <c r="B260" s="210"/>
      <c r="D260" s="195" t="s">
        <v>284</v>
      </c>
      <c r="E260" s="211" t="s">
        <v>5</v>
      </c>
      <c r="F260" s="212" t="s">
        <v>290</v>
      </c>
      <c r="H260" s="213">
        <v>98.049000000000007</v>
      </c>
      <c r="I260" s="214"/>
      <c r="L260" s="210"/>
      <c r="M260" s="215"/>
      <c r="N260" s="216"/>
      <c r="O260" s="216"/>
      <c r="P260" s="216"/>
      <c r="Q260" s="216"/>
      <c r="R260" s="216"/>
      <c r="S260" s="216"/>
      <c r="T260" s="217"/>
      <c r="AT260" s="211" t="s">
        <v>284</v>
      </c>
      <c r="AU260" s="211" t="s">
        <v>81</v>
      </c>
      <c r="AV260" s="14" t="s">
        <v>87</v>
      </c>
      <c r="AW260" s="14" t="s">
        <v>36</v>
      </c>
      <c r="AX260" s="14" t="s">
        <v>73</v>
      </c>
      <c r="AY260" s="211" t="s">
        <v>276</v>
      </c>
    </row>
    <row r="261" spans="2:65" s="15" customFormat="1">
      <c r="B261" s="218"/>
      <c r="D261" s="195" t="s">
        <v>284</v>
      </c>
      <c r="E261" s="219" t="s">
        <v>5</v>
      </c>
      <c r="F261" s="220" t="s">
        <v>291</v>
      </c>
      <c r="H261" s="221">
        <v>98.049000000000007</v>
      </c>
      <c r="I261" s="222"/>
      <c r="L261" s="218"/>
      <c r="M261" s="223"/>
      <c r="N261" s="224"/>
      <c r="O261" s="224"/>
      <c r="P261" s="224"/>
      <c r="Q261" s="224"/>
      <c r="R261" s="224"/>
      <c r="S261" s="224"/>
      <c r="T261" s="225"/>
      <c r="AT261" s="219" t="s">
        <v>284</v>
      </c>
      <c r="AU261" s="219" t="s">
        <v>81</v>
      </c>
      <c r="AV261" s="15" t="s">
        <v>92</v>
      </c>
      <c r="AW261" s="15" t="s">
        <v>36</v>
      </c>
      <c r="AX261" s="15" t="s">
        <v>77</v>
      </c>
      <c r="AY261" s="219" t="s">
        <v>276</v>
      </c>
    </row>
    <row r="262" spans="2:65" s="1" customFormat="1" ht="16.5" customHeight="1">
      <c r="B262" s="181"/>
      <c r="C262" s="182" t="s">
        <v>365</v>
      </c>
      <c r="D262" s="182" t="s">
        <v>278</v>
      </c>
      <c r="E262" s="183" t="s">
        <v>3839</v>
      </c>
      <c r="F262" s="184" t="s">
        <v>3840</v>
      </c>
      <c r="G262" s="185" t="s">
        <v>281</v>
      </c>
      <c r="H262" s="186">
        <v>43.264000000000003</v>
      </c>
      <c r="I262" s="187"/>
      <c r="J262" s="188">
        <f>ROUND(I262*H262,2)</f>
        <v>0</v>
      </c>
      <c r="K262" s="184" t="s">
        <v>3765</v>
      </c>
      <c r="L262" s="42"/>
      <c r="M262" s="189" t="s">
        <v>5</v>
      </c>
      <c r="N262" s="190" t="s">
        <v>46</v>
      </c>
      <c r="O262" s="43"/>
      <c r="P262" s="191">
        <f>O262*H262</f>
        <v>0</v>
      </c>
      <c r="Q262" s="191">
        <v>2.2563399999999998</v>
      </c>
      <c r="R262" s="191">
        <f>Q262*H262</f>
        <v>97.61829376</v>
      </c>
      <c r="S262" s="191">
        <v>0</v>
      </c>
      <c r="T262" s="192">
        <f>S262*H262</f>
        <v>0</v>
      </c>
      <c r="AR262" s="25" t="s">
        <v>92</v>
      </c>
      <c r="AT262" s="25" t="s">
        <v>278</v>
      </c>
      <c r="AU262" s="25" t="s">
        <v>81</v>
      </c>
      <c r="AY262" s="25" t="s">
        <v>276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5" t="s">
        <v>92</v>
      </c>
      <c r="BK262" s="193">
        <f>ROUND(I262*H262,2)</f>
        <v>0</v>
      </c>
      <c r="BL262" s="25" t="s">
        <v>92</v>
      </c>
      <c r="BM262" s="25" t="s">
        <v>3841</v>
      </c>
    </row>
    <row r="263" spans="2:65" s="12" customFormat="1">
      <c r="B263" s="194"/>
      <c r="D263" s="195" t="s">
        <v>284</v>
      </c>
      <c r="E263" s="196" t="s">
        <v>5</v>
      </c>
      <c r="F263" s="197" t="s">
        <v>3842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284</v>
      </c>
      <c r="AU263" s="196" t="s">
        <v>81</v>
      </c>
      <c r="AV263" s="12" t="s">
        <v>77</v>
      </c>
      <c r="AW263" s="12" t="s">
        <v>36</v>
      </c>
      <c r="AX263" s="12" t="s">
        <v>73</v>
      </c>
      <c r="AY263" s="196" t="s">
        <v>276</v>
      </c>
    </row>
    <row r="264" spans="2:65" s="12" customFormat="1">
      <c r="B264" s="194"/>
      <c r="D264" s="195" t="s">
        <v>284</v>
      </c>
      <c r="E264" s="196" t="s">
        <v>5</v>
      </c>
      <c r="F264" s="197" t="s">
        <v>286</v>
      </c>
      <c r="H264" s="196" t="s">
        <v>5</v>
      </c>
      <c r="I264" s="198"/>
      <c r="L264" s="194"/>
      <c r="M264" s="199"/>
      <c r="N264" s="200"/>
      <c r="O264" s="200"/>
      <c r="P264" s="200"/>
      <c r="Q264" s="200"/>
      <c r="R264" s="200"/>
      <c r="S264" s="200"/>
      <c r="T264" s="201"/>
      <c r="AT264" s="196" t="s">
        <v>284</v>
      </c>
      <c r="AU264" s="196" t="s">
        <v>81</v>
      </c>
      <c r="AV264" s="12" t="s">
        <v>77</v>
      </c>
      <c r="AW264" s="12" t="s">
        <v>36</v>
      </c>
      <c r="AX264" s="12" t="s">
        <v>73</v>
      </c>
      <c r="AY264" s="196" t="s">
        <v>276</v>
      </c>
    </row>
    <row r="265" spans="2:65" s="12" customFormat="1">
      <c r="B265" s="194"/>
      <c r="D265" s="195" t="s">
        <v>284</v>
      </c>
      <c r="E265" s="196" t="s">
        <v>5</v>
      </c>
      <c r="F265" s="197" t="s">
        <v>337</v>
      </c>
      <c r="H265" s="196" t="s">
        <v>5</v>
      </c>
      <c r="I265" s="198"/>
      <c r="L265" s="194"/>
      <c r="M265" s="199"/>
      <c r="N265" s="200"/>
      <c r="O265" s="200"/>
      <c r="P265" s="200"/>
      <c r="Q265" s="200"/>
      <c r="R265" s="200"/>
      <c r="S265" s="200"/>
      <c r="T265" s="201"/>
      <c r="AT265" s="196" t="s">
        <v>284</v>
      </c>
      <c r="AU265" s="196" t="s">
        <v>81</v>
      </c>
      <c r="AV265" s="12" t="s">
        <v>77</v>
      </c>
      <c r="AW265" s="12" t="s">
        <v>36</v>
      </c>
      <c r="AX265" s="12" t="s">
        <v>73</v>
      </c>
      <c r="AY265" s="196" t="s">
        <v>276</v>
      </c>
    </row>
    <row r="266" spans="2:65" s="12" customFormat="1">
      <c r="B266" s="194"/>
      <c r="D266" s="195" t="s">
        <v>284</v>
      </c>
      <c r="E266" s="196" t="s">
        <v>5</v>
      </c>
      <c r="F266" s="197" t="s">
        <v>3756</v>
      </c>
      <c r="H266" s="196" t="s">
        <v>5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6" t="s">
        <v>284</v>
      </c>
      <c r="AU266" s="196" t="s">
        <v>81</v>
      </c>
      <c r="AV266" s="12" t="s">
        <v>77</v>
      </c>
      <c r="AW266" s="12" t="s">
        <v>36</v>
      </c>
      <c r="AX266" s="12" t="s">
        <v>73</v>
      </c>
      <c r="AY266" s="196" t="s">
        <v>276</v>
      </c>
    </row>
    <row r="267" spans="2:65" s="13" customFormat="1">
      <c r="B267" s="202"/>
      <c r="D267" s="195" t="s">
        <v>284</v>
      </c>
      <c r="E267" s="203" t="s">
        <v>5</v>
      </c>
      <c r="F267" s="204" t="s">
        <v>3843</v>
      </c>
      <c r="H267" s="205">
        <v>17.815999999999999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284</v>
      </c>
      <c r="AU267" s="203" t="s">
        <v>81</v>
      </c>
      <c r="AV267" s="13" t="s">
        <v>81</v>
      </c>
      <c r="AW267" s="13" t="s">
        <v>36</v>
      </c>
      <c r="AX267" s="13" t="s">
        <v>73</v>
      </c>
      <c r="AY267" s="203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3844</v>
      </c>
      <c r="H268" s="205">
        <v>1.369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3759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3" customFormat="1">
      <c r="B270" s="202"/>
      <c r="D270" s="195" t="s">
        <v>284</v>
      </c>
      <c r="E270" s="203" t="s">
        <v>5</v>
      </c>
      <c r="F270" s="204" t="s">
        <v>3845</v>
      </c>
      <c r="H270" s="205">
        <v>5.1790000000000003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65" s="12" customFormat="1">
      <c r="B271" s="194"/>
      <c r="D271" s="195" t="s">
        <v>284</v>
      </c>
      <c r="E271" s="196" t="s">
        <v>5</v>
      </c>
      <c r="F271" s="197" t="s">
        <v>3761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3846</v>
      </c>
      <c r="H272" s="205">
        <v>18.899999999999999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4" customFormat="1">
      <c r="B273" s="210"/>
      <c r="D273" s="195" t="s">
        <v>284</v>
      </c>
      <c r="E273" s="211" t="s">
        <v>5</v>
      </c>
      <c r="F273" s="212" t="s">
        <v>290</v>
      </c>
      <c r="H273" s="213">
        <v>43.264000000000003</v>
      </c>
      <c r="I273" s="214"/>
      <c r="L273" s="210"/>
      <c r="M273" s="215"/>
      <c r="N273" s="216"/>
      <c r="O273" s="216"/>
      <c r="P273" s="216"/>
      <c r="Q273" s="216"/>
      <c r="R273" s="216"/>
      <c r="S273" s="216"/>
      <c r="T273" s="217"/>
      <c r="AT273" s="211" t="s">
        <v>284</v>
      </c>
      <c r="AU273" s="211" t="s">
        <v>81</v>
      </c>
      <c r="AV273" s="14" t="s">
        <v>87</v>
      </c>
      <c r="AW273" s="14" t="s">
        <v>36</v>
      </c>
      <c r="AX273" s="14" t="s">
        <v>73</v>
      </c>
      <c r="AY273" s="211" t="s">
        <v>276</v>
      </c>
    </row>
    <row r="274" spans="2:65" s="15" customFormat="1">
      <c r="B274" s="218"/>
      <c r="D274" s="195" t="s">
        <v>284</v>
      </c>
      <c r="E274" s="219" t="s">
        <v>5</v>
      </c>
      <c r="F274" s="220" t="s">
        <v>291</v>
      </c>
      <c r="H274" s="221">
        <v>43.264000000000003</v>
      </c>
      <c r="I274" s="222"/>
      <c r="L274" s="218"/>
      <c r="M274" s="223"/>
      <c r="N274" s="224"/>
      <c r="O274" s="224"/>
      <c r="P274" s="224"/>
      <c r="Q274" s="224"/>
      <c r="R274" s="224"/>
      <c r="S274" s="224"/>
      <c r="T274" s="225"/>
      <c r="AT274" s="219" t="s">
        <v>284</v>
      </c>
      <c r="AU274" s="219" t="s">
        <v>81</v>
      </c>
      <c r="AV274" s="15" t="s">
        <v>92</v>
      </c>
      <c r="AW274" s="15" t="s">
        <v>36</v>
      </c>
      <c r="AX274" s="15" t="s">
        <v>77</v>
      </c>
      <c r="AY274" s="219" t="s">
        <v>276</v>
      </c>
    </row>
    <row r="275" spans="2:65" s="1" customFormat="1" ht="16.5" customHeight="1">
      <c r="B275" s="181"/>
      <c r="C275" s="182" t="s">
        <v>372</v>
      </c>
      <c r="D275" s="182" t="s">
        <v>278</v>
      </c>
      <c r="E275" s="183" t="s">
        <v>3847</v>
      </c>
      <c r="F275" s="184" t="s">
        <v>3848</v>
      </c>
      <c r="G275" s="185" t="s">
        <v>325</v>
      </c>
      <c r="H275" s="186">
        <v>20.687000000000001</v>
      </c>
      <c r="I275" s="187"/>
      <c r="J275" s="188">
        <f>ROUND(I275*H275,2)</f>
        <v>0</v>
      </c>
      <c r="K275" s="184" t="s">
        <v>282</v>
      </c>
      <c r="L275" s="42"/>
      <c r="M275" s="189" t="s">
        <v>5</v>
      </c>
      <c r="N275" s="190" t="s">
        <v>46</v>
      </c>
      <c r="O275" s="43"/>
      <c r="P275" s="191">
        <f>O275*H275</f>
        <v>0</v>
      </c>
      <c r="Q275" s="191">
        <v>2.47E-3</v>
      </c>
      <c r="R275" s="191">
        <f>Q275*H275</f>
        <v>5.1096889999999999E-2</v>
      </c>
      <c r="S275" s="191">
        <v>0</v>
      </c>
      <c r="T275" s="192">
        <f>S275*H275</f>
        <v>0</v>
      </c>
      <c r="AR275" s="25" t="s">
        <v>92</v>
      </c>
      <c r="AT275" s="25" t="s">
        <v>278</v>
      </c>
      <c r="AU275" s="25" t="s">
        <v>81</v>
      </c>
      <c r="AY275" s="25" t="s">
        <v>276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92</v>
      </c>
      <c r="BK275" s="193">
        <f>ROUND(I275*H275,2)</f>
        <v>0</v>
      </c>
      <c r="BL275" s="25" t="s">
        <v>92</v>
      </c>
      <c r="BM275" s="25" t="s">
        <v>3849</v>
      </c>
    </row>
    <row r="276" spans="2:65" s="12" customFormat="1">
      <c r="B276" s="194"/>
      <c r="D276" s="195" t="s">
        <v>284</v>
      </c>
      <c r="E276" s="196" t="s">
        <v>5</v>
      </c>
      <c r="F276" s="197" t="s">
        <v>3850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2" customFormat="1">
      <c r="B277" s="194"/>
      <c r="D277" s="195" t="s">
        <v>284</v>
      </c>
      <c r="E277" s="196" t="s">
        <v>5</v>
      </c>
      <c r="F277" s="197" t="s">
        <v>286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2" customFormat="1">
      <c r="B278" s="194"/>
      <c r="D278" s="195" t="s">
        <v>284</v>
      </c>
      <c r="E278" s="196" t="s">
        <v>5</v>
      </c>
      <c r="F278" s="197" t="s">
        <v>3756</v>
      </c>
      <c r="H278" s="196" t="s">
        <v>5</v>
      </c>
      <c r="I278" s="198"/>
      <c r="L278" s="194"/>
      <c r="M278" s="199"/>
      <c r="N278" s="200"/>
      <c r="O278" s="200"/>
      <c r="P278" s="200"/>
      <c r="Q278" s="200"/>
      <c r="R278" s="200"/>
      <c r="S278" s="200"/>
      <c r="T278" s="201"/>
      <c r="AT278" s="196" t="s">
        <v>284</v>
      </c>
      <c r="AU278" s="196" t="s">
        <v>81</v>
      </c>
      <c r="AV278" s="12" t="s">
        <v>77</v>
      </c>
      <c r="AW278" s="12" t="s">
        <v>36</v>
      </c>
      <c r="AX278" s="12" t="s">
        <v>73</v>
      </c>
      <c r="AY278" s="196" t="s">
        <v>276</v>
      </c>
    </row>
    <row r="279" spans="2:65" s="13" customFormat="1">
      <c r="B279" s="202"/>
      <c r="D279" s="195" t="s">
        <v>284</v>
      </c>
      <c r="E279" s="203" t="s">
        <v>5</v>
      </c>
      <c r="F279" s="204" t="s">
        <v>3851</v>
      </c>
      <c r="H279" s="205">
        <v>9.4350000000000005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284</v>
      </c>
      <c r="AU279" s="203" t="s">
        <v>81</v>
      </c>
      <c r="AV279" s="13" t="s">
        <v>81</v>
      </c>
      <c r="AW279" s="13" t="s">
        <v>36</v>
      </c>
      <c r="AX279" s="13" t="s">
        <v>73</v>
      </c>
      <c r="AY279" s="203" t="s">
        <v>276</v>
      </c>
    </row>
    <row r="280" spans="2:65" s="12" customFormat="1">
      <c r="B280" s="194"/>
      <c r="D280" s="195" t="s">
        <v>284</v>
      </c>
      <c r="E280" s="196" t="s">
        <v>5</v>
      </c>
      <c r="F280" s="197" t="s">
        <v>3759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3852</v>
      </c>
      <c r="H281" s="205">
        <v>3.3319999999999999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2" customFormat="1">
      <c r="B282" s="194"/>
      <c r="D282" s="195" t="s">
        <v>284</v>
      </c>
      <c r="E282" s="196" t="s">
        <v>5</v>
      </c>
      <c r="F282" s="197" t="s">
        <v>3761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3" customFormat="1">
      <c r="B283" s="202"/>
      <c r="D283" s="195" t="s">
        <v>284</v>
      </c>
      <c r="E283" s="203" t="s">
        <v>5</v>
      </c>
      <c r="F283" s="204" t="s">
        <v>3853</v>
      </c>
      <c r="H283" s="205">
        <v>7.92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65" s="14" customFormat="1">
      <c r="B284" s="210"/>
      <c r="D284" s="195" t="s">
        <v>284</v>
      </c>
      <c r="E284" s="211" t="s">
        <v>5</v>
      </c>
      <c r="F284" s="212" t="s">
        <v>290</v>
      </c>
      <c r="H284" s="213">
        <v>20.687000000000001</v>
      </c>
      <c r="I284" s="214"/>
      <c r="L284" s="210"/>
      <c r="M284" s="215"/>
      <c r="N284" s="216"/>
      <c r="O284" s="216"/>
      <c r="P284" s="216"/>
      <c r="Q284" s="216"/>
      <c r="R284" s="216"/>
      <c r="S284" s="216"/>
      <c r="T284" s="217"/>
      <c r="AT284" s="211" t="s">
        <v>284</v>
      </c>
      <c r="AU284" s="211" t="s">
        <v>81</v>
      </c>
      <c r="AV284" s="14" t="s">
        <v>87</v>
      </c>
      <c r="AW284" s="14" t="s">
        <v>36</v>
      </c>
      <c r="AX284" s="14" t="s">
        <v>73</v>
      </c>
      <c r="AY284" s="211" t="s">
        <v>276</v>
      </c>
    </row>
    <row r="285" spans="2:65" s="15" customFormat="1">
      <c r="B285" s="218"/>
      <c r="D285" s="195" t="s">
        <v>284</v>
      </c>
      <c r="E285" s="219" t="s">
        <v>5</v>
      </c>
      <c r="F285" s="220" t="s">
        <v>291</v>
      </c>
      <c r="H285" s="221">
        <v>20.687000000000001</v>
      </c>
      <c r="I285" s="222"/>
      <c r="L285" s="218"/>
      <c r="M285" s="223"/>
      <c r="N285" s="224"/>
      <c r="O285" s="224"/>
      <c r="P285" s="224"/>
      <c r="Q285" s="224"/>
      <c r="R285" s="224"/>
      <c r="S285" s="224"/>
      <c r="T285" s="225"/>
      <c r="AT285" s="219" t="s">
        <v>284</v>
      </c>
      <c r="AU285" s="219" t="s">
        <v>81</v>
      </c>
      <c r="AV285" s="15" t="s">
        <v>92</v>
      </c>
      <c r="AW285" s="15" t="s">
        <v>36</v>
      </c>
      <c r="AX285" s="15" t="s">
        <v>77</v>
      </c>
      <c r="AY285" s="219" t="s">
        <v>276</v>
      </c>
    </row>
    <row r="286" spans="2:65" s="1" customFormat="1" ht="16.5" customHeight="1">
      <c r="B286" s="181"/>
      <c r="C286" s="182" t="s">
        <v>12</v>
      </c>
      <c r="D286" s="182" t="s">
        <v>278</v>
      </c>
      <c r="E286" s="183" t="s">
        <v>3854</v>
      </c>
      <c r="F286" s="184" t="s">
        <v>3855</v>
      </c>
      <c r="G286" s="185" t="s">
        <v>325</v>
      </c>
      <c r="H286" s="186">
        <v>20.687000000000001</v>
      </c>
      <c r="I286" s="187"/>
      <c r="J286" s="188">
        <f>ROUND(I286*H286,2)</f>
        <v>0</v>
      </c>
      <c r="K286" s="184" t="s">
        <v>282</v>
      </c>
      <c r="L286" s="42"/>
      <c r="M286" s="189" t="s">
        <v>5</v>
      </c>
      <c r="N286" s="190" t="s">
        <v>46</v>
      </c>
      <c r="O286" s="43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25" t="s">
        <v>92</v>
      </c>
      <c r="AT286" s="25" t="s">
        <v>278</v>
      </c>
      <c r="AU286" s="25" t="s">
        <v>81</v>
      </c>
      <c r="AY286" s="25" t="s">
        <v>276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5" t="s">
        <v>92</v>
      </c>
      <c r="BK286" s="193">
        <f>ROUND(I286*H286,2)</f>
        <v>0</v>
      </c>
      <c r="BL286" s="25" t="s">
        <v>92</v>
      </c>
      <c r="BM286" s="25" t="s">
        <v>3856</v>
      </c>
    </row>
    <row r="287" spans="2:65" s="12" customFormat="1">
      <c r="B287" s="194"/>
      <c r="D287" s="195" t="s">
        <v>284</v>
      </c>
      <c r="E287" s="196" t="s">
        <v>5</v>
      </c>
      <c r="F287" s="197" t="s">
        <v>3857</v>
      </c>
      <c r="H287" s="196" t="s">
        <v>5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6" t="s">
        <v>284</v>
      </c>
      <c r="AU287" s="196" t="s">
        <v>81</v>
      </c>
      <c r="AV287" s="12" t="s">
        <v>77</v>
      </c>
      <c r="AW287" s="12" t="s">
        <v>36</v>
      </c>
      <c r="AX287" s="12" t="s">
        <v>73</v>
      </c>
      <c r="AY287" s="196" t="s">
        <v>276</v>
      </c>
    </row>
    <row r="288" spans="2:65" s="12" customFormat="1">
      <c r="B288" s="194"/>
      <c r="D288" s="195" t="s">
        <v>284</v>
      </c>
      <c r="E288" s="196" t="s">
        <v>5</v>
      </c>
      <c r="F288" s="197" t="s">
        <v>286</v>
      </c>
      <c r="H288" s="196" t="s">
        <v>5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6" t="s">
        <v>284</v>
      </c>
      <c r="AU288" s="196" t="s">
        <v>81</v>
      </c>
      <c r="AV288" s="12" t="s">
        <v>77</v>
      </c>
      <c r="AW288" s="12" t="s">
        <v>36</v>
      </c>
      <c r="AX288" s="12" t="s">
        <v>73</v>
      </c>
      <c r="AY288" s="196" t="s">
        <v>276</v>
      </c>
    </row>
    <row r="289" spans="2:65" s="12" customFormat="1">
      <c r="B289" s="194"/>
      <c r="D289" s="195" t="s">
        <v>284</v>
      </c>
      <c r="E289" s="196" t="s">
        <v>5</v>
      </c>
      <c r="F289" s="197" t="s">
        <v>3756</v>
      </c>
      <c r="H289" s="196" t="s">
        <v>5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6" t="s">
        <v>284</v>
      </c>
      <c r="AU289" s="196" t="s">
        <v>81</v>
      </c>
      <c r="AV289" s="12" t="s">
        <v>77</v>
      </c>
      <c r="AW289" s="12" t="s">
        <v>36</v>
      </c>
      <c r="AX289" s="12" t="s">
        <v>73</v>
      </c>
      <c r="AY289" s="196" t="s">
        <v>276</v>
      </c>
    </row>
    <row r="290" spans="2:65" s="13" customFormat="1">
      <c r="B290" s="202"/>
      <c r="D290" s="195" t="s">
        <v>284</v>
      </c>
      <c r="E290" s="203" t="s">
        <v>5</v>
      </c>
      <c r="F290" s="204" t="s">
        <v>3851</v>
      </c>
      <c r="H290" s="205">
        <v>9.4350000000000005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65" s="12" customFormat="1">
      <c r="B291" s="194"/>
      <c r="D291" s="195" t="s">
        <v>284</v>
      </c>
      <c r="E291" s="196" t="s">
        <v>5</v>
      </c>
      <c r="F291" s="197" t="s">
        <v>3759</v>
      </c>
      <c r="H291" s="196" t="s">
        <v>5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6" t="s">
        <v>284</v>
      </c>
      <c r="AU291" s="196" t="s">
        <v>81</v>
      </c>
      <c r="AV291" s="12" t="s">
        <v>77</v>
      </c>
      <c r="AW291" s="12" t="s">
        <v>36</v>
      </c>
      <c r="AX291" s="12" t="s">
        <v>73</v>
      </c>
      <c r="AY291" s="196" t="s">
        <v>276</v>
      </c>
    </row>
    <row r="292" spans="2:65" s="13" customFormat="1">
      <c r="B292" s="202"/>
      <c r="D292" s="195" t="s">
        <v>284</v>
      </c>
      <c r="E292" s="203" t="s">
        <v>5</v>
      </c>
      <c r="F292" s="204" t="s">
        <v>3852</v>
      </c>
      <c r="H292" s="205">
        <v>3.3319999999999999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65" s="12" customFormat="1">
      <c r="B293" s="194"/>
      <c r="D293" s="195" t="s">
        <v>284</v>
      </c>
      <c r="E293" s="196" t="s">
        <v>5</v>
      </c>
      <c r="F293" s="197" t="s">
        <v>3761</v>
      </c>
      <c r="H293" s="196" t="s">
        <v>5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6" t="s">
        <v>284</v>
      </c>
      <c r="AU293" s="196" t="s">
        <v>81</v>
      </c>
      <c r="AV293" s="12" t="s">
        <v>77</v>
      </c>
      <c r="AW293" s="12" t="s">
        <v>36</v>
      </c>
      <c r="AX293" s="12" t="s">
        <v>73</v>
      </c>
      <c r="AY293" s="196" t="s">
        <v>276</v>
      </c>
    </row>
    <row r="294" spans="2:65" s="13" customFormat="1">
      <c r="B294" s="202"/>
      <c r="D294" s="195" t="s">
        <v>284</v>
      </c>
      <c r="E294" s="203" t="s">
        <v>5</v>
      </c>
      <c r="F294" s="204" t="s">
        <v>3853</v>
      </c>
      <c r="H294" s="205">
        <v>7.92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65" s="14" customFormat="1">
      <c r="B295" s="210"/>
      <c r="D295" s="195" t="s">
        <v>284</v>
      </c>
      <c r="E295" s="211" t="s">
        <v>5</v>
      </c>
      <c r="F295" s="212" t="s">
        <v>290</v>
      </c>
      <c r="H295" s="213">
        <v>20.687000000000001</v>
      </c>
      <c r="I295" s="214"/>
      <c r="L295" s="210"/>
      <c r="M295" s="215"/>
      <c r="N295" s="216"/>
      <c r="O295" s="216"/>
      <c r="P295" s="216"/>
      <c r="Q295" s="216"/>
      <c r="R295" s="216"/>
      <c r="S295" s="216"/>
      <c r="T295" s="217"/>
      <c r="AT295" s="211" t="s">
        <v>284</v>
      </c>
      <c r="AU295" s="211" t="s">
        <v>81</v>
      </c>
      <c r="AV295" s="14" t="s">
        <v>87</v>
      </c>
      <c r="AW295" s="14" t="s">
        <v>36</v>
      </c>
      <c r="AX295" s="14" t="s">
        <v>73</v>
      </c>
      <c r="AY295" s="211" t="s">
        <v>276</v>
      </c>
    </row>
    <row r="296" spans="2:65" s="15" customFormat="1">
      <c r="B296" s="218"/>
      <c r="D296" s="195" t="s">
        <v>284</v>
      </c>
      <c r="E296" s="219" t="s">
        <v>5</v>
      </c>
      <c r="F296" s="220" t="s">
        <v>291</v>
      </c>
      <c r="H296" s="221">
        <v>20.687000000000001</v>
      </c>
      <c r="I296" s="222"/>
      <c r="L296" s="218"/>
      <c r="M296" s="223"/>
      <c r="N296" s="224"/>
      <c r="O296" s="224"/>
      <c r="P296" s="224"/>
      <c r="Q296" s="224"/>
      <c r="R296" s="224"/>
      <c r="S296" s="224"/>
      <c r="T296" s="225"/>
      <c r="AT296" s="219" t="s">
        <v>284</v>
      </c>
      <c r="AU296" s="219" t="s">
        <v>81</v>
      </c>
      <c r="AV296" s="15" t="s">
        <v>92</v>
      </c>
      <c r="AW296" s="15" t="s">
        <v>36</v>
      </c>
      <c r="AX296" s="15" t="s">
        <v>77</v>
      </c>
      <c r="AY296" s="219" t="s">
        <v>276</v>
      </c>
    </row>
    <row r="297" spans="2:65" s="1" customFormat="1" ht="16.5" customHeight="1">
      <c r="B297" s="181"/>
      <c r="C297" s="182" t="s">
        <v>384</v>
      </c>
      <c r="D297" s="182" t="s">
        <v>278</v>
      </c>
      <c r="E297" s="183" t="s">
        <v>348</v>
      </c>
      <c r="F297" s="184" t="s">
        <v>349</v>
      </c>
      <c r="G297" s="185" t="s">
        <v>318</v>
      </c>
      <c r="H297" s="186">
        <v>0.875</v>
      </c>
      <c r="I297" s="187"/>
      <c r="J297" s="188">
        <f>ROUND(I297*H297,2)</f>
        <v>0</v>
      </c>
      <c r="K297" s="184" t="s">
        <v>3765</v>
      </c>
      <c r="L297" s="42"/>
      <c r="M297" s="189" t="s">
        <v>5</v>
      </c>
      <c r="N297" s="190" t="s">
        <v>46</v>
      </c>
      <c r="O297" s="43"/>
      <c r="P297" s="191">
        <f>O297*H297</f>
        <v>0</v>
      </c>
      <c r="Q297" s="191">
        <v>1.06277</v>
      </c>
      <c r="R297" s="191">
        <f>Q297*H297</f>
        <v>0.92992374999999994</v>
      </c>
      <c r="S297" s="191">
        <v>0</v>
      </c>
      <c r="T297" s="192">
        <f>S297*H297</f>
        <v>0</v>
      </c>
      <c r="AR297" s="25" t="s">
        <v>92</v>
      </c>
      <c r="AT297" s="25" t="s">
        <v>278</v>
      </c>
      <c r="AU297" s="25" t="s">
        <v>81</v>
      </c>
      <c r="AY297" s="25" t="s">
        <v>276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5" t="s">
        <v>92</v>
      </c>
      <c r="BK297" s="193">
        <f>ROUND(I297*H297,2)</f>
        <v>0</v>
      </c>
      <c r="BL297" s="25" t="s">
        <v>92</v>
      </c>
      <c r="BM297" s="25" t="s">
        <v>3858</v>
      </c>
    </row>
    <row r="298" spans="2:65" s="12" customFormat="1">
      <c r="B298" s="194"/>
      <c r="D298" s="195" t="s">
        <v>284</v>
      </c>
      <c r="E298" s="196" t="s">
        <v>5</v>
      </c>
      <c r="F298" s="197" t="s">
        <v>3859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284</v>
      </c>
      <c r="AU298" s="196" t="s">
        <v>81</v>
      </c>
      <c r="AV298" s="12" t="s">
        <v>77</v>
      </c>
      <c r="AW298" s="12" t="s">
        <v>36</v>
      </c>
      <c r="AX298" s="12" t="s">
        <v>73</v>
      </c>
      <c r="AY298" s="196" t="s">
        <v>276</v>
      </c>
    </row>
    <row r="299" spans="2:65" s="12" customFormat="1">
      <c r="B299" s="194"/>
      <c r="D299" s="195" t="s">
        <v>284</v>
      </c>
      <c r="E299" s="196" t="s">
        <v>5</v>
      </c>
      <c r="F299" s="197" t="s">
        <v>286</v>
      </c>
      <c r="H299" s="196" t="s">
        <v>5</v>
      </c>
      <c r="I299" s="198"/>
      <c r="L299" s="194"/>
      <c r="M299" s="199"/>
      <c r="N299" s="200"/>
      <c r="O299" s="200"/>
      <c r="P299" s="200"/>
      <c r="Q299" s="200"/>
      <c r="R299" s="200"/>
      <c r="S299" s="200"/>
      <c r="T299" s="201"/>
      <c r="AT299" s="196" t="s">
        <v>284</v>
      </c>
      <c r="AU299" s="196" t="s">
        <v>81</v>
      </c>
      <c r="AV299" s="12" t="s">
        <v>77</v>
      </c>
      <c r="AW299" s="12" t="s">
        <v>36</v>
      </c>
      <c r="AX299" s="12" t="s">
        <v>73</v>
      </c>
      <c r="AY299" s="196" t="s">
        <v>276</v>
      </c>
    </row>
    <row r="300" spans="2:65" s="12" customFormat="1">
      <c r="B300" s="194"/>
      <c r="D300" s="195" t="s">
        <v>284</v>
      </c>
      <c r="E300" s="196" t="s">
        <v>5</v>
      </c>
      <c r="F300" s="197" t="s">
        <v>337</v>
      </c>
      <c r="H300" s="196" t="s">
        <v>5</v>
      </c>
      <c r="I300" s="198"/>
      <c r="L300" s="194"/>
      <c r="M300" s="199"/>
      <c r="N300" s="200"/>
      <c r="O300" s="200"/>
      <c r="P300" s="200"/>
      <c r="Q300" s="200"/>
      <c r="R300" s="200"/>
      <c r="S300" s="200"/>
      <c r="T300" s="201"/>
      <c r="AT300" s="196" t="s">
        <v>284</v>
      </c>
      <c r="AU300" s="196" t="s">
        <v>81</v>
      </c>
      <c r="AV300" s="12" t="s">
        <v>77</v>
      </c>
      <c r="AW300" s="12" t="s">
        <v>36</v>
      </c>
      <c r="AX300" s="12" t="s">
        <v>73</v>
      </c>
      <c r="AY300" s="196" t="s">
        <v>276</v>
      </c>
    </row>
    <row r="301" spans="2:65" s="12" customFormat="1">
      <c r="B301" s="194"/>
      <c r="D301" s="195" t="s">
        <v>284</v>
      </c>
      <c r="E301" s="196" t="s">
        <v>5</v>
      </c>
      <c r="F301" s="197" t="s">
        <v>3756</v>
      </c>
      <c r="H301" s="196" t="s">
        <v>5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6" t="s">
        <v>284</v>
      </c>
      <c r="AU301" s="196" t="s">
        <v>81</v>
      </c>
      <c r="AV301" s="12" t="s">
        <v>77</v>
      </c>
      <c r="AW301" s="12" t="s">
        <v>36</v>
      </c>
      <c r="AX301" s="12" t="s">
        <v>73</v>
      </c>
      <c r="AY301" s="196" t="s">
        <v>276</v>
      </c>
    </row>
    <row r="302" spans="2:65" s="13" customFormat="1">
      <c r="B302" s="202"/>
      <c r="D302" s="195" t="s">
        <v>284</v>
      </c>
      <c r="E302" s="203" t="s">
        <v>5</v>
      </c>
      <c r="F302" s="204" t="s">
        <v>3860</v>
      </c>
      <c r="H302" s="205">
        <v>0.36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65" s="13" customFormat="1">
      <c r="B303" s="202"/>
      <c r="D303" s="195" t="s">
        <v>284</v>
      </c>
      <c r="E303" s="203" t="s">
        <v>5</v>
      </c>
      <c r="F303" s="204" t="s">
        <v>3861</v>
      </c>
      <c r="H303" s="205">
        <v>2.8000000000000001E-2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36</v>
      </c>
      <c r="AX303" s="13" t="s">
        <v>73</v>
      </c>
      <c r="AY303" s="203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3759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3" customFormat="1">
      <c r="B305" s="202"/>
      <c r="D305" s="195" t="s">
        <v>284</v>
      </c>
      <c r="E305" s="203" t="s">
        <v>5</v>
      </c>
      <c r="F305" s="204" t="s">
        <v>3862</v>
      </c>
      <c r="H305" s="205">
        <v>0.105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284</v>
      </c>
      <c r="AU305" s="203" t="s">
        <v>81</v>
      </c>
      <c r="AV305" s="13" t="s">
        <v>81</v>
      </c>
      <c r="AW305" s="13" t="s">
        <v>36</v>
      </c>
      <c r="AX305" s="13" t="s">
        <v>73</v>
      </c>
      <c r="AY305" s="203" t="s">
        <v>276</v>
      </c>
    </row>
    <row r="306" spans="2:65" s="12" customFormat="1">
      <c r="B306" s="194"/>
      <c r="D306" s="195" t="s">
        <v>284</v>
      </c>
      <c r="E306" s="196" t="s">
        <v>5</v>
      </c>
      <c r="F306" s="197" t="s">
        <v>3761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3" customFormat="1">
      <c r="B307" s="202"/>
      <c r="D307" s="195" t="s">
        <v>284</v>
      </c>
      <c r="E307" s="203" t="s">
        <v>5</v>
      </c>
      <c r="F307" s="204" t="s">
        <v>3863</v>
      </c>
      <c r="H307" s="205">
        <v>0.38200000000000001</v>
      </c>
      <c r="I307" s="206"/>
      <c r="L307" s="202"/>
      <c r="M307" s="207"/>
      <c r="N307" s="208"/>
      <c r="O307" s="208"/>
      <c r="P307" s="208"/>
      <c r="Q307" s="208"/>
      <c r="R307" s="208"/>
      <c r="S307" s="208"/>
      <c r="T307" s="209"/>
      <c r="AT307" s="203" t="s">
        <v>284</v>
      </c>
      <c r="AU307" s="203" t="s">
        <v>81</v>
      </c>
      <c r="AV307" s="13" t="s">
        <v>81</v>
      </c>
      <c r="AW307" s="13" t="s">
        <v>36</v>
      </c>
      <c r="AX307" s="13" t="s">
        <v>73</v>
      </c>
      <c r="AY307" s="203" t="s">
        <v>276</v>
      </c>
    </row>
    <row r="308" spans="2:65" s="14" customFormat="1">
      <c r="B308" s="210"/>
      <c r="D308" s="195" t="s">
        <v>284</v>
      </c>
      <c r="E308" s="211" t="s">
        <v>5</v>
      </c>
      <c r="F308" s="212" t="s">
        <v>290</v>
      </c>
      <c r="H308" s="213">
        <v>0.875</v>
      </c>
      <c r="I308" s="214"/>
      <c r="L308" s="210"/>
      <c r="M308" s="215"/>
      <c r="N308" s="216"/>
      <c r="O308" s="216"/>
      <c r="P308" s="216"/>
      <c r="Q308" s="216"/>
      <c r="R308" s="216"/>
      <c r="S308" s="216"/>
      <c r="T308" s="217"/>
      <c r="AT308" s="211" t="s">
        <v>284</v>
      </c>
      <c r="AU308" s="211" t="s">
        <v>81</v>
      </c>
      <c r="AV308" s="14" t="s">
        <v>87</v>
      </c>
      <c r="AW308" s="14" t="s">
        <v>36</v>
      </c>
      <c r="AX308" s="14" t="s">
        <v>73</v>
      </c>
      <c r="AY308" s="211" t="s">
        <v>276</v>
      </c>
    </row>
    <row r="309" spans="2:65" s="15" customFormat="1">
      <c r="B309" s="218"/>
      <c r="D309" s="195" t="s">
        <v>284</v>
      </c>
      <c r="E309" s="219" t="s">
        <v>5</v>
      </c>
      <c r="F309" s="220" t="s">
        <v>291</v>
      </c>
      <c r="H309" s="221">
        <v>0.875</v>
      </c>
      <c r="I309" s="222"/>
      <c r="L309" s="218"/>
      <c r="M309" s="223"/>
      <c r="N309" s="224"/>
      <c r="O309" s="224"/>
      <c r="P309" s="224"/>
      <c r="Q309" s="224"/>
      <c r="R309" s="224"/>
      <c r="S309" s="224"/>
      <c r="T309" s="225"/>
      <c r="AT309" s="219" t="s">
        <v>284</v>
      </c>
      <c r="AU309" s="219" t="s">
        <v>81</v>
      </c>
      <c r="AV309" s="15" t="s">
        <v>92</v>
      </c>
      <c r="AW309" s="15" t="s">
        <v>36</v>
      </c>
      <c r="AX309" s="15" t="s">
        <v>77</v>
      </c>
      <c r="AY309" s="219" t="s">
        <v>276</v>
      </c>
    </row>
    <row r="310" spans="2:65" s="1" customFormat="1" ht="16.5" customHeight="1">
      <c r="B310" s="181"/>
      <c r="C310" s="182" t="s">
        <v>390</v>
      </c>
      <c r="D310" s="182" t="s">
        <v>278</v>
      </c>
      <c r="E310" s="183" t="s">
        <v>3864</v>
      </c>
      <c r="F310" s="184" t="s">
        <v>3865</v>
      </c>
      <c r="G310" s="185" t="s">
        <v>281</v>
      </c>
      <c r="H310" s="186">
        <v>60.628</v>
      </c>
      <c r="I310" s="187"/>
      <c r="J310" s="188">
        <f>ROUND(I310*H310,2)</f>
        <v>0</v>
      </c>
      <c r="K310" s="184" t="s">
        <v>3765</v>
      </c>
      <c r="L310" s="42"/>
      <c r="M310" s="189" t="s">
        <v>5</v>
      </c>
      <c r="N310" s="190" t="s">
        <v>46</v>
      </c>
      <c r="O310" s="43"/>
      <c r="P310" s="191">
        <f>O310*H310</f>
        <v>0</v>
      </c>
      <c r="Q310" s="191">
        <v>2.2563399999999998</v>
      </c>
      <c r="R310" s="191">
        <f>Q310*H310</f>
        <v>136.79738151999999</v>
      </c>
      <c r="S310" s="191">
        <v>0</v>
      </c>
      <c r="T310" s="192">
        <f>S310*H310</f>
        <v>0</v>
      </c>
      <c r="AR310" s="25" t="s">
        <v>92</v>
      </c>
      <c r="AT310" s="25" t="s">
        <v>278</v>
      </c>
      <c r="AU310" s="25" t="s">
        <v>81</v>
      </c>
      <c r="AY310" s="25" t="s">
        <v>276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5" t="s">
        <v>92</v>
      </c>
      <c r="BK310" s="193">
        <f>ROUND(I310*H310,2)</f>
        <v>0</v>
      </c>
      <c r="BL310" s="25" t="s">
        <v>92</v>
      </c>
      <c r="BM310" s="25" t="s">
        <v>3866</v>
      </c>
    </row>
    <row r="311" spans="2:65" s="12" customFormat="1">
      <c r="B311" s="194"/>
      <c r="D311" s="195" t="s">
        <v>284</v>
      </c>
      <c r="E311" s="196" t="s">
        <v>5</v>
      </c>
      <c r="F311" s="197" t="s">
        <v>898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2" customFormat="1">
      <c r="B312" s="194"/>
      <c r="D312" s="195" t="s">
        <v>284</v>
      </c>
      <c r="E312" s="196" t="s">
        <v>5</v>
      </c>
      <c r="F312" s="197" t="s">
        <v>286</v>
      </c>
      <c r="H312" s="196" t="s">
        <v>5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6" t="s">
        <v>284</v>
      </c>
      <c r="AU312" s="196" t="s">
        <v>81</v>
      </c>
      <c r="AV312" s="12" t="s">
        <v>77</v>
      </c>
      <c r="AW312" s="12" t="s">
        <v>36</v>
      </c>
      <c r="AX312" s="12" t="s">
        <v>73</v>
      </c>
      <c r="AY312" s="196" t="s">
        <v>276</v>
      </c>
    </row>
    <row r="313" spans="2:65" s="12" customFormat="1">
      <c r="B313" s="194"/>
      <c r="D313" s="195" t="s">
        <v>284</v>
      </c>
      <c r="E313" s="196" t="s">
        <v>5</v>
      </c>
      <c r="F313" s="197" t="s">
        <v>3756</v>
      </c>
      <c r="H313" s="196" t="s">
        <v>5</v>
      </c>
      <c r="I313" s="198"/>
      <c r="L313" s="194"/>
      <c r="M313" s="199"/>
      <c r="N313" s="200"/>
      <c r="O313" s="200"/>
      <c r="P313" s="200"/>
      <c r="Q313" s="200"/>
      <c r="R313" s="200"/>
      <c r="S313" s="200"/>
      <c r="T313" s="201"/>
      <c r="AT313" s="196" t="s">
        <v>284</v>
      </c>
      <c r="AU313" s="196" t="s">
        <v>81</v>
      </c>
      <c r="AV313" s="12" t="s">
        <v>77</v>
      </c>
      <c r="AW313" s="12" t="s">
        <v>36</v>
      </c>
      <c r="AX313" s="12" t="s">
        <v>73</v>
      </c>
      <c r="AY313" s="196" t="s">
        <v>276</v>
      </c>
    </row>
    <row r="314" spans="2:65" s="12" customFormat="1">
      <c r="B314" s="194"/>
      <c r="D314" s="195" t="s">
        <v>284</v>
      </c>
      <c r="E314" s="196" t="s">
        <v>5</v>
      </c>
      <c r="F314" s="197" t="s">
        <v>3775</v>
      </c>
      <c r="H314" s="196" t="s">
        <v>5</v>
      </c>
      <c r="I314" s="198"/>
      <c r="L314" s="194"/>
      <c r="M314" s="199"/>
      <c r="N314" s="200"/>
      <c r="O314" s="200"/>
      <c r="P314" s="200"/>
      <c r="Q314" s="200"/>
      <c r="R314" s="200"/>
      <c r="S314" s="200"/>
      <c r="T314" s="201"/>
      <c r="AT314" s="196" t="s">
        <v>284</v>
      </c>
      <c r="AU314" s="196" t="s">
        <v>81</v>
      </c>
      <c r="AV314" s="12" t="s">
        <v>77</v>
      </c>
      <c r="AW314" s="12" t="s">
        <v>36</v>
      </c>
      <c r="AX314" s="12" t="s">
        <v>73</v>
      </c>
      <c r="AY314" s="196" t="s">
        <v>276</v>
      </c>
    </row>
    <row r="315" spans="2:65" s="13" customFormat="1">
      <c r="B315" s="202"/>
      <c r="D315" s="195" t="s">
        <v>284</v>
      </c>
      <c r="E315" s="203" t="s">
        <v>5</v>
      </c>
      <c r="F315" s="204" t="s">
        <v>3776</v>
      </c>
      <c r="H315" s="205">
        <v>2.8010000000000002</v>
      </c>
      <c r="I315" s="206"/>
      <c r="L315" s="202"/>
      <c r="M315" s="207"/>
      <c r="N315" s="208"/>
      <c r="O315" s="208"/>
      <c r="P315" s="208"/>
      <c r="Q315" s="208"/>
      <c r="R315" s="208"/>
      <c r="S315" s="208"/>
      <c r="T315" s="209"/>
      <c r="AT315" s="203" t="s">
        <v>284</v>
      </c>
      <c r="AU315" s="203" t="s">
        <v>81</v>
      </c>
      <c r="AV315" s="13" t="s">
        <v>81</v>
      </c>
      <c r="AW315" s="13" t="s">
        <v>36</v>
      </c>
      <c r="AX315" s="13" t="s">
        <v>73</v>
      </c>
      <c r="AY315" s="203" t="s">
        <v>276</v>
      </c>
    </row>
    <row r="316" spans="2:65" s="13" customFormat="1">
      <c r="B316" s="202"/>
      <c r="D316" s="195" t="s">
        <v>284</v>
      </c>
      <c r="E316" s="203" t="s">
        <v>5</v>
      </c>
      <c r="F316" s="204" t="s">
        <v>3777</v>
      </c>
      <c r="H316" s="205">
        <v>19.625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284</v>
      </c>
      <c r="AU316" s="203" t="s">
        <v>81</v>
      </c>
      <c r="AV316" s="13" t="s">
        <v>81</v>
      </c>
      <c r="AW316" s="13" t="s">
        <v>36</v>
      </c>
      <c r="AX316" s="13" t="s">
        <v>73</v>
      </c>
      <c r="AY316" s="203" t="s">
        <v>276</v>
      </c>
    </row>
    <row r="317" spans="2:65" s="13" customFormat="1">
      <c r="B317" s="202"/>
      <c r="D317" s="195" t="s">
        <v>284</v>
      </c>
      <c r="E317" s="203" t="s">
        <v>5</v>
      </c>
      <c r="F317" s="204" t="s">
        <v>3778</v>
      </c>
      <c r="H317" s="205">
        <v>5.67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284</v>
      </c>
      <c r="AU317" s="203" t="s">
        <v>81</v>
      </c>
      <c r="AV317" s="13" t="s">
        <v>81</v>
      </c>
      <c r="AW317" s="13" t="s">
        <v>36</v>
      </c>
      <c r="AX317" s="13" t="s">
        <v>73</v>
      </c>
      <c r="AY317" s="203" t="s">
        <v>276</v>
      </c>
    </row>
    <row r="318" spans="2:65" s="13" customFormat="1">
      <c r="B318" s="202"/>
      <c r="D318" s="195" t="s">
        <v>284</v>
      </c>
      <c r="E318" s="203" t="s">
        <v>5</v>
      </c>
      <c r="F318" s="204" t="s">
        <v>3779</v>
      </c>
      <c r="H318" s="205">
        <v>8.7999999999999995E-2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3780</v>
      </c>
      <c r="H319" s="205">
        <v>1.9710000000000001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3781</v>
      </c>
      <c r="H320" s="205">
        <v>0.126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51" s="13" customFormat="1">
      <c r="B321" s="202"/>
      <c r="D321" s="195" t="s">
        <v>284</v>
      </c>
      <c r="E321" s="203" t="s">
        <v>5</v>
      </c>
      <c r="F321" s="204" t="s">
        <v>3782</v>
      </c>
      <c r="H321" s="205">
        <v>0.219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51" s="13" customFormat="1">
      <c r="B322" s="202"/>
      <c r="D322" s="195" t="s">
        <v>284</v>
      </c>
      <c r="E322" s="203" t="s">
        <v>5</v>
      </c>
      <c r="F322" s="204" t="s">
        <v>3783</v>
      </c>
      <c r="H322" s="205">
        <v>7.2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284</v>
      </c>
      <c r="AU322" s="203" t="s">
        <v>81</v>
      </c>
      <c r="AV322" s="13" t="s">
        <v>81</v>
      </c>
      <c r="AW322" s="13" t="s">
        <v>36</v>
      </c>
      <c r="AX322" s="13" t="s">
        <v>73</v>
      </c>
      <c r="AY322" s="203" t="s">
        <v>276</v>
      </c>
    </row>
    <row r="323" spans="2:51" s="13" customFormat="1">
      <c r="B323" s="202"/>
      <c r="D323" s="195" t="s">
        <v>284</v>
      </c>
      <c r="E323" s="203" t="s">
        <v>5</v>
      </c>
      <c r="F323" s="204" t="s">
        <v>3784</v>
      </c>
      <c r="H323" s="205">
        <v>2.04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284</v>
      </c>
      <c r="AU323" s="203" t="s">
        <v>81</v>
      </c>
      <c r="AV323" s="13" t="s">
        <v>81</v>
      </c>
      <c r="AW323" s="13" t="s">
        <v>36</v>
      </c>
      <c r="AX323" s="13" t="s">
        <v>73</v>
      </c>
      <c r="AY323" s="203" t="s">
        <v>276</v>
      </c>
    </row>
    <row r="324" spans="2:51" s="13" customFormat="1">
      <c r="B324" s="202"/>
      <c r="D324" s="195" t="s">
        <v>284</v>
      </c>
      <c r="E324" s="203" t="s">
        <v>5</v>
      </c>
      <c r="F324" s="204" t="s">
        <v>3785</v>
      </c>
      <c r="H324" s="205">
        <v>0.624</v>
      </c>
      <c r="I324" s="206"/>
      <c r="L324" s="202"/>
      <c r="M324" s="207"/>
      <c r="N324" s="208"/>
      <c r="O324" s="208"/>
      <c r="P324" s="208"/>
      <c r="Q324" s="208"/>
      <c r="R324" s="208"/>
      <c r="S324" s="208"/>
      <c r="T324" s="209"/>
      <c r="AT324" s="203" t="s">
        <v>284</v>
      </c>
      <c r="AU324" s="203" t="s">
        <v>81</v>
      </c>
      <c r="AV324" s="13" t="s">
        <v>81</v>
      </c>
      <c r="AW324" s="13" t="s">
        <v>36</v>
      </c>
      <c r="AX324" s="13" t="s">
        <v>73</v>
      </c>
      <c r="AY324" s="203" t="s">
        <v>276</v>
      </c>
    </row>
    <row r="325" spans="2:51" s="12" customFormat="1">
      <c r="B325" s="194"/>
      <c r="D325" s="195" t="s">
        <v>284</v>
      </c>
      <c r="E325" s="196" t="s">
        <v>5</v>
      </c>
      <c r="F325" s="197" t="s">
        <v>3759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51" s="13" customFormat="1">
      <c r="B326" s="202"/>
      <c r="D326" s="195" t="s">
        <v>284</v>
      </c>
      <c r="E326" s="203" t="s">
        <v>5</v>
      </c>
      <c r="F326" s="204" t="s">
        <v>3786</v>
      </c>
      <c r="H326" s="205">
        <v>4.165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51" s="12" customFormat="1">
      <c r="B327" s="194"/>
      <c r="D327" s="195" t="s">
        <v>284</v>
      </c>
      <c r="E327" s="196" t="s">
        <v>5</v>
      </c>
      <c r="F327" s="197" t="s">
        <v>3761</v>
      </c>
      <c r="H327" s="196" t="s">
        <v>5</v>
      </c>
      <c r="I327" s="198"/>
      <c r="L327" s="194"/>
      <c r="M327" s="199"/>
      <c r="N327" s="200"/>
      <c r="O327" s="200"/>
      <c r="P327" s="200"/>
      <c r="Q327" s="200"/>
      <c r="R327" s="200"/>
      <c r="S327" s="200"/>
      <c r="T327" s="201"/>
      <c r="AT327" s="196" t="s">
        <v>284</v>
      </c>
      <c r="AU327" s="196" t="s">
        <v>81</v>
      </c>
      <c r="AV327" s="12" t="s">
        <v>77</v>
      </c>
      <c r="AW327" s="12" t="s">
        <v>36</v>
      </c>
      <c r="AX327" s="12" t="s">
        <v>73</v>
      </c>
      <c r="AY327" s="196" t="s">
        <v>276</v>
      </c>
    </row>
    <row r="328" spans="2:51" s="13" customFormat="1">
      <c r="B328" s="202"/>
      <c r="D328" s="195" t="s">
        <v>284</v>
      </c>
      <c r="E328" s="203" t="s">
        <v>5</v>
      </c>
      <c r="F328" s="204" t="s">
        <v>3787</v>
      </c>
      <c r="H328" s="205">
        <v>3.16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36</v>
      </c>
      <c r="AX328" s="13" t="s">
        <v>73</v>
      </c>
      <c r="AY328" s="203" t="s">
        <v>276</v>
      </c>
    </row>
    <row r="329" spans="2:51" s="13" customFormat="1">
      <c r="B329" s="202"/>
      <c r="D329" s="195" t="s">
        <v>284</v>
      </c>
      <c r="E329" s="203" t="s">
        <v>5</v>
      </c>
      <c r="F329" s="204" t="s">
        <v>3788</v>
      </c>
      <c r="H329" s="205">
        <v>2.25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284</v>
      </c>
      <c r="AU329" s="203" t="s">
        <v>81</v>
      </c>
      <c r="AV329" s="13" t="s">
        <v>81</v>
      </c>
      <c r="AW329" s="13" t="s">
        <v>36</v>
      </c>
      <c r="AX329" s="13" t="s">
        <v>73</v>
      </c>
      <c r="AY329" s="203" t="s">
        <v>276</v>
      </c>
    </row>
    <row r="330" spans="2:51" s="13" customFormat="1">
      <c r="B330" s="202"/>
      <c r="D330" s="195" t="s">
        <v>284</v>
      </c>
      <c r="E330" s="203" t="s">
        <v>5</v>
      </c>
      <c r="F330" s="204" t="s">
        <v>3789</v>
      </c>
      <c r="H330" s="205">
        <v>2.7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36</v>
      </c>
      <c r="AX330" s="13" t="s">
        <v>73</v>
      </c>
      <c r="AY330" s="203" t="s">
        <v>276</v>
      </c>
    </row>
    <row r="331" spans="2:51" s="13" customFormat="1">
      <c r="B331" s="202"/>
      <c r="D331" s="195" t="s">
        <v>284</v>
      </c>
      <c r="E331" s="203" t="s">
        <v>5</v>
      </c>
      <c r="F331" s="204" t="s">
        <v>3790</v>
      </c>
      <c r="H331" s="205">
        <v>2.6429999999999998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284</v>
      </c>
      <c r="AU331" s="203" t="s">
        <v>81</v>
      </c>
      <c r="AV331" s="13" t="s">
        <v>81</v>
      </c>
      <c r="AW331" s="13" t="s">
        <v>36</v>
      </c>
      <c r="AX331" s="13" t="s">
        <v>73</v>
      </c>
      <c r="AY331" s="203" t="s">
        <v>276</v>
      </c>
    </row>
    <row r="332" spans="2:51" s="13" customFormat="1">
      <c r="B332" s="202"/>
      <c r="D332" s="195" t="s">
        <v>284</v>
      </c>
      <c r="E332" s="203" t="s">
        <v>5</v>
      </c>
      <c r="F332" s="204" t="s">
        <v>3791</v>
      </c>
      <c r="H332" s="205">
        <v>2.1379999999999999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36</v>
      </c>
      <c r="AX332" s="13" t="s">
        <v>73</v>
      </c>
      <c r="AY332" s="203" t="s">
        <v>276</v>
      </c>
    </row>
    <row r="333" spans="2:51" s="13" customFormat="1">
      <c r="B333" s="202"/>
      <c r="D333" s="195" t="s">
        <v>284</v>
      </c>
      <c r="E333" s="203" t="s">
        <v>5</v>
      </c>
      <c r="F333" s="204" t="s">
        <v>3792</v>
      </c>
      <c r="H333" s="205">
        <v>1.55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36</v>
      </c>
      <c r="AX333" s="13" t="s">
        <v>73</v>
      </c>
      <c r="AY333" s="203" t="s">
        <v>276</v>
      </c>
    </row>
    <row r="334" spans="2:51" s="13" customFormat="1">
      <c r="B334" s="202"/>
      <c r="D334" s="195" t="s">
        <v>284</v>
      </c>
      <c r="E334" s="203" t="s">
        <v>5</v>
      </c>
      <c r="F334" s="204" t="s">
        <v>3793</v>
      </c>
      <c r="H334" s="205">
        <v>0.63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284</v>
      </c>
      <c r="AU334" s="203" t="s">
        <v>81</v>
      </c>
      <c r="AV334" s="13" t="s">
        <v>81</v>
      </c>
      <c r="AW334" s="13" t="s">
        <v>36</v>
      </c>
      <c r="AX334" s="13" t="s">
        <v>73</v>
      </c>
      <c r="AY334" s="203" t="s">
        <v>276</v>
      </c>
    </row>
    <row r="335" spans="2:51" s="13" customFormat="1">
      <c r="B335" s="202"/>
      <c r="D335" s="195" t="s">
        <v>284</v>
      </c>
      <c r="E335" s="203" t="s">
        <v>5</v>
      </c>
      <c r="F335" s="204" t="s">
        <v>3794</v>
      </c>
      <c r="H335" s="205">
        <v>0.73499999999999999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284</v>
      </c>
      <c r="AU335" s="203" t="s">
        <v>81</v>
      </c>
      <c r="AV335" s="13" t="s">
        <v>81</v>
      </c>
      <c r="AW335" s="13" t="s">
        <v>36</v>
      </c>
      <c r="AX335" s="13" t="s">
        <v>73</v>
      </c>
      <c r="AY335" s="203" t="s">
        <v>276</v>
      </c>
    </row>
    <row r="336" spans="2:51" s="13" customFormat="1">
      <c r="B336" s="202"/>
      <c r="D336" s="195" t="s">
        <v>284</v>
      </c>
      <c r="E336" s="203" t="s">
        <v>5</v>
      </c>
      <c r="F336" s="204" t="s">
        <v>3795</v>
      </c>
      <c r="H336" s="205">
        <v>0.29299999999999998</v>
      </c>
      <c r="I336" s="206"/>
      <c r="L336" s="202"/>
      <c r="M336" s="207"/>
      <c r="N336" s="208"/>
      <c r="O336" s="208"/>
      <c r="P336" s="208"/>
      <c r="Q336" s="208"/>
      <c r="R336" s="208"/>
      <c r="S336" s="208"/>
      <c r="T336" s="209"/>
      <c r="AT336" s="203" t="s">
        <v>284</v>
      </c>
      <c r="AU336" s="203" t="s">
        <v>81</v>
      </c>
      <c r="AV336" s="13" t="s">
        <v>81</v>
      </c>
      <c r="AW336" s="13" t="s">
        <v>36</v>
      </c>
      <c r="AX336" s="13" t="s">
        <v>73</v>
      </c>
      <c r="AY336" s="203" t="s">
        <v>276</v>
      </c>
    </row>
    <row r="337" spans="2:65" s="14" customFormat="1">
      <c r="B337" s="210"/>
      <c r="D337" s="195" t="s">
        <v>284</v>
      </c>
      <c r="E337" s="211" t="s">
        <v>5</v>
      </c>
      <c r="F337" s="212" t="s">
        <v>290</v>
      </c>
      <c r="H337" s="213">
        <v>60.628</v>
      </c>
      <c r="I337" s="214"/>
      <c r="L337" s="210"/>
      <c r="M337" s="215"/>
      <c r="N337" s="216"/>
      <c r="O337" s="216"/>
      <c r="P337" s="216"/>
      <c r="Q337" s="216"/>
      <c r="R337" s="216"/>
      <c r="S337" s="216"/>
      <c r="T337" s="217"/>
      <c r="AT337" s="211" t="s">
        <v>284</v>
      </c>
      <c r="AU337" s="211" t="s">
        <v>81</v>
      </c>
      <c r="AV337" s="14" t="s">
        <v>87</v>
      </c>
      <c r="AW337" s="14" t="s">
        <v>36</v>
      </c>
      <c r="AX337" s="14" t="s">
        <v>73</v>
      </c>
      <c r="AY337" s="211" t="s">
        <v>276</v>
      </c>
    </row>
    <row r="338" spans="2:65" s="15" customFormat="1">
      <c r="B338" s="218"/>
      <c r="D338" s="195" t="s">
        <v>284</v>
      </c>
      <c r="E338" s="219" t="s">
        <v>5</v>
      </c>
      <c r="F338" s="220" t="s">
        <v>291</v>
      </c>
      <c r="H338" s="221">
        <v>60.628</v>
      </c>
      <c r="I338" s="222"/>
      <c r="L338" s="218"/>
      <c r="M338" s="223"/>
      <c r="N338" s="224"/>
      <c r="O338" s="224"/>
      <c r="P338" s="224"/>
      <c r="Q338" s="224"/>
      <c r="R338" s="224"/>
      <c r="S338" s="224"/>
      <c r="T338" s="225"/>
      <c r="AT338" s="219" t="s">
        <v>284</v>
      </c>
      <c r="AU338" s="219" t="s">
        <v>81</v>
      </c>
      <c r="AV338" s="15" t="s">
        <v>92</v>
      </c>
      <c r="AW338" s="15" t="s">
        <v>36</v>
      </c>
      <c r="AX338" s="15" t="s">
        <v>77</v>
      </c>
      <c r="AY338" s="219" t="s">
        <v>276</v>
      </c>
    </row>
    <row r="339" spans="2:65" s="1" customFormat="1" ht="16.5" customHeight="1">
      <c r="B339" s="181"/>
      <c r="C339" s="182" t="s">
        <v>413</v>
      </c>
      <c r="D339" s="182" t="s">
        <v>278</v>
      </c>
      <c r="E339" s="183" t="s">
        <v>3867</v>
      </c>
      <c r="F339" s="184" t="s">
        <v>3868</v>
      </c>
      <c r="G339" s="185" t="s">
        <v>281</v>
      </c>
      <c r="H339" s="186">
        <v>5.2380000000000004</v>
      </c>
      <c r="I339" s="187"/>
      <c r="J339" s="188">
        <f>ROUND(I339*H339,2)</f>
        <v>0</v>
      </c>
      <c r="K339" s="184" t="s">
        <v>3765</v>
      </c>
      <c r="L339" s="42"/>
      <c r="M339" s="189" t="s">
        <v>5</v>
      </c>
      <c r="N339" s="190" t="s">
        <v>46</v>
      </c>
      <c r="O339" s="43"/>
      <c r="P339" s="191">
        <f>O339*H339</f>
        <v>0</v>
      </c>
      <c r="Q339" s="191">
        <v>2.2563399999999998</v>
      </c>
      <c r="R339" s="191">
        <f>Q339*H339</f>
        <v>11.818708920000001</v>
      </c>
      <c r="S339" s="191">
        <v>0</v>
      </c>
      <c r="T339" s="192">
        <f>S339*H339</f>
        <v>0</v>
      </c>
      <c r="AR339" s="25" t="s">
        <v>92</v>
      </c>
      <c r="AT339" s="25" t="s">
        <v>278</v>
      </c>
      <c r="AU339" s="25" t="s">
        <v>81</v>
      </c>
      <c r="AY339" s="25" t="s">
        <v>276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5" t="s">
        <v>92</v>
      </c>
      <c r="BK339" s="193">
        <f>ROUND(I339*H339,2)</f>
        <v>0</v>
      </c>
      <c r="BL339" s="25" t="s">
        <v>92</v>
      </c>
      <c r="BM339" s="25" t="s">
        <v>3869</v>
      </c>
    </row>
    <row r="340" spans="2:65" s="12" customFormat="1">
      <c r="B340" s="194"/>
      <c r="D340" s="195" t="s">
        <v>284</v>
      </c>
      <c r="E340" s="196" t="s">
        <v>5</v>
      </c>
      <c r="F340" s="197" t="s">
        <v>3870</v>
      </c>
      <c r="H340" s="196" t="s">
        <v>5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6" t="s">
        <v>284</v>
      </c>
      <c r="AU340" s="196" t="s">
        <v>81</v>
      </c>
      <c r="AV340" s="12" t="s">
        <v>77</v>
      </c>
      <c r="AW340" s="12" t="s">
        <v>36</v>
      </c>
      <c r="AX340" s="12" t="s">
        <v>73</v>
      </c>
      <c r="AY340" s="196" t="s">
        <v>276</v>
      </c>
    </row>
    <row r="341" spans="2:65" s="12" customFormat="1">
      <c r="B341" s="194"/>
      <c r="D341" s="195" t="s">
        <v>284</v>
      </c>
      <c r="E341" s="196" t="s">
        <v>5</v>
      </c>
      <c r="F341" s="197" t="s">
        <v>286</v>
      </c>
      <c r="H341" s="196" t="s">
        <v>5</v>
      </c>
      <c r="I341" s="198"/>
      <c r="L341" s="194"/>
      <c r="M341" s="199"/>
      <c r="N341" s="200"/>
      <c r="O341" s="200"/>
      <c r="P341" s="200"/>
      <c r="Q341" s="200"/>
      <c r="R341" s="200"/>
      <c r="S341" s="200"/>
      <c r="T341" s="201"/>
      <c r="AT341" s="196" t="s">
        <v>284</v>
      </c>
      <c r="AU341" s="196" t="s">
        <v>81</v>
      </c>
      <c r="AV341" s="12" t="s">
        <v>77</v>
      </c>
      <c r="AW341" s="12" t="s">
        <v>36</v>
      </c>
      <c r="AX341" s="12" t="s">
        <v>73</v>
      </c>
      <c r="AY341" s="196" t="s">
        <v>276</v>
      </c>
    </row>
    <row r="342" spans="2:65" s="12" customFormat="1">
      <c r="B342" s="194"/>
      <c r="D342" s="195" t="s">
        <v>284</v>
      </c>
      <c r="E342" s="196" t="s">
        <v>5</v>
      </c>
      <c r="F342" s="197" t="s">
        <v>3756</v>
      </c>
      <c r="H342" s="196" t="s">
        <v>5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6" t="s">
        <v>284</v>
      </c>
      <c r="AU342" s="196" t="s">
        <v>81</v>
      </c>
      <c r="AV342" s="12" t="s">
        <v>77</v>
      </c>
      <c r="AW342" s="12" t="s">
        <v>36</v>
      </c>
      <c r="AX342" s="12" t="s">
        <v>73</v>
      </c>
      <c r="AY342" s="196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3768</v>
      </c>
      <c r="H343" s="205">
        <v>3.456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2" customFormat="1">
      <c r="B344" s="194"/>
      <c r="D344" s="195" t="s">
        <v>284</v>
      </c>
      <c r="E344" s="196" t="s">
        <v>5</v>
      </c>
      <c r="F344" s="197" t="s">
        <v>3759</v>
      </c>
      <c r="H344" s="196" t="s">
        <v>5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6" t="s">
        <v>284</v>
      </c>
      <c r="AU344" s="196" t="s">
        <v>81</v>
      </c>
      <c r="AV344" s="12" t="s">
        <v>77</v>
      </c>
      <c r="AW344" s="12" t="s">
        <v>36</v>
      </c>
      <c r="AX344" s="12" t="s">
        <v>73</v>
      </c>
      <c r="AY344" s="196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3769</v>
      </c>
      <c r="H345" s="205">
        <v>0.48599999999999999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2" customFormat="1">
      <c r="B346" s="194"/>
      <c r="D346" s="195" t="s">
        <v>284</v>
      </c>
      <c r="E346" s="196" t="s">
        <v>5</v>
      </c>
      <c r="F346" s="197" t="s">
        <v>3770</v>
      </c>
      <c r="H346" s="196" t="s">
        <v>5</v>
      </c>
      <c r="I346" s="198"/>
      <c r="L346" s="194"/>
      <c r="M346" s="199"/>
      <c r="N346" s="200"/>
      <c r="O346" s="200"/>
      <c r="P346" s="200"/>
      <c r="Q346" s="200"/>
      <c r="R346" s="200"/>
      <c r="S346" s="200"/>
      <c r="T346" s="201"/>
      <c r="AT346" s="196" t="s">
        <v>284</v>
      </c>
      <c r="AU346" s="196" t="s">
        <v>81</v>
      </c>
      <c r="AV346" s="12" t="s">
        <v>77</v>
      </c>
      <c r="AW346" s="12" t="s">
        <v>36</v>
      </c>
      <c r="AX346" s="12" t="s">
        <v>73</v>
      </c>
      <c r="AY346" s="196" t="s">
        <v>276</v>
      </c>
    </row>
    <row r="347" spans="2:65" s="13" customFormat="1">
      <c r="B347" s="202"/>
      <c r="D347" s="195" t="s">
        <v>284</v>
      </c>
      <c r="E347" s="203" t="s">
        <v>5</v>
      </c>
      <c r="F347" s="204" t="s">
        <v>3771</v>
      </c>
      <c r="H347" s="205">
        <v>1.296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284</v>
      </c>
      <c r="AU347" s="203" t="s">
        <v>81</v>
      </c>
      <c r="AV347" s="13" t="s">
        <v>81</v>
      </c>
      <c r="AW347" s="13" t="s">
        <v>36</v>
      </c>
      <c r="AX347" s="13" t="s">
        <v>73</v>
      </c>
      <c r="AY347" s="203" t="s">
        <v>276</v>
      </c>
    </row>
    <row r="348" spans="2:65" s="14" customFormat="1">
      <c r="B348" s="210"/>
      <c r="D348" s="195" t="s">
        <v>284</v>
      </c>
      <c r="E348" s="211" t="s">
        <v>5</v>
      </c>
      <c r="F348" s="212" t="s">
        <v>290</v>
      </c>
      <c r="H348" s="213">
        <v>5.2380000000000004</v>
      </c>
      <c r="I348" s="214"/>
      <c r="L348" s="210"/>
      <c r="M348" s="215"/>
      <c r="N348" s="216"/>
      <c r="O348" s="216"/>
      <c r="P348" s="216"/>
      <c r="Q348" s="216"/>
      <c r="R348" s="216"/>
      <c r="S348" s="216"/>
      <c r="T348" s="217"/>
      <c r="AT348" s="211" t="s">
        <v>284</v>
      </c>
      <c r="AU348" s="211" t="s">
        <v>81</v>
      </c>
      <c r="AV348" s="14" t="s">
        <v>87</v>
      </c>
      <c r="AW348" s="14" t="s">
        <v>36</v>
      </c>
      <c r="AX348" s="14" t="s">
        <v>73</v>
      </c>
      <c r="AY348" s="211" t="s">
        <v>276</v>
      </c>
    </row>
    <row r="349" spans="2:65" s="15" customFormat="1">
      <c r="B349" s="218"/>
      <c r="D349" s="195" t="s">
        <v>284</v>
      </c>
      <c r="E349" s="219" t="s">
        <v>5</v>
      </c>
      <c r="F349" s="220" t="s">
        <v>291</v>
      </c>
      <c r="H349" s="221">
        <v>5.2380000000000004</v>
      </c>
      <c r="I349" s="222"/>
      <c r="L349" s="218"/>
      <c r="M349" s="223"/>
      <c r="N349" s="224"/>
      <c r="O349" s="224"/>
      <c r="P349" s="224"/>
      <c r="Q349" s="224"/>
      <c r="R349" s="224"/>
      <c r="S349" s="224"/>
      <c r="T349" s="225"/>
      <c r="AT349" s="219" t="s">
        <v>284</v>
      </c>
      <c r="AU349" s="219" t="s">
        <v>81</v>
      </c>
      <c r="AV349" s="15" t="s">
        <v>92</v>
      </c>
      <c r="AW349" s="15" t="s">
        <v>36</v>
      </c>
      <c r="AX349" s="15" t="s">
        <v>77</v>
      </c>
      <c r="AY349" s="219" t="s">
        <v>276</v>
      </c>
    </row>
    <row r="350" spans="2:65" s="1" customFormat="1" ht="25.5" customHeight="1">
      <c r="B350" s="181"/>
      <c r="C350" s="182" t="s">
        <v>421</v>
      </c>
      <c r="D350" s="182" t="s">
        <v>278</v>
      </c>
      <c r="E350" s="183" t="s">
        <v>3871</v>
      </c>
      <c r="F350" s="184" t="s">
        <v>3872</v>
      </c>
      <c r="G350" s="185" t="s">
        <v>325</v>
      </c>
      <c r="H350" s="186">
        <v>16.5</v>
      </c>
      <c r="I350" s="187"/>
      <c r="J350" s="188">
        <f>ROUND(I350*H350,2)</f>
        <v>0</v>
      </c>
      <c r="K350" s="184" t="s">
        <v>282</v>
      </c>
      <c r="L350" s="42"/>
      <c r="M350" s="189" t="s">
        <v>5</v>
      </c>
      <c r="N350" s="190" t="s">
        <v>46</v>
      </c>
      <c r="O350" s="43"/>
      <c r="P350" s="191">
        <f>O350*H350</f>
        <v>0</v>
      </c>
      <c r="Q350" s="191">
        <v>0.34661999999999998</v>
      </c>
      <c r="R350" s="191">
        <f>Q350*H350</f>
        <v>5.7192299999999996</v>
      </c>
      <c r="S350" s="191">
        <v>0</v>
      </c>
      <c r="T350" s="192">
        <f>S350*H350</f>
        <v>0</v>
      </c>
      <c r="AR350" s="25" t="s">
        <v>92</v>
      </c>
      <c r="AT350" s="25" t="s">
        <v>278</v>
      </c>
      <c r="AU350" s="25" t="s">
        <v>81</v>
      </c>
      <c r="AY350" s="25" t="s">
        <v>276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5" t="s">
        <v>92</v>
      </c>
      <c r="BK350" s="193">
        <f>ROUND(I350*H350,2)</f>
        <v>0</v>
      </c>
      <c r="BL350" s="25" t="s">
        <v>92</v>
      </c>
      <c r="BM350" s="25" t="s">
        <v>3873</v>
      </c>
    </row>
    <row r="351" spans="2:65" s="12" customFormat="1">
      <c r="B351" s="194"/>
      <c r="D351" s="195" t="s">
        <v>284</v>
      </c>
      <c r="E351" s="196" t="s">
        <v>5</v>
      </c>
      <c r="F351" s="197" t="s">
        <v>3874</v>
      </c>
      <c r="H351" s="196" t="s">
        <v>5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6" t="s">
        <v>284</v>
      </c>
      <c r="AU351" s="196" t="s">
        <v>81</v>
      </c>
      <c r="AV351" s="12" t="s">
        <v>77</v>
      </c>
      <c r="AW351" s="12" t="s">
        <v>36</v>
      </c>
      <c r="AX351" s="12" t="s">
        <v>73</v>
      </c>
      <c r="AY351" s="196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3875</v>
      </c>
      <c r="H352" s="205">
        <v>16.5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4" customFormat="1">
      <c r="B353" s="210"/>
      <c r="D353" s="195" t="s">
        <v>284</v>
      </c>
      <c r="E353" s="211" t="s">
        <v>5</v>
      </c>
      <c r="F353" s="212" t="s">
        <v>290</v>
      </c>
      <c r="H353" s="213">
        <v>16.5</v>
      </c>
      <c r="I353" s="214"/>
      <c r="L353" s="210"/>
      <c r="M353" s="215"/>
      <c r="N353" s="216"/>
      <c r="O353" s="216"/>
      <c r="P353" s="216"/>
      <c r="Q353" s="216"/>
      <c r="R353" s="216"/>
      <c r="S353" s="216"/>
      <c r="T353" s="217"/>
      <c r="AT353" s="211" t="s">
        <v>284</v>
      </c>
      <c r="AU353" s="211" t="s">
        <v>81</v>
      </c>
      <c r="AV353" s="14" t="s">
        <v>87</v>
      </c>
      <c r="AW353" s="14" t="s">
        <v>36</v>
      </c>
      <c r="AX353" s="14" t="s">
        <v>73</v>
      </c>
      <c r="AY353" s="211" t="s">
        <v>276</v>
      </c>
    </row>
    <row r="354" spans="2:65" s="15" customFormat="1">
      <c r="B354" s="218"/>
      <c r="D354" s="195" t="s">
        <v>284</v>
      </c>
      <c r="E354" s="219" t="s">
        <v>5</v>
      </c>
      <c r="F354" s="220" t="s">
        <v>291</v>
      </c>
      <c r="H354" s="221">
        <v>16.5</v>
      </c>
      <c r="I354" s="222"/>
      <c r="L354" s="218"/>
      <c r="M354" s="223"/>
      <c r="N354" s="224"/>
      <c r="O354" s="224"/>
      <c r="P354" s="224"/>
      <c r="Q354" s="224"/>
      <c r="R354" s="224"/>
      <c r="S354" s="224"/>
      <c r="T354" s="225"/>
      <c r="AT354" s="219" t="s">
        <v>284</v>
      </c>
      <c r="AU354" s="219" t="s">
        <v>81</v>
      </c>
      <c r="AV354" s="15" t="s">
        <v>92</v>
      </c>
      <c r="AW354" s="15" t="s">
        <v>36</v>
      </c>
      <c r="AX354" s="15" t="s">
        <v>77</v>
      </c>
      <c r="AY354" s="219" t="s">
        <v>276</v>
      </c>
    </row>
    <row r="355" spans="2:65" s="1" customFormat="1" ht="25.5" customHeight="1">
      <c r="B355" s="181"/>
      <c r="C355" s="182" t="s">
        <v>428</v>
      </c>
      <c r="D355" s="182" t="s">
        <v>278</v>
      </c>
      <c r="E355" s="183" t="s">
        <v>3876</v>
      </c>
      <c r="F355" s="184" t="s">
        <v>3877</v>
      </c>
      <c r="G355" s="185" t="s">
        <v>325</v>
      </c>
      <c r="H355" s="186">
        <v>16.5</v>
      </c>
      <c r="I355" s="187"/>
      <c r="J355" s="188">
        <f>ROUND(I355*H355,2)</f>
        <v>0</v>
      </c>
      <c r="K355" s="184" t="s">
        <v>282</v>
      </c>
      <c r="L355" s="42"/>
      <c r="M355" s="189" t="s">
        <v>5</v>
      </c>
      <c r="N355" s="190" t="s">
        <v>46</v>
      </c>
      <c r="O355" s="43"/>
      <c r="P355" s="191">
        <f>O355*H355</f>
        <v>0</v>
      </c>
      <c r="Q355" s="191">
        <v>0.42831999999999998</v>
      </c>
      <c r="R355" s="191">
        <f>Q355*H355</f>
        <v>7.0672799999999993</v>
      </c>
      <c r="S355" s="191">
        <v>0</v>
      </c>
      <c r="T355" s="192">
        <f>S355*H355</f>
        <v>0</v>
      </c>
      <c r="AR355" s="25" t="s">
        <v>92</v>
      </c>
      <c r="AT355" s="25" t="s">
        <v>278</v>
      </c>
      <c r="AU355" s="25" t="s">
        <v>81</v>
      </c>
      <c r="AY355" s="25" t="s">
        <v>276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5" t="s">
        <v>92</v>
      </c>
      <c r="BK355" s="193">
        <f>ROUND(I355*H355,2)</f>
        <v>0</v>
      </c>
      <c r="BL355" s="25" t="s">
        <v>92</v>
      </c>
      <c r="BM355" s="25" t="s">
        <v>3878</v>
      </c>
    </row>
    <row r="356" spans="2:65" s="12" customFormat="1">
      <c r="B356" s="194"/>
      <c r="D356" s="195" t="s">
        <v>284</v>
      </c>
      <c r="E356" s="196" t="s">
        <v>5</v>
      </c>
      <c r="F356" s="197" t="s">
        <v>3879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3" customFormat="1">
      <c r="B357" s="202"/>
      <c r="D357" s="195" t="s">
        <v>284</v>
      </c>
      <c r="E357" s="203" t="s">
        <v>5</v>
      </c>
      <c r="F357" s="204" t="s">
        <v>3875</v>
      </c>
      <c r="H357" s="205">
        <v>16.5</v>
      </c>
      <c r="I357" s="206"/>
      <c r="L357" s="202"/>
      <c r="M357" s="207"/>
      <c r="N357" s="208"/>
      <c r="O357" s="208"/>
      <c r="P357" s="208"/>
      <c r="Q357" s="208"/>
      <c r="R357" s="208"/>
      <c r="S357" s="208"/>
      <c r="T357" s="209"/>
      <c r="AT357" s="203" t="s">
        <v>284</v>
      </c>
      <c r="AU357" s="203" t="s">
        <v>81</v>
      </c>
      <c r="AV357" s="13" t="s">
        <v>81</v>
      </c>
      <c r="AW357" s="13" t="s">
        <v>36</v>
      </c>
      <c r="AX357" s="13" t="s">
        <v>73</v>
      </c>
      <c r="AY357" s="203" t="s">
        <v>276</v>
      </c>
    </row>
    <row r="358" spans="2:65" s="14" customFormat="1">
      <c r="B358" s="210"/>
      <c r="D358" s="195" t="s">
        <v>284</v>
      </c>
      <c r="E358" s="211" t="s">
        <v>5</v>
      </c>
      <c r="F358" s="212" t="s">
        <v>290</v>
      </c>
      <c r="H358" s="213">
        <v>16.5</v>
      </c>
      <c r="I358" s="214"/>
      <c r="L358" s="210"/>
      <c r="M358" s="215"/>
      <c r="N358" s="216"/>
      <c r="O358" s="216"/>
      <c r="P358" s="216"/>
      <c r="Q358" s="216"/>
      <c r="R358" s="216"/>
      <c r="S358" s="216"/>
      <c r="T358" s="217"/>
      <c r="AT358" s="211" t="s">
        <v>284</v>
      </c>
      <c r="AU358" s="211" t="s">
        <v>81</v>
      </c>
      <c r="AV358" s="14" t="s">
        <v>87</v>
      </c>
      <c r="AW358" s="14" t="s">
        <v>36</v>
      </c>
      <c r="AX358" s="14" t="s">
        <v>73</v>
      </c>
      <c r="AY358" s="211" t="s">
        <v>276</v>
      </c>
    </row>
    <row r="359" spans="2:65" s="15" customFormat="1">
      <c r="B359" s="218"/>
      <c r="D359" s="195" t="s">
        <v>284</v>
      </c>
      <c r="E359" s="219" t="s">
        <v>5</v>
      </c>
      <c r="F359" s="220" t="s">
        <v>291</v>
      </c>
      <c r="H359" s="221">
        <v>16.5</v>
      </c>
      <c r="I359" s="222"/>
      <c r="L359" s="218"/>
      <c r="M359" s="223"/>
      <c r="N359" s="224"/>
      <c r="O359" s="224"/>
      <c r="P359" s="224"/>
      <c r="Q359" s="224"/>
      <c r="R359" s="224"/>
      <c r="S359" s="224"/>
      <c r="T359" s="225"/>
      <c r="AT359" s="219" t="s">
        <v>284</v>
      </c>
      <c r="AU359" s="219" t="s">
        <v>81</v>
      </c>
      <c r="AV359" s="15" t="s">
        <v>92</v>
      </c>
      <c r="AW359" s="15" t="s">
        <v>36</v>
      </c>
      <c r="AX359" s="15" t="s">
        <v>77</v>
      </c>
      <c r="AY359" s="219" t="s">
        <v>276</v>
      </c>
    </row>
    <row r="360" spans="2:65" s="1" customFormat="1" ht="25.5" customHeight="1">
      <c r="B360" s="181"/>
      <c r="C360" s="182" t="s">
        <v>10</v>
      </c>
      <c r="D360" s="182" t="s">
        <v>278</v>
      </c>
      <c r="E360" s="183" t="s">
        <v>3880</v>
      </c>
      <c r="F360" s="184" t="s">
        <v>3881</v>
      </c>
      <c r="G360" s="185" t="s">
        <v>325</v>
      </c>
      <c r="H360" s="186">
        <v>12.2</v>
      </c>
      <c r="I360" s="187"/>
      <c r="J360" s="188">
        <f>ROUND(I360*H360,2)</f>
        <v>0</v>
      </c>
      <c r="K360" s="184" t="s">
        <v>3765</v>
      </c>
      <c r="L360" s="42"/>
      <c r="M360" s="189" t="s">
        <v>5</v>
      </c>
      <c r="N360" s="190" t="s">
        <v>46</v>
      </c>
      <c r="O360" s="43"/>
      <c r="P360" s="191">
        <f>O360*H360</f>
        <v>0</v>
      </c>
      <c r="Q360" s="191">
        <v>0.55291000000000001</v>
      </c>
      <c r="R360" s="191">
        <f>Q360*H360</f>
        <v>6.7455020000000001</v>
      </c>
      <c r="S360" s="191">
        <v>0</v>
      </c>
      <c r="T360" s="192">
        <f>S360*H360</f>
        <v>0</v>
      </c>
      <c r="AR360" s="25" t="s">
        <v>92</v>
      </c>
      <c r="AT360" s="25" t="s">
        <v>278</v>
      </c>
      <c r="AU360" s="25" t="s">
        <v>81</v>
      </c>
      <c r="AY360" s="25" t="s">
        <v>276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5" t="s">
        <v>92</v>
      </c>
      <c r="BK360" s="193">
        <f>ROUND(I360*H360,2)</f>
        <v>0</v>
      </c>
      <c r="BL360" s="25" t="s">
        <v>92</v>
      </c>
      <c r="BM360" s="25" t="s">
        <v>3882</v>
      </c>
    </row>
    <row r="361" spans="2:65" s="12" customFormat="1">
      <c r="B361" s="194"/>
      <c r="D361" s="195" t="s">
        <v>284</v>
      </c>
      <c r="E361" s="196" t="s">
        <v>5</v>
      </c>
      <c r="F361" s="197" t="s">
        <v>3883</v>
      </c>
      <c r="H361" s="196" t="s">
        <v>5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6" t="s">
        <v>284</v>
      </c>
      <c r="AU361" s="196" t="s">
        <v>81</v>
      </c>
      <c r="AV361" s="12" t="s">
        <v>77</v>
      </c>
      <c r="AW361" s="12" t="s">
        <v>36</v>
      </c>
      <c r="AX361" s="12" t="s">
        <v>73</v>
      </c>
      <c r="AY361" s="196" t="s">
        <v>276</v>
      </c>
    </row>
    <row r="362" spans="2:65" s="12" customFormat="1">
      <c r="B362" s="194"/>
      <c r="D362" s="195" t="s">
        <v>284</v>
      </c>
      <c r="E362" s="196" t="s">
        <v>5</v>
      </c>
      <c r="F362" s="197" t="s">
        <v>286</v>
      </c>
      <c r="H362" s="196" t="s">
        <v>5</v>
      </c>
      <c r="I362" s="198"/>
      <c r="L362" s="194"/>
      <c r="M362" s="199"/>
      <c r="N362" s="200"/>
      <c r="O362" s="200"/>
      <c r="P362" s="200"/>
      <c r="Q362" s="200"/>
      <c r="R362" s="200"/>
      <c r="S362" s="200"/>
      <c r="T362" s="201"/>
      <c r="AT362" s="196" t="s">
        <v>284</v>
      </c>
      <c r="AU362" s="196" t="s">
        <v>81</v>
      </c>
      <c r="AV362" s="12" t="s">
        <v>77</v>
      </c>
      <c r="AW362" s="12" t="s">
        <v>36</v>
      </c>
      <c r="AX362" s="12" t="s">
        <v>73</v>
      </c>
      <c r="AY362" s="196" t="s">
        <v>276</v>
      </c>
    </row>
    <row r="363" spans="2:65" s="12" customFormat="1">
      <c r="B363" s="194"/>
      <c r="D363" s="195" t="s">
        <v>284</v>
      </c>
      <c r="E363" s="196" t="s">
        <v>5</v>
      </c>
      <c r="F363" s="197" t="s">
        <v>3756</v>
      </c>
      <c r="H363" s="196" t="s">
        <v>5</v>
      </c>
      <c r="I363" s="198"/>
      <c r="L363" s="194"/>
      <c r="M363" s="199"/>
      <c r="N363" s="200"/>
      <c r="O363" s="200"/>
      <c r="P363" s="200"/>
      <c r="Q363" s="200"/>
      <c r="R363" s="200"/>
      <c r="S363" s="200"/>
      <c r="T363" s="201"/>
      <c r="AT363" s="196" t="s">
        <v>284</v>
      </c>
      <c r="AU363" s="196" t="s">
        <v>81</v>
      </c>
      <c r="AV363" s="12" t="s">
        <v>77</v>
      </c>
      <c r="AW363" s="12" t="s">
        <v>36</v>
      </c>
      <c r="AX363" s="12" t="s">
        <v>73</v>
      </c>
      <c r="AY363" s="196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3884</v>
      </c>
      <c r="H364" s="205">
        <v>3.9249999999999998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36</v>
      </c>
      <c r="AX364" s="13" t="s">
        <v>73</v>
      </c>
      <c r="AY364" s="203" t="s">
        <v>276</v>
      </c>
    </row>
    <row r="365" spans="2:65" s="12" customFormat="1">
      <c r="B365" s="194"/>
      <c r="D365" s="195" t="s">
        <v>284</v>
      </c>
      <c r="E365" s="196" t="s">
        <v>5</v>
      </c>
      <c r="F365" s="197" t="s">
        <v>3761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3" customFormat="1">
      <c r="B366" s="202"/>
      <c r="D366" s="195" t="s">
        <v>284</v>
      </c>
      <c r="E366" s="203" t="s">
        <v>5</v>
      </c>
      <c r="F366" s="204" t="s">
        <v>3885</v>
      </c>
      <c r="H366" s="205">
        <v>8.2750000000000004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284</v>
      </c>
      <c r="AU366" s="203" t="s">
        <v>81</v>
      </c>
      <c r="AV366" s="13" t="s">
        <v>81</v>
      </c>
      <c r="AW366" s="13" t="s">
        <v>36</v>
      </c>
      <c r="AX366" s="13" t="s">
        <v>73</v>
      </c>
      <c r="AY366" s="203" t="s">
        <v>276</v>
      </c>
    </row>
    <row r="367" spans="2:65" s="14" customFormat="1">
      <c r="B367" s="210"/>
      <c r="D367" s="195" t="s">
        <v>284</v>
      </c>
      <c r="E367" s="211" t="s">
        <v>5</v>
      </c>
      <c r="F367" s="212" t="s">
        <v>290</v>
      </c>
      <c r="H367" s="213">
        <v>12.2</v>
      </c>
      <c r="I367" s="214"/>
      <c r="L367" s="210"/>
      <c r="M367" s="215"/>
      <c r="N367" s="216"/>
      <c r="O367" s="216"/>
      <c r="P367" s="216"/>
      <c r="Q367" s="216"/>
      <c r="R367" s="216"/>
      <c r="S367" s="216"/>
      <c r="T367" s="217"/>
      <c r="AT367" s="211" t="s">
        <v>284</v>
      </c>
      <c r="AU367" s="211" t="s">
        <v>81</v>
      </c>
      <c r="AV367" s="14" t="s">
        <v>87</v>
      </c>
      <c r="AW367" s="14" t="s">
        <v>36</v>
      </c>
      <c r="AX367" s="14" t="s">
        <v>73</v>
      </c>
      <c r="AY367" s="211" t="s">
        <v>276</v>
      </c>
    </row>
    <row r="368" spans="2:65" s="15" customFormat="1">
      <c r="B368" s="218"/>
      <c r="D368" s="195" t="s">
        <v>284</v>
      </c>
      <c r="E368" s="219" t="s">
        <v>5</v>
      </c>
      <c r="F368" s="220" t="s">
        <v>291</v>
      </c>
      <c r="H368" s="221">
        <v>12.2</v>
      </c>
      <c r="I368" s="222"/>
      <c r="L368" s="218"/>
      <c r="M368" s="223"/>
      <c r="N368" s="224"/>
      <c r="O368" s="224"/>
      <c r="P368" s="224"/>
      <c r="Q368" s="224"/>
      <c r="R368" s="224"/>
      <c r="S368" s="224"/>
      <c r="T368" s="225"/>
      <c r="AT368" s="219" t="s">
        <v>284</v>
      </c>
      <c r="AU368" s="219" t="s">
        <v>81</v>
      </c>
      <c r="AV368" s="15" t="s">
        <v>92</v>
      </c>
      <c r="AW368" s="15" t="s">
        <v>36</v>
      </c>
      <c r="AX368" s="15" t="s">
        <v>77</v>
      </c>
      <c r="AY368" s="219" t="s">
        <v>276</v>
      </c>
    </row>
    <row r="369" spans="2:65" s="1" customFormat="1" ht="25.5" customHeight="1">
      <c r="B369" s="181"/>
      <c r="C369" s="182" t="s">
        <v>435</v>
      </c>
      <c r="D369" s="182" t="s">
        <v>278</v>
      </c>
      <c r="E369" s="183" t="s">
        <v>3886</v>
      </c>
      <c r="F369" s="184" t="s">
        <v>3887</v>
      </c>
      <c r="G369" s="185" t="s">
        <v>325</v>
      </c>
      <c r="H369" s="186">
        <v>47.225000000000001</v>
      </c>
      <c r="I369" s="187"/>
      <c r="J369" s="188">
        <f>ROUND(I369*H369,2)</f>
        <v>0</v>
      </c>
      <c r="K369" s="184" t="s">
        <v>3765</v>
      </c>
      <c r="L369" s="42"/>
      <c r="M369" s="189" t="s">
        <v>5</v>
      </c>
      <c r="N369" s="190" t="s">
        <v>46</v>
      </c>
      <c r="O369" s="43"/>
      <c r="P369" s="191">
        <f>O369*H369</f>
        <v>0</v>
      </c>
      <c r="Q369" s="191">
        <v>0.67488999999999999</v>
      </c>
      <c r="R369" s="191">
        <f>Q369*H369</f>
        <v>31.871680250000001</v>
      </c>
      <c r="S369" s="191">
        <v>0</v>
      </c>
      <c r="T369" s="192">
        <f>S369*H369</f>
        <v>0</v>
      </c>
      <c r="AR369" s="25" t="s">
        <v>92</v>
      </c>
      <c r="AT369" s="25" t="s">
        <v>278</v>
      </c>
      <c r="AU369" s="25" t="s">
        <v>81</v>
      </c>
      <c r="AY369" s="25" t="s">
        <v>276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5" t="s">
        <v>92</v>
      </c>
      <c r="BK369" s="193">
        <f>ROUND(I369*H369,2)</f>
        <v>0</v>
      </c>
      <c r="BL369" s="25" t="s">
        <v>92</v>
      </c>
      <c r="BM369" s="25" t="s">
        <v>3888</v>
      </c>
    </row>
    <row r="370" spans="2:65" s="12" customFormat="1">
      <c r="B370" s="194"/>
      <c r="D370" s="195" t="s">
        <v>284</v>
      </c>
      <c r="E370" s="196" t="s">
        <v>5</v>
      </c>
      <c r="F370" s="197" t="s">
        <v>3889</v>
      </c>
      <c r="H370" s="196" t="s">
        <v>5</v>
      </c>
      <c r="I370" s="198"/>
      <c r="L370" s="194"/>
      <c r="M370" s="199"/>
      <c r="N370" s="200"/>
      <c r="O370" s="200"/>
      <c r="P370" s="200"/>
      <c r="Q370" s="200"/>
      <c r="R370" s="200"/>
      <c r="S370" s="200"/>
      <c r="T370" s="201"/>
      <c r="AT370" s="196" t="s">
        <v>284</v>
      </c>
      <c r="AU370" s="196" t="s">
        <v>81</v>
      </c>
      <c r="AV370" s="12" t="s">
        <v>77</v>
      </c>
      <c r="AW370" s="12" t="s">
        <v>36</v>
      </c>
      <c r="AX370" s="12" t="s">
        <v>73</v>
      </c>
      <c r="AY370" s="196" t="s">
        <v>276</v>
      </c>
    </row>
    <row r="371" spans="2:65" s="12" customFormat="1">
      <c r="B371" s="194"/>
      <c r="D371" s="195" t="s">
        <v>284</v>
      </c>
      <c r="E371" s="196" t="s">
        <v>5</v>
      </c>
      <c r="F371" s="197" t="s">
        <v>286</v>
      </c>
      <c r="H371" s="196" t="s">
        <v>5</v>
      </c>
      <c r="I371" s="198"/>
      <c r="L371" s="194"/>
      <c r="M371" s="199"/>
      <c r="N371" s="200"/>
      <c r="O371" s="200"/>
      <c r="P371" s="200"/>
      <c r="Q371" s="200"/>
      <c r="R371" s="200"/>
      <c r="S371" s="200"/>
      <c r="T371" s="201"/>
      <c r="AT371" s="196" t="s">
        <v>284</v>
      </c>
      <c r="AU371" s="196" t="s">
        <v>81</v>
      </c>
      <c r="AV371" s="12" t="s">
        <v>77</v>
      </c>
      <c r="AW371" s="12" t="s">
        <v>36</v>
      </c>
      <c r="AX371" s="12" t="s">
        <v>73</v>
      </c>
      <c r="AY371" s="196" t="s">
        <v>276</v>
      </c>
    </row>
    <row r="372" spans="2:65" s="12" customFormat="1">
      <c r="B372" s="194"/>
      <c r="D372" s="195" t="s">
        <v>284</v>
      </c>
      <c r="E372" s="196" t="s">
        <v>5</v>
      </c>
      <c r="F372" s="197" t="s">
        <v>3756</v>
      </c>
      <c r="H372" s="196" t="s">
        <v>5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6" t="s">
        <v>284</v>
      </c>
      <c r="AU372" s="196" t="s">
        <v>81</v>
      </c>
      <c r="AV372" s="12" t="s">
        <v>77</v>
      </c>
      <c r="AW372" s="12" t="s">
        <v>36</v>
      </c>
      <c r="AX372" s="12" t="s">
        <v>73</v>
      </c>
      <c r="AY372" s="196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3890</v>
      </c>
      <c r="H373" s="205">
        <v>9.9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3891</v>
      </c>
      <c r="H374" s="205">
        <v>4.5999999999999996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3759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3892</v>
      </c>
      <c r="H376" s="205">
        <v>8.25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2" customFormat="1">
      <c r="B377" s="194"/>
      <c r="D377" s="195" t="s">
        <v>284</v>
      </c>
      <c r="E377" s="196" t="s">
        <v>5</v>
      </c>
      <c r="F377" s="197" t="s">
        <v>3761</v>
      </c>
      <c r="H377" s="196" t="s">
        <v>5</v>
      </c>
      <c r="I377" s="198"/>
      <c r="L377" s="194"/>
      <c r="M377" s="199"/>
      <c r="N377" s="200"/>
      <c r="O377" s="200"/>
      <c r="P377" s="200"/>
      <c r="Q377" s="200"/>
      <c r="R377" s="200"/>
      <c r="S377" s="200"/>
      <c r="T377" s="201"/>
      <c r="AT377" s="196" t="s">
        <v>284</v>
      </c>
      <c r="AU377" s="196" t="s">
        <v>81</v>
      </c>
      <c r="AV377" s="12" t="s">
        <v>77</v>
      </c>
      <c r="AW377" s="12" t="s">
        <v>36</v>
      </c>
      <c r="AX377" s="12" t="s">
        <v>73</v>
      </c>
      <c r="AY377" s="196" t="s">
        <v>276</v>
      </c>
    </row>
    <row r="378" spans="2:65" s="13" customFormat="1">
      <c r="B378" s="202"/>
      <c r="D378" s="195" t="s">
        <v>284</v>
      </c>
      <c r="E378" s="203" t="s">
        <v>5</v>
      </c>
      <c r="F378" s="204" t="s">
        <v>3893</v>
      </c>
      <c r="H378" s="205">
        <v>24.475000000000001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284</v>
      </c>
      <c r="AU378" s="203" t="s">
        <v>81</v>
      </c>
      <c r="AV378" s="13" t="s">
        <v>81</v>
      </c>
      <c r="AW378" s="13" t="s">
        <v>36</v>
      </c>
      <c r="AX378" s="13" t="s">
        <v>73</v>
      </c>
      <c r="AY378" s="203" t="s">
        <v>276</v>
      </c>
    </row>
    <row r="379" spans="2:65" s="14" customFormat="1">
      <c r="B379" s="210"/>
      <c r="D379" s="195" t="s">
        <v>284</v>
      </c>
      <c r="E379" s="211" t="s">
        <v>5</v>
      </c>
      <c r="F379" s="212" t="s">
        <v>290</v>
      </c>
      <c r="H379" s="213">
        <v>47.225000000000001</v>
      </c>
      <c r="I379" s="214"/>
      <c r="L379" s="210"/>
      <c r="M379" s="215"/>
      <c r="N379" s="216"/>
      <c r="O379" s="216"/>
      <c r="P379" s="216"/>
      <c r="Q379" s="216"/>
      <c r="R379" s="216"/>
      <c r="S379" s="216"/>
      <c r="T379" s="217"/>
      <c r="AT379" s="211" t="s">
        <v>284</v>
      </c>
      <c r="AU379" s="211" t="s">
        <v>81</v>
      </c>
      <c r="AV379" s="14" t="s">
        <v>87</v>
      </c>
      <c r="AW379" s="14" t="s">
        <v>36</v>
      </c>
      <c r="AX379" s="14" t="s">
        <v>73</v>
      </c>
      <c r="AY379" s="211" t="s">
        <v>276</v>
      </c>
    </row>
    <row r="380" spans="2:65" s="15" customFormat="1">
      <c r="B380" s="218"/>
      <c r="D380" s="195" t="s">
        <v>284</v>
      </c>
      <c r="E380" s="219" t="s">
        <v>5</v>
      </c>
      <c r="F380" s="220" t="s">
        <v>291</v>
      </c>
      <c r="H380" s="221">
        <v>47.225000000000001</v>
      </c>
      <c r="I380" s="222"/>
      <c r="L380" s="218"/>
      <c r="M380" s="223"/>
      <c r="N380" s="224"/>
      <c r="O380" s="224"/>
      <c r="P380" s="224"/>
      <c r="Q380" s="224"/>
      <c r="R380" s="224"/>
      <c r="S380" s="224"/>
      <c r="T380" s="225"/>
      <c r="AT380" s="219" t="s">
        <v>284</v>
      </c>
      <c r="AU380" s="219" t="s">
        <v>81</v>
      </c>
      <c r="AV380" s="15" t="s">
        <v>92</v>
      </c>
      <c r="AW380" s="15" t="s">
        <v>36</v>
      </c>
      <c r="AX380" s="15" t="s">
        <v>77</v>
      </c>
      <c r="AY380" s="219" t="s">
        <v>276</v>
      </c>
    </row>
    <row r="381" spans="2:65" s="1" customFormat="1" ht="16.5" customHeight="1">
      <c r="B381" s="181"/>
      <c r="C381" s="182" t="s">
        <v>439</v>
      </c>
      <c r="D381" s="182" t="s">
        <v>278</v>
      </c>
      <c r="E381" s="183" t="s">
        <v>3894</v>
      </c>
      <c r="F381" s="184" t="s">
        <v>3895</v>
      </c>
      <c r="G381" s="185" t="s">
        <v>318</v>
      </c>
      <c r="H381" s="186">
        <v>1.7889999999999999</v>
      </c>
      <c r="I381" s="187"/>
      <c r="J381" s="188">
        <f>ROUND(I381*H381,2)</f>
        <v>0</v>
      </c>
      <c r="K381" s="184" t="s">
        <v>282</v>
      </c>
      <c r="L381" s="42"/>
      <c r="M381" s="189" t="s">
        <v>5</v>
      </c>
      <c r="N381" s="190" t="s">
        <v>46</v>
      </c>
      <c r="O381" s="43"/>
      <c r="P381" s="191">
        <f>O381*H381</f>
        <v>0</v>
      </c>
      <c r="Q381" s="191">
        <v>1.05871</v>
      </c>
      <c r="R381" s="191">
        <f>Q381*H381</f>
        <v>1.8940321899999999</v>
      </c>
      <c r="S381" s="191">
        <v>0</v>
      </c>
      <c r="T381" s="192">
        <f>S381*H381</f>
        <v>0</v>
      </c>
      <c r="AR381" s="25" t="s">
        <v>92</v>
      </c>
      <c r="AT381" s="25" t="s">
        <v>278</v>
      </c>
      <c r="AU381" s="25" t="s">
        <v>81</v>
      </c>
      <c r="AY381" s="25" t="s">
        <v>276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5" t="s">
        <v>92</v>
      </c>
      <c r="BK381" s="193">
        <f>ROUND(I381*H381,2)</f>
        <v>0</v>
      </c>
      <c r="BL381" s="25" t="s">
        <v>92</v>
      </c>
      <c r="BM381" s="25" t="s">
        <v>3896</v>
      </c>
    </row>
    <row r="382" spans="2:65" s="12" customFormat="1">
      <c r="B382" s="194"/>
      <c r="D382" s="195" t="s">
        <v>284</v>
      </c>
      <c r="E382" s="196" t="s">
        <v>5</v>
      </c>
      <c r="F382" s="197" t="s">
        <v>3897</v>
      </c>
      <c r="H382" s="196" t="s">
        <v>5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6" t="s">
        <v>284</v>
      </c>
      <c r="AU382" s="196" t="s">
        <v>81</v>
      </c>
      <c r="AV382" s="12" t="s">
        <v>77</v>
      </c>
      <c r="AW382" s="12" t="s">
        <v>36</v>
      </c>
      <c r="AX382" s="12" t="s">
        <v>73</v>
      </c>
      <c r="AY382" s="196" t="s">
        <v>276</v>
      </c>
    </row>
    <row r="383" spans="2:65" s="12" customFormat="1">
      <c r="B383" s="194"/>
      <c r="D383" s="195" t="s">
        <v>284</v>
      </c>
      <c r="E383" s="196" t="s">
        <v>5</v>
      </c>
      <c r="F383" s="197" t="s">
        <v>3879</v>
      </c>
      <c r="H383" s="196" t="s">
        <v>5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6" t="s">
        <v>284</v>
      </c>
      <c r="AU383" s="196" t="s">
        <v>81</v>
      </c>
      <c r="AV383" s="12" t="s">
        <v>77</v>
      </c>
      <c r="AW383" s="12" t="s">
        <v>36</v>
      </c>
      <c r="AX383" s="12" t="s">
        <v>73</v>
      </c>
      <c r="AY383" s="196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3898</v>
      </c>
      <c r="H384" s="205">
        <v>0.248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51" s="13" customFormat="1">
      <c r="B385" s="202"/>
      <c r="D385" s="195" t="s">
        <v>284</v>
      </c>
      <c r="E385" s="203" t="s">
        <v>5</v>
      </c>
      <c r="F385" s="204" t="s">
        <v>3898</v>
      </c>
      <c r="H385" s="205">
        <v>0.248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284</v>
      </c>
      <c r="AU385" s="203" t="s">
        <v>81</v>
      </c>
      <c r="AV385" s="13" t="s">
        <v>81</v>
      </c>
      <c r="AW385" s="13" t="s">
        <v>36</v>
      </c>
      <c r="AX385" s="13" t="s">
        <v>73</v>
      </c>
      <c r="AY385" s="203" t="s">
        <v>276</v>
      </c>
    </row>
    <row r="386" spans="2:51" s="12" customFormat="1">
      <c r="B386" s="194"/>
      <c r="D386" s="195" t="s">
        <v>284</v>
      </c>
      <c r="E386" s="196" t="s">
        <v>5</v>
      </c>
      <c r="F386" s="197" t="s">
        <v>3883</v>
      </c>
      <c r="H386" s="196" t="s">
        <v>5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6" t="s">
        <v>284</v>
      </c>
      <c r="AU386" s="196" t="s">
        <v>81</v>
      </c>
      <c r="AV386" s="12" t="s">
        <v>77</v>
      </c>
      <c r="AW386" s="12" t="s">
        <v>36</v>
      </c>
      <c r="AX386" s="12" t="s">
        <v>73</v>
      </c>
      <c r="AY386" s="196" t="s">
        <v>276</v>
      </c>
    </row>
    <row r="387" spans="2:51" s="12" customFormat="1">
      <c r="B387" s="194"/>
      <c r="D387" s="195" t="s">
        <v>284</v>
      </c>
      <c r="E387" s="196" t="s">
        <v>5</v>
      </c>
      <c r="F387" s="197" t="s">
        <v>286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51" s="12" customFormat="1">
      <c r="B388" s="194"/>
      <c r="D388" s="195" t="s">
        <v>284</v>
      </c>
      <c r="E388" s="196" t="s">
        <v>5</v>
      </c>
      <c r="F388" s="197" t="s">
        <v>3756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51" s="13" customFormat="1">
      <c r="B389" s="202"/>
      <c r="D389" s="195" t="s">
        <v>284</v>
      </c>
      <c r="E389" s="203" t="s">
        <v>5</v>
      </c>
      <c r="F389" s="204" t="s">
        <v>3899</v>
      </c>
      <c r="H389" s="205">
        <v>7.3999999999999996E-2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284</v>
      </c>
      <c r="AU389" s="203" t="s">
        <v>81</v>
      </c>
      <c r="AV389" s="13" t="s">
        <v>81</v>
      </c>
      <c r="AW389" s="13" t="s">
        <v>36</v>
      </c>
      <c r="AX389" s="13" t="s">
        <v>73</v>
      </c>
      <c r="AY389" s="203" t="s">
        <v>276</v>
      </c>
    </row>
    <row r="390" spans="2:51" s="12" customFormat="1">
      <c r="B390" s="194"/>
      <c r="D390" s="195" t="s">
        <v>284</v>
      </c>
      <c r="E390" s="196" t="s">
        <v>5</v>
      </c>
      <c r="F390" s="197" t="s">
        <v>3761</v>
      </c>
      <c r="H390" s="196" t="s">
        <v>5</v>
      </c>
      <c r="I390" s="198"/>
      <c r="L390" s="194"/>
      <c r="M390" s="199"/>
      <c r="N390" s="200"/>
      <c r="O390" s="200"/>
      <c r="P390" s="200"/>
      <c r="Q390" s="200"/>
      <c r="R390" s="200"/>
      <c r="S390" s="200"/>
      <c r="T390" s="201"/>
      <c r="AT390" s="196" t="s">
        <v>284</v>
      </c>
      <c r="AU390" s="196" t="s">
        <v>81</v>
      </c>
      <c r="AV390" s="12" t="s">
        <v>77</v>
      </c>
      <c r="AW390" s="12" t="s">
        <v>36</v>
      </c>
      <c r="AX390" s="12" t="s">
        <v>73</v>
      </c>
      <c r="AY390" s="196" t="s">
        <v>276</v>
      </c>
    </row>
    <row r="391" spans="2:51" s="13" customFormat="1">
      <c r="B391" s="202"/>
      <c r="D391" s="195" t="s">
        <v>284</v>
      </c>
      <c r="E391" s="203" t="s">
        <v>5</v>
      </c>
      <c r="F391" s="204" t="s">
        <v>3900</v>
      </c>
      <c r="H391" s="205">
        <v>0.155</v>
      </c>
      <c r="I391" s="206"/>
      <c r="L391" s="202"/>
      <c r="M391" s="207"/>
      <c r="N391" s="208"/>
      <c r="O391" s="208"/>
      <c r="P391" s="208"/>
      <c r="Q391" s="208"/>
      <c r="R391" s="208"/>
      <c r="S391" s="208"/>
      <c r="T391" s="209"/>
      <c r="AT391" s="203" t="s">
        <v>284</v>
      </c>
      <c r="AU391" s="203" t="s">
        <v>81</v>
      </c>
      <c r="AV391" s="13" t="s">
        <v>81</v>
      </c>
      <c r="AW391" s="13" t="s">
        <v>36</v>
      </c>
      <c r="AX391" s="13" t="s">
        <v>73</v>
      </c>
      <c r="AY391" s="203" t="s">
        <v>276</v>
      </c>
    </row>
    <row r="392" spans="2:51" s="12" customFormat="1">
      <c r="B392" s="194"/>
      <c r="D392" s="195" t="s">
        <v>284</v>
      </c>
      <c r="E392" s="196" t="s">
        <v>5</v>
      </c>
      <c r="F392" s="197" t="s">
        <v>3889</v>
      </c>
      <c r="H392" s="196" t="s">
        <v>5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6" t="s">
        <v>284</v>
      </c>
      <c r="AU392" s="196" t="s">
        <v>81</v>
      </c>
      <c r="AV392" s="12" t="s">
        <v>77</v>
      </c>
      <c r="AW392" s="12" t="s">
        <v>36</v>
      </c>
      <c r="AX392" s="12" t="s">
        <v>73</v>
      </c>
      <c r="AY392" s="196" t="s">
        <v>276</v>
      </c>
    </row>
    <row r="393" spans="2:51" s="12" customFormat="1">
      <c r="B393" s="194"/>
      <c r="D393" s="195" t="s">
        <v>284</v>
      </c>
      <c r="E393" s="196" t="s">
        <v>5</v>
      </c>
      <c r="F393" s="197" t="s">
        <v>286</v>
      </c>
      <c r="H393" s="196" t="s">
        <v>5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6" t="s">
        <v>284</v>
      </c>
      <c r="AU393" s="196" t="s">
        <v>81</v>
      </c>
      <c r="AV393" s="12" t="s">
        <v>77</v>
      </c>
      <c r="AW393" s="12" t="s">
        <v>36</v>
      </c>
      <c r="AX393" s="12" t="s">
        <v>73</v>
      </c>
      <c r="AY393" s="196" t="s">
        <v>276</v>
      </c>
    </row>
    <row r="394" spans="2:51" s="12" customFormat="1">
      <c r="B394" s="194"/>
      <c r="D394" s="195" t="s">
        <v>284</v>
      </c>
      <c r="E394" s="196" t="s">
        <v>5</v>
      </c>
      <c r="F394" s="197" t="s">
        <v>3756</v>
      </c>
      <c r="H394" s="196" t="s">
        <v>5</v>
      </c>
      <c r="I394" s="198"/>
      <c r="L394" s="194"/>
      <c r="M394" s="199"/>
      <c r="N394" s="200"/>
      <c r="O394" s="200"/>
      <c r="P394" s="200"/>
      <c r="Q394" s="200"/>
      <c r="R394" s="200"/>
      <c r="S394" s="200"/>
      <c r="T394" s="201"/>
      <c r="AT394" s="196" t="s">
        <v>284</v>
      </c>
      <c r="AU394" s="196" t="s">
        <v>81</v>
      </c>
      <c r="AV394" s="12" t="s">
        <v>77</v>
      </c>
      <c r="AW394" s="12" t="s">
        <v>36</v>
      </c>
      <c r="AX394" s="12" t="s">
        <v>73</v>
      </c>
      <c r="AY394" s="196" t="s">
        <v>276</v>
      </c>
    </row>
    <row r="395" spans="2:51" s="13" customFormat="1">
      <c r="B395" s="202"/>
      <c r="D395" s="195" t="s">
        <v>284</v>
      </c>
      <c r="E395" s="203" t="s">
        <v>5</v>
      </c>
      <c r="F395" s="204" t="s">
        <v>3901</v>
      </c>
      <c r="H395" s="205">
        <v>0.223</v>
      </c>
      <c r="I395" s="206"/>
      <c r="L395" s="202"/>
      <c r="M395" s="207"/>
      <c r="N395" s="208"/>
      <c r="O395" s="208"/>
      <c r="P395" s="208"/>
      <c r="Q395" s="208"/>
      <c r="R395" s="208"/>
      <c r="S395" s="208"/>
      <c r="T395" s="209"/>
      <c r="AT395" s="203" t="s">
        <v>284</v>
      </c>
      <c r="AU395" s="203" t="s">
        <v>81</v>
      </c>
      <c r="AV395" s="13" t="s">
        <v>81</v>
      </c>
      <c r="AW395" s="13" t="s">
        <v>36</v>
      </c>
      <c r="AX395" s="13" t="s">
        <v>73</v>
      </c>
      <c r="AY395" s="203" t="s">
        <v>276</v>
      </c>
    </row>
    <row r="396" spans="2:51" s="13" customFormat="1">
      <c r="B396" s="202"/>
      <c r="D396" s="195" t="s">
        <v>284</v>
      </c>
      <c r="E396" s="203" t="s">
        <v>5</v>
      </c>
      <c r="F396" s="204" t="s">
        <v>3902</v>
      </c>
      <c r="H396" s="205">
        <v>0.104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284</v>
      </c>
      <c r="AU396" s="203" t="s">
        <v>81</v>
      </c>
      <c r="AV396" s="13" t="s">
        <v>81</v>
      </c>
      <c r="AW396" s="13" t="s">
        <v>36</v>
      </c>
      <c r="AX396" s="13" t="s">
        <v>73</v>
      </c>
      <c r="AY396" s="203" t="s">
        <v>276</v>
      </c>
    </row>
    <row r="397" spans="2:51" s="12" customFormat="1">
      <c r="B397" s="194"/>
      <c r="D397" s="195" t="s">
        <v>284</v>
      </c>
      <c r="E397" s="196" t="s">
        <v>5</v>
      </c>
      <c r="F397" s="197" t="s">
        <v>3759</v>
      </c>
      <c r="H397" s="196" t="s">
        <v>5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6" t="s">
        <v>284</v>
      </c>
      <c r="AU397" s="196" t="s">
        <v>81</v>
      </c>
      <c r="AV397" s="12" t="s">
        <v>77</v>
      </c>
      <c r="AW397" s="12" t="s">
        <v>36</v>
      </c>
      <c r="AX397" s="12" t="s">
        <v>73</v>
      </c>
      <c r="AY397" s="196" t="s">
        <v>276</v>
      </c>
    </row>
    <row r="398" spans="2:51" s="13" customFormat="1">
      <c r="B398" s="202"/>
      <c r="D398" s="195" t="s">
        <v>284</v>
      </c>
      <c r="E398" s="203" t="s">
        <v>5</v>
      </c>
      <c r="F398" s="204" t="s">
        <v>3903</v>
      </c>
      <c r="H398" s="205">
        <v>0.186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51" s="12" customFormat="1">
      <c r="B399" s="194"/>
      <c r="D399" s="195" t="s">
        <v>284</v>
      </c>
      <c r="E399" s="196" t="s">
        <v>5</v>
      </c>
      <c r="F399" s="197" t="s">
        <v>3761</v>
      </c>
      <c r="H399" s="196" t="s">
        <v>5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6" t="s">
        <v>284</v>
      </c>
      <c r="AU399" s="196" t="s">
        <v>81</v>
      </c>
      <c r="AV399" s="12" t="s">
        <v>77</v>
      </c>
      <c r="AW399" s="12" t="s">
        <v>36</v>
      </c>
      <c r="AX399" s="12" t="s">
        <v>73</v>
      </c>
      <c r="AY399" s="196" t="s">
        <v>276</v>
      </c>
    </row>
    <row r="400" spans="2:51" s="13" customFormat="1">
      <c r="B400" s="202"/>
      <c r="D400" s="195" t="s">
        <v>284</v>
      </c>
      <c r="E400" s="203" t="s">
        <v>5</v>
      </c>
      <c r="F400" s="204" t="s">
        <v>3904</v>
      </c>
      <c r="H400" s="205">
        <v>0.55100000000000005</v>
      </c>
      <c r="I400" s="206"/>
      <c r="L400" s="202"/>
      <c r="M400" s="207"/>
      <c r="N400" s="208"/>
      <c r="O400" s="208"/>
      <c r="P400" s="208"/>
      <c r="Q400" s="208"/>
      <c r="R400" s="208"/>
      <c r="S400" s="208"/>
      <c r="T400" s="209"/>
      <c r="AT400" s="203" t="s">
        <v>284</v>
      </c>
      <c r="AU400" s="203" t="s">
        <v>81</v>
      </c>
      <c r="AV400" s="13" t="s">
        <v>81</v>
      </c>
      <c r="AW400" s="13" t="s">
        <v>36</v>
      </c>
      <c r="AX400" s="13" t="s">
        <v>73</v>
      </c>
      <c r="AY400" s="203" t="s">
        <v>276</v>
      </c>
    </row>
    <row r="401" spans="2:65" s="14" customFormat="1">
      <c r="B401" s="210"/>
      <c r="D401" s="195" t="s">
        <v>284</v>
      </c>
      <c r="E401" s="211" t="s">
        <v>5</v>
      </c>
      <c r="F401" s="212" t="s">
        <v>290</v>
      </c>
      <c r="H401" s="213">
        <v>1.7889999999999999</v>
      </c>
      <c r="I401" s="214"/>
      <c r="L401" s="210"/>
      <c r="M401" s="215"/>
      <c r="N401" s="216"/>
      <c r="O401" s="216"/>
      <c r="P401" s="216"/>
      <c r="Q401" s="216"/>
      <c r="R401" s="216"/>
      <c r="S401" s="216"/>
      <c r="T401" s="217"/>
      <c r="AT401" s="211" t="s">
        <v>284</v>
      </c>
      <c r="AU401" s="211" t="s">
        <v>81</v>
      </c>
      <c r="AV401" s="14" t="s">
        <v>87</v>
      </c>
      <c r="AW401" s="14" t="s">
        <v>36</v>
      </c>
      <c r="AX401" s="14" t="s">
        <v>73</v>
      </c>
      <c r="AY401" s="211" t="s">
        <v>276</v>
      </c>
    </row>
    <row r="402" spans="2:65" s="15" customFormat="1">
      <c r="B402" s="218"/>
      <c r="D402" s="195" t="s">
        <v>284</v>
      </c>
      <c r="E402" s="219" t="s">
        <v>5</v>
      </c>
      <c r="F402" s="220" t="s">
        <v>291</v>
      </c>
      <c r="H402" s="221">
        <v>1.7889999999999999</v>
      </c>
      <c r="I402" s="222"/>
      <c r="L402" s="218"/>
      <c r="M402" s="223"/>
      <c r="N402" s="224"/>
      <c r="O402" s="224"/>
      <c r="P402" s="224"/>
      <c r="Q402" s="224"/>
      <c r="R402" s="224"/>
      <c r="S402" s="224"/>
      <c r="T402" s="225"/>
      <c r="AT402" s="219" t="s">
        <v>284</v>
      </c>
      <c r="AU402" s="219" t="s">
        <v>81</v>
      </c>
      <c r="AV402" s="15" t="s">
        <v>92</v>
      </c>
      <c r="AW402" s="15" t="s">
        <v>36</v>
      </c>
      <c r="AX402" s="15" t="s">
        <v>77</v>
      </c>
      <c r="AY402" s="219" t="s">
        <v>276</v>
      </c>
    </row>
    <row r="403" spans="2:65" s="11" customFormat="1" ht="29.85" customHeight="1">
      <c r="B403" s="168"/>
      <c r="D403" s="169" t="s">
        <v>72</v>
      </c>
      <c r="E403" s="179" t="s">
        <v>87</v>
      </c>
      <c r="F403" s="179" t="s">
        <v>355</v>
      </c>
      <c r="I403" s="171"/>
      <c r="J403" s="180">
        <f>BK403</f>
        <v>0</v>
      </c>
      <c r="L403" s="168"/>
      <c r="M403" s="173"/>
      <c r="N403" s="174"/>
      <c r="O403" s="174"/>
      <c r="P403" s="175">
        <f>SUM(P404:P544)</f>
        <v>0</v>
      </c>
      <c r="Q403" s="174"/>
      <c r="R403" s="175">
        <f>SUM(R404:R544)</f>
        <v>156.70829950000001</v>
      </c>
      <c r="S403" s="174"/>
      <c r="T403" s="176">
        <f>SUM(T404:T544)</f>
        <v>0</v>
      </c>
      <c r="AR403" s="169" t="s">
        <v>77</v>
      </c>
      <c r="AT403" s="177" t="s">
        <v>72</v>
      </c>
      <c r="AU403" s="177" t="s">
        <v>77</v>
      </c>
      <c r="AY403" s="169" t="s">
        <v>276</v>
      </c>
      <c r="BK403" s="178">
        <f>SUM(BK404:BK544)</f>
        <v>0</v>
      </c>
    </row>
    <row r="404" spans="2:65" s="1" customFormat="1" ht="25.5" customHeight="1">
      <c r="B404" s="181"/>
      <c r="C404" s="182" t="s">
        <v>446</v>
      </c>
      <c r="D404" s="182" t="s">
        <v>278</v>
      </c>
      <c r="E404" s="183" t="s">
        <v>3905</v>
      </c>
      <c r="F404" s="184" t="s">
        <v>3906</v>
      </c>
      <c r="G404" s="185" t="s">
        <v>325</v>
      </c>
      <c r="H404" s="186">
        <v>95.603999999999999</v>
      </c>
      <c r="I404" s="187"/>
      <c r="J404" s="188">
        <f>ROUND(I404*H404,2)</f>
        <v>0</v>
      </c>
      <c r="K404" s="184" t="s">
        <v>282</v>
      </c>
      <c r="L404" s="42"/>
      <c r="M404" s="189" t="s">
        <v>5</v>
      </c>
      <c r="N404" s="190" t="s">
        <v>46</v>
      </c>
      <c r="O404" s="43"/>
      <c r="P404" s="191">
        <f>O404*H404</f>
        <v>0</v>
      </c>
      <c r="Q404" s="191">
        <v>0.42831999999999998</v>
      </c>
      <c r="R404" s="191">
        <f>Q404*H404</f>
        <v>40.949105279999998</v>
      </c>
      <c r="S404" s="191">
        <v>0</v>
      </c>
      <c r="T404" s="192">
        <f>S404*H404</f>
        <v>0</v>
      </c>
      <c r="AR404" s="25" t="s">
        <v>92</v>
      </c>
      <c r="AT404" s="25" t="s">
        <v>278</v>
      </c>
      <c r="AU404" s="25" t="s">
        <v>81</v>
      </c>
      <c r="AY404" s="25" t="s">
        <v>276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5" t="s">
        <v>92</v>
      </c>
      <c r="BK404" s="193">
        <f>ROUND(I404*H404,2)</f>
        <v>0</v>
      </c>
      <c r="BL404" s="25" t="s">
        <v>92</v>
      </c>
      <c r="BM404" s="25" t="s">
        <v>3907</v>
      </c>
    </row>
    <row r="405" spans="2:65" s="12" customFormat="1">
      <c r="B405" s="194"/>
      <c r="D405" s="195" t="s">
        <v>284</v>
      </c>
      <c r="E405" s="196" t="s">
        <v>5</v>
      </c>
      <c r="F405" s="197" t="s">
        <v>3908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2" customFormat="1">
      <c r="B406" s="194"/>
      <c r="D406" s="195" t="s">
        <v>284</v>
      </c>
      <c r="E406" s="196" t="s">
        <v>5</v>
      </c>
      <c r="F406" s="197" t="s">
        <v>3909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2" customFormat="1">
      <c r="B407" s="194"/>
      <c r="D407" s="195" t="s">
        <v>284</v>
      </c>
      <c r="E407" s="196" t="s">
        <v>5</v>
      </c>
      <c r="F407" s="197" t="s">
        <v>3910</v>
      </c>
      <c r="H407" s="196" t="s">
        <v>5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6" t="s">
        <v>284</v>
      </c>
      <c r="AU407" s="196" t="s">
        <v>81</v>
      </c>
      <c r="AV407" s="12" t="s">
        <v>77</v>
      </c>
      <c r="AW407" s="12" t="s">
        <v>36</v>
      </c>
      <c r="AX407" s="12" t="s">
        <v>73</v>
      </c>
      <c r="AY407" s="196" t="s">
        <v>276</v>
      </c>
    </row>
    <row r="408" spans="2:65" s="13" customFormat="1">
      <c r="B408" s="202"/>
      <c r="D408" s="195" t="s">
        <v>284</v>
      </c>
      <c r="E408" s="203" t="s">
        <v>5</v>
      </c>
      <c r="F408" s="204" t="s">
        <v>3911</v>
      </c>
      <c r="H408" s="205">
        <v>38.898000000000003</v>
      </c>
      <c r="I408" s="206"/>
      <c r="L408" s="202"/>
      <c r="M408" s="207"/>
      <c r="N408" s="208"/>
      <c r="O408" s="208"/>
      <c r="P408" s="208"/>
      <c r="Q408" s="208"/>
      <c r="R408" s="208"/>
      <c r="S408" s="208"/>
      <c r="T408" s="209"/>
      <c r="AT408" s="203" t="s">
        <v>284</v>
      </c>
      <c r="AU408" s="203" t="s">
        <v>81</v>
      </c>
      <c r="AV408" s="13" t="s">
        <v>81</v>
      </c>
      <c r="AW408" s="13" t="s">
        <v>36</v>
      </c>
      <c r="AX408" s="13" t="s">
        <v>73</v>
      </c>
      <c r="AY408" s="203" t="s">
        <v>276</v>
      </c>
    </row>
    <row r="409" spans="2:65" s="12" customFormat="1">
      <c r="B409" s="194"/>
      <c r="D409" s="195" t="s">
        <v>284</v>
      </c>
      <c r="E409" s="196" t="s">
        <v>5</v>
      </c>
      <c r="F409" s="197" t="s">
        <v>3759</v>
      </c>
      <c r="H409" s="196" t="s">
        <v>5</v>
      </c>
      <c r="I409" s="198"/>
      <c r="L409" s="194"/>
      <c r="M409" s="199"/>
      <c r="N409" s="200"/>
      <c r="O409" s="200"/>
      <c r="P409" s="200"/>
      <c r="Q409" s="200"/>
      <c r="R409" s="200"/>
      <c r="S409" s="200"/>
      <c r="T409" s="201"/>
      <c r="AT409" s="196" t="s">
        <v>284</v>
      </c>
      <c r="AU409" s="196" t="s">
        <v>81</v>
      </c>
      <c r="AV409" s="12" t="s">
        <v>77</v>
      </c>
      <c r="AW409" s="12" t="s">
        <v>36</v>
      </c>
      <c r="AX409" s="12" t="s">
        <v>73</v>
      </c>
      <c r="AY409" s="196" t="s">
        <v>276</v>
      </c>
    </row>
    <row r="410" spans="2:65" s="13" customFormat="1">
      <c r="B410" s="202"/>
      <c r="D410" s="195" t="s">
        <v>284</v>
      </c>
      <c r="E410" s="203" t="s">
        <v>5</v>
      </c>
      <c r="F410" s="204" t="s">
        <v>3912</v>
      </c>
      <c r="H410" s="205">
        <v>7.32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284</v>
      </c>
      <c r="AU410" s="203" t="s">
        <v>81</v>
      </c>
      <c r="AV410" s="13" t="s">
        <v>81</v>
      </c>
      <c r="AW410" s="13" t="s">
        <v>36</v>
      </c>
      <c r="AX410" s="13" t="s">
        <v>73</v>
      </c>
      <c r="AY410" s="203" t="s">
        <v>276</v>
      </c>
    </row>
    <row r="411" spans="2:65" s="12" customFormat="1">
      <c r="B411" s="194"/>
      <c r="D411" s="195" t="s">
        <v>284</v>
      </c>
      <c r="E411" s="196" t="s">
        <v>5</v>
      </c>
      <c r="F411" s="197" t="s">
        <v>3761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3" customFormat="1">
      <c r="B412" s="202"/>
      <c r="D412" s="195" t="s">
        <v>284</v>
      </c>
      <c r="E412" s="203" t="s">
        <v>5</v>
      </c>
      <c r="F412" s="204" t="s">
        <v>3913</v>
      </c>
      <c r="H412" s="205">
        <v>27.6</v>
      </c>
      <c r="I412" s="206"/>
      <c r="L412" s="202"/>
      <c r="M412" s="207"/>
      <c r="N412" s="208"/>
      <c r="O412" s="208"/>
      <c r="P412" s="208"/>
      <c r="Q412" s="208"/>
      <c r="R412" s="208"/>
      <c r="S412" s="208"/>
      <c r="T412" s="209"/>
      <c r="AT412" s="203" t="s">
        <v>284</v>
      </c>
      <c r="AU412" s="203" t="s">
        <v>81</v>
      </c>
      <c r="AV412" s="13" t="s">
        <v>81</v>
      </c>
      <c r="AW412" s="13" t="s">
        <v>36</v>
      </c>
      <c r="AX412" s="13" t="s">
        <v>73</v>
      </c>
      <c r="AY412" s="203" t="s">
        <v>276</v>
      </c>
    </row>
    <row r="413" spans="2:65" s="12" customFormat="1">
      <c r="B413" s="194"/>
      <c r="D413" s="195" t="s">
        <v>284</v>
      </c>
      <c r="E413" s="196" t="s">
        <v>5</v>
      </c>
      <c r="F413" s="197" t="s">
        <v>3770</v>
      </c>
      <c r="H413" s="196" t="s">
        <v>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6" t="s">
        <v>284</v>
      </c>
      <c r="AU413" s="196" t="s">
        <v>81</v>
      </c>
      <c r="AV413" s="12" t="s">
        <v>77</v>
      </c>
      <c r="AW413" s="12" t="s">
        <v>36</v>
      </c>
      <c r="AX413" s="12" t="s">
        <v>73</v>
      </c>
      <c r="AY413" s="196" t="s">
        <v>276</v>
      </c>
    </row>
    <row r="414" spans="2:65" s="13" customFormat="1">
      <c r="B414" s="202"/>
      <c r="D414" s="195" t="s">
        <v>284</v>
      </c>
      <c r="E414" s="203" t="s">
        <v>5</v>
      </c>
      <c r="F414" s="204" t="s">
        <v>3914</v>
      </c>
      <c r="H414" s="205">
        <v>21.786000000000001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284</v>
      </c>
      <c r="AU414" s="203" t="s">
        <v>81</v>
      </c>
      <c r="AV414" s="13" t="s">
        <v>81</v>
      </c>
      <c r="AW414" s="13" t="s">
        <v>36</v>
      </c>
      <c r="AX414" s="13" t="s">
        <v>73</v>
      </c>
      <c r="AY414" s="203" t="s">
        <v>276</v>
      </c>
    </row>
    <row r="415" spans="2:65" s="14" customFormat="1">
      <c r="B415" s="210"/>
      <c r="D415" s="195" t="s">
        <v>284</v>
      </c>
      <c r="E415" s="211" t="s">
        <v>5</v>
      </c>
      <c r="F415" s="212" t="s">
        <v>290</v>
      </c>
      <c r="H415" s="213">
        <v>95.603999999999999</v>
      </c>
      <c r="I415" s="214"/>
      <c r="L415" s="210"/>
      <c r="M415" s="215"/>
      <c r="N415" s="216"/>
      <c r="O415" s="216"/>
      <c r="P415" s="216"/>
      <c r="Q415" s="216"/>
      <c r="R415" s="216"/>
      <c r="S415" s="216"/>
      <c r="T415" s="217"/>
      <c r="AT415" s="211" t="s">
        <v>284</v>
      </c>
      <c r="AU415" s="211" t="s">
        <v>81</v>
      </c>
      <c r="AV415" s="14" t="s">
        <v>87</v>
      </c>
      <c r="AW415" s="14" t="s">
        <v>36</v>
      </c>
      <c r="AX415" s="14" t="s">
        <v>73</v>
      </c>
      <c r="AY415" s="211" t="s">
        <v>276</v>
      </c>
    </row>
    <row r="416" spans="2:65" s="15" customFormat="1">
      <c r="B416" s="218"/>
      <c r="D416" s="195" t="s">
        <v>284</v>
      </c>
      <c r="E416" s="219" t="s">
        <v>5</v>
      </c>
      <c r="F416" s="220" t="s">
        <v>291</v>
      </c>
      <c r="H416" s="221">
        <v>95.603999999999999</v>
      </c>
      <c r="I416" s="222"/>
      <c r="L416" s="218"/>
      <c r="M416" s="223"/>
      <c r="N416" s="224"/>
      <c r="O416" s="224"/>
      <c r="P416" s="224"/>
      <c r="Q416" s="224"/>
      <c r="R416" s="224"/>
      <c r="S416" s="224"/>
      <c r="T416" s="225"/>
      <c r="AT416" s="219" t="s">
        <v>284</v>
      </c>
      <c r="AU416" s="219" t="s">
        <v>81</v>
      </c>
      <c r="AV416" s="15" t="s">
        <v>92</v>
      </c>
      <c r="AW416" s="15" t="s">
        <v>36</v>
      </c>
      <c r="AX416" s="15" t="s">
        <v>77</v>
      </c>
      <c r="AY416" s="219" t="s">
        <v>276</v>
      </c>
    </row>
    <row r="417" spans="2:65" s="1" customFormat="1" ht="16.5" customHeight="1">
      <c r="B417" s="181"/>
      <c r="C417" s="182" t="s">
        <v>452</v>
      </c>
      <c r="D417" s="182" t="s">
        <v>278</v>
      </c>
      <c r="E417" s="183" t="s">
        <v>963</v>
      </c>
      <c r="F417" s="184" t="s">
        <v>964</v>
      </c>
      <c r="G417" s="185" t="s">
        <v>318</v>
      </c>
      <c r="H417" s="186">
        <v>1.4259999999999999</v>
      </c>
      <c r="I417" s="187"/>
      <c r="J417" s="188">
        <f>ROUND(I417*H417,2)</f>
        <v>0</v>
      </c>
      <c r="K417" s="184" t="s">
        <v>282</v>
      </c>
      <c r="L417" s="42"/>
      <c r="M417" s="189" t="s">
        <v>5</v>
      </c>
      <c r="N417" s="190" t="s">
        <v>46</v>
      </c>
      <c r="O417" s="43"/>
      <c r="P417" s="191">
        <f>O417*H417</f>
        <v>0</v>
      </c>
      <c r="Q417" s="191">
        <v>1.04881</v>
      </c>
      <c r="R417" s="191">
        <f>Q417*H417</f>
        <v>1.4956030599999999</v>
      </c>
      <c r="S417" s="191">
        <v>0</v>
      </c>
      <c r="T417" s="192">
        <f>S417*H417</f>
        <v>0</v>
      </c>
      <c r="AR417" s="25" t="s">
        <v>92</v>
      </c>
      <c r="AT417" s="25" t="s">
        <v>278</v>
      </c>
      <c r="AU417" s="25" t="s">
        <v>81</v>
      </c>
      <c r="AY417" s="25" t="s">
        <v>276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25" t="s">
        <v>92</v>
      </c>
      <c r="BK417" s="193">
        <f>ROUND(I417*H417,2)</f>
        <v>0</v>
      </c>
      <c r="BL417" s="25" t="s">
        <v>92</v>
      </c>
      <c r="BM417" s="25" t="s">
        <v>3915</v>
      </c>
    </row>
    <row r="418" spans="2:65" s="12" customFormat="1">
      <c r="B418" s="194"/>
      <c r="D418" s="195" t="s">
        <v>284</v>
      </c>
      <c r="E418" s="196" t="s">
        <v>5</v>
      </c>
      <c r="F418" s="197" t="s">
        <v>3916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2" customFormat="1">
      <c r="B419" s="194"/>
      <c r="D419" s="195" t="s">
        <v>284</v>
      </c>
      <c r="E419" s="196" t="s">
        <v>5</v>
      </c>
      <c r="F419" s="197" t="s">
        <v>3917</v>
      </c>
      <c r="H419" s="196" t="s">
        <v>5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6" t="s">
        <v>284</v>
      </c>
      <c r="AU419" s="196" t="s">
        <v>81</v>
      </c>
      <c r="AV419" s="12" t="s">
        <v>77</v>
      </c>
      <c r="AW419" s="12" t="s">
        <v>36</v>
      </c>
      <c r="AX419" s="12" t="s">
        <v>73</v>
      </c>
      <c r="AY419" s="196" t="s">
        <v>276</v>
      </c>
    </row>
    <row r="420" spans="2:65" s="13" customFormat="1">
      <c r="B420" s="202"/>
      <c r="D420" s="195" t="s">
        <v>284</v>
      </c>
      <c r="E420" s="203" t="s">
        <v>5</v>
      </c>
      <c r="F420" s="204" t="s">
        <v>3918</v>
      </c>
      <c r="H420" s="205">
        <v>1.4259999999999999</v>
      </c>
      <c r="I420" s="206"/>
      <c r="L420" s="202"/>
      <c r="M420" s="207"/>
      <c r="N420" s="208"/>
      <c r="O420" s="208"/>
      <c r="P420" s="208"/>
      <c r="Q420" s="208"/>
      <c r="R420" s="208"/>
      <c r="S420" s="208"/>
      <c r="T420" s="209"/>
      <c r="AT420" s="203" t="s">
        <v>284</v>
      </c>
      <c r="AU420" s="203" t="s">
        <v>81</v>
      </c>
      <c r="AV420" s="13" t="s">
        <v>81</v>
      </c>
      <c r="AW420" s="13" t="s">
        <v>36</v>
      </c>
      <c r="AX420" s="13" t="s">
        <v>73</v>
      </c>
      <c r="AY420" s="203" t="s">
        <v>276</v>
      </c>
    </row>
    <row r="421" spans="2:65" s="14" customFormat="1">
      <c r="B421" s="210"/>
      <c r="D421" s="195" t="s">
        <v>284</v>
      </c>
      <c r="E421" s="211" t="s">
        <v>5</v>
      </c>
      <c r="F421" s="212" t="s">
        <v>290</v>
      </c>
      <c r="H421" s="213">
        <v>1.4259999999999999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1" t="s">
        <v>284</v>
      </c>
      <c r="AU421" s="211" t="s">
        <v>81</v>
      </c>
      <c r="AV421" s="14" t="s">
        <v>87</v>
      </c>
      <c r="AW421" s="14" t="s">
        <v>36</v>
      </c>
      <c r="AX421" s="14" t="s">
        <v>73</v>
      </c>
      <c r="AY421" s="211" t="s">
        <v>276</v>
      </c>
    </row>
    <row r="422" spans="2:65" s="15" customFormat="1">
      <c r="B422" s="218"/>
      <c r="D422" s="195" t="s">
        <v>284</v>
      </c>
      <c r="E422" s="219" t="s">
        <v>5</v>
      </c>
      <c r="F422" s="220" t="s">
        <v>291</v>
      </c>
      <c r="H422" s="221">
        <v>1.4259999999999999</v>
      </c>
      <c r="I422" s="222"/>
      <c r="L422" s="218"/>
      <c r="M422" s="223"/>
      <c r="N422" s="224"/>
      <c r="O422" s="224"/>
      <c r="P422" s="224"/>
      <c r="Q422" s="224"/>
      <c r="R422" s="224"/>
      <c r="S422" s="224"/>
      <c r="T422" s="225"/>
      <c r="AT422" s="219" t="s">
        <v>284</v>
      </c>
      <c r="AU422" s="219" t="s">
        <v>81</v>
      </c>
      <c r="AV422" s="15" t="s">
        <v>92</v>
      </c>
      <c r="AW422" s="15" t="s">
        <v>36</v>
      </c>
      <c r="AX422" s="15" t="s">
        <v>77</v>
      </c>
      <c r="AY422" s="219" t="s">
        <v>276</v>
      </c>
    </row>
    <row r="423" spans="2:65" s="1" customFormat="1" ht="25.5" customHeight="1">
      <c r="B423" s="181"/>
      <c r="C423" s="182" t="s">
        <v>456</v>
      </c>
      <c r="D423" s="182" t="s">
        <v>278</v>
      </c>
      <c r="E423" s="183" t="s">
        <v>934</v>
      </c>
      <c r="F423" s="184" t="s">
        <v>935</v>
      </c>
      <c r="G423" s="185" t="s">
        <v>325</v>
      </c>
      <c r="H423" s="186">
        <v>66.254999999999995</v>
      </c>
      <c r="I423" s="187"/>
      <c r="J423" s="188">
        <f>ROUND(I423*H423,2)</f>
        <v>0</v>
      </c>
      <c r="K423" s="184" t="s">
        <v>282</v>
      </c>
      <c r="L423" s="42"/>
      <c r="M423" s="189" t="s">
        <v>5</v>
      </c>
      <c r="N423" s="190" t="s">
        <v>46</v>
      </c>
      <c r="O423" s="43"/>
      <c r="P423" s="191">
        <f>O423*H423</f>
        <v>0</v>
      </c>
      <c r="Q423" s="191">
        <v>0.16697999999999999</v>
      </c>
      <c r="R423" s="191">
        <f>Q423*H423</f>
        <v>11.063259899999998</v>
      </c>
      <c r="S423" s="191">
        <v>0</v>
      </c>
      <c r="T423" s="192">
        <f>S423*H423</f>
        <v>0</v>
      </c>
      <c r="AR423" s="25" t="s">
        <v>92</v>
      </c>
      <c r="AT423" s="25" t="s">
        <v>278</v>
      </c>
      <c r="AU423" s="25" t="s">
        <v>81</v>
      </c>
      <c r="AY423" s="25" t="s">
        <v>276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5" t="s">
        <v>92</v>
      </c>
      <c r="BK423" s="193">
        <f>ROUND(I423*H423,2)</f>
        <v>0</v>
      </c>
      <c r="BL423" s="25" t="s">
        <v>92</v>
      </c>
      <c r="BM423" s="25" t="s">
        <v>3919</v>
      </c>
    </row>
    <row r="424" spans="2:65" s="12" customFormat="1">
      <c r="B424" s="194"/>
      <c r="D424" s="195" t="s">
        <v>284</v>
      </c>
      <c r="E424" s="196" t="s">
        <v>5</v>
      </c>
      <c r="F424" s="197" t="s">
        <v>937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2" customFormat="1">
      <c r="B425" s="194"/>
      <c r="D425" s="195" t="s">
        <v>284</v>
      </c>
      <c r="E425" s="196" t="s">
        <v>5</v>
      </c>
      <c r="F425" s="197" t="s">
        <v>3920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2" customFormat="1">
      <c r="B426" s="194"/>
      <c r="D426" s="195" t="s">
        <v>284</v>
      </c>
      <c r="E426" s="196" t="s">
        <v>5</v>
      </c>
      <c r="F426" s="197" t="s">
        <v>3910</v>
      </c>
      <c r="H426" s="196" t="s">
        <v>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6" t="s">
        <v>284</v>
      </c>
      <c r="AU426" s="196" t="s">
        <v>81</v>
      </c>
      <c r="AV426" s="12" t="s">
        <v>77</v>
      </c>
      <c r="AW426" s="12" t="s">
        <v>36</v>
      </c>
      <c r="AX426" s="12" t="s">
        <v>73</v>
      </c>
      <c r="AY426" s="196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3921</v>
      </c>
      <c r="H427" s="205">
        <v>37.125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36</v>
      </c>
      <c r="AX427" s="13" t="s">
        <v>73</v>
      </c>
      <c r="AY427" s="203" t="s">
        <v>276</v>
      </c>
    </row>
    <row r="428" spans="2:65" s="13" customFormat="1">
      <c r="B428" s="202"/>
      <c r="D428" s="195" t="s">
        <v>284</v>
      </c>
      <c r="E428" s="203" t="s">
        <v>5</v>
      </c>
      <c r="F428" s="204" t="s">
        <v>3922</v>
      </c>
      <c r="H428" s="205">
        <v>-3.2250000000000001</v>
      </c>
      <c r="I428" s="206"/>
      <c r="L428" s="202"/>
      <c r="M428" s="207"/>
      <c r="N428" s="208"/>
      <c r="O428" s="208"/>
      <c r="P428" s="208"/>
      <c r="Q428" s="208"/>
      <c r="R428" s="208"/>
      <c r="S428" s="208"/>
      <c r="T428" s="209"/>
      <c r="AT428" s="203" t="s">
        <v>284</v>
      </c>
      <c r="AU428" s="203" t="s">
        <v>81</v>
      </c>
      <c r="AV428" s="13" t="s">
        <v>81</v>
      </c>
      <c r="AW428" s="13" t="s">
        <v>36</v>
      </c>
      <c r="AX428" s="13" t="s">
        <v>73</v>
      </c>
      <c r="AY428" s="203" t="s">
        <v>276</v>
      </c>
    </row>
    <row r="429" spans="2:65" s="13" customFormat="1">
      <c r="B429" s="202"/>
      <c r="D429" s="195" t="s">
        <v>284</v>
      </c>
      <c r="E429" s="203" t="s">
        <v>5</v>
      </c>
      <c r="F429" s="204" t="s">
        <v>3923</v>
      </c>
      <c r="H429" s="205">
        <v>-1.9350000000000001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284</v>
      </c>
      <c r="AU429" s="203" t="s">
        <v>81</v>
      </c>
      <c r="AV429" s="13" t="s">
        <v>81</v>
      </c>
      <c r="AW429" s="13" t="s">
        <v>36</v>
      </c>
      <c r="AX429" s="13" t="s">
        <v>73</v>
      </c>
      <c r="AY429" s="203" t="s">
        <v>276</v>
      </c>
    </row>
    <row r="430" spans="2:65" s="12" customFormat="1">
      <c r="B430" s="194"/>
      <c r="D430" s="195" t="s">
        <v>284</v>
      </c>
      <c r="E430" s="196" t="s">
        <v>5</v>
      </c>
      <c r="F430" s="197" t="s">
        <v>3761</v>
      </c>
      <c r="H430" s="196" t="s">
        <v>5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6" t="s">
        <v>284</v>
      </c>
      <c r="AU430" s="196" t="s">
        <v>81</v>
      </c>
      <c r="AV430" s="12" t="s">
        <v>77</v>
      </c>
      <c r="AW430" s="12" t="s">
        <v>36</v>
      </c>
      <c r="AX430" s="12" t="s">
        <v>73</v>
      </c>
      <c r="AY430" s="196" t="s">
        <v>276</v>
      </c>
    </row>
    <row r="431" spans="2:65" s="13" customFormat="1">
      <c r="B431" s="202"/>
      <c r="D431" s="195" t="s">
        <v>284</v>
      </c>
      <c r="E431" s="203" t="s">
        <v>5</v>
      </c>
      <c r="F431" s="204" t="s">
        <v>3924</v>
      </c>
      <c r="H431" s="205">
        <v>29.4</v>
      </c>
      <c r="I431" s="206"/>
      <c r="L431" s="202"/>
      <c r="M431" s="207"/>
      <c r="N431" s="208"/>
      <c r="O431" s="208"/>
      <c r="P431" s="208"/>
      <c r="Q431" s="208"/>
      <c r="R431" s="208"/>
      <c r="S431" s="208"/>
      <c r="T431" s="209"/>
      <c r="AT431" s="203" t="s">
        <v>284</v>
      </c>
      <c r="AU431" s="203" t="s">
        <v>81</v>
      </c>
      <c r="AV431" s="13" t="s">
        <v>81</v>
      </c>
      <c r="AW431" s="13" t="s">
        <v>36</v>
      </c>
      <c r="AX431" s="13" t="s">
        <v>73</v>
      </c>
      <c r="AY431" s="203" t="s">
        <v>276</v>
      </c>
    </row>
    <row r="432" spans="2:65" s="13" customFormat="1">
      <c r="B432" s="202"/>
      <c r="D432" s="195" t="s">
        <v>284</v>
      </c>
      <c r="E432" s="203" t="s">
        <v>5</v>
      </c>
      <c r="F432" s="204" t="s">
        <v>3925</v>
      </c>
      <c r="H432" s="205">
        <v>4.8899999999999997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284</v>
      </c>
      <c r="AU432" s="203" t="s">
        <v>81</v>
      </c>
      <c r="AV432" s="13" t="s">
        <v>81</v>
      </c>
      <c r="AW432" s="13" t="s">
        <v>36</v>
      </c>
      <c r="AX432" s="13" t="s">
        <v>73</v>
      </c>
      <c r="AY432" s="203" t="s">
        <v>276</v>
      </c>
    </row>
    <row r="433" spans="2:65" s="14" customFormat="1">
      <c r="B433" s="210"/>
      <c r="D433" s="195" t="s">
        <v>284</v>
      </c>
      <c r="E433" s="211" t="s">
        <v>5</v>
      </c>
      <c r="F433" s="212" t="s">
        <v>290</v>
      </c>
      <c r="H433" s="213">
        <v>66.254999999999995</v>
      </c>
      <c r="I433" s="214"/>
      <c r="L433" s="210"/>
      <c r="M433" s="215"/>
      <c r="N433" s="216"/>
      <c r="O433" s="216"/>
      <c r="P433" s="216"/>
      <c r="Q433" s="216"/>
      <c r="R433" s="216"/>
      <c r="S433" s="216"/>
      <c r="T433" s="217"/>
      <c r="AT433" s="211" t="s">
        <v>284</v>
      </c>
      <c r="AU433" s="211" t="s">
        <v>81</v>
      </c>
      <c r="AV433" s="14" t="s">
        <v>87</v>
      </c>
      <c r="AW433" s="14" t="s">
        <v>36</v>
      </c>
      <c r="AX433" s="14" t="s">
        <v>73</v>
      </c>
      <c r="AY433" s="211" t="s">
        <v>276</v>
      </c>
    </row>
    <row r="434" spans="2:65" s="15" customFormat="1">
      <c r="B434" s="218"/>
      <c r="D434" s="195" t="s">
        <v>284</v>
      </c>
      <c r="E434" s="219" t="s">
        <v>5</v>
      </c>
      <c r="F434" s="220" t="s">
        <v>291</v>
      </c>
      <c r="H434" s="221">
        <v>66.254999999999995</v>
      </c>
      <c r="I434" s="222"/>
      <c r="L434" s="218"/>
      <c r="M434" s="223"/>
      <c r="N434" s="224"/>
      <c r="O434" s="224"/>
      <c r="P434" s="224"/>
      <c r="Q434" s="224"/>
      <c r="R434" s="224"/>
      <c r="S434" s="224"/>
      <c r="T434" s="225"/>
      <c r="AT434" s="219" t="s">
        <v>284</v>
      </c>
      <c r="AU434" s="219" t="s">
        <v>81</v>
      </c>
      <c r="AV434" s="15" t="s">
        <v>92</v>
      </c>
      <c r="AW434" s="15" t="s">
        <v>36</v>
      </c>
      <c r="AX434" s="15" t="s">
        <v>77</v>
      </c>
      <c r="AY434" s="219" t="s">
        <v>276</v>
      </c>
    </row>
    <row r="435" spans="2:65" s="1" customFormat="1" ht="25.5" customHeight="1">
      <c r="B435" s="181"/>
      <c r="C435" s="182" t="s">
        <v>463</v>
      </c>
      <c r="D435" s="182" t="s">
        <v>278</v>
      </c>
      <c r="E435" s="183" t="s">
        <v>941</v>
      </c>
      <c r="F435" s="184" t="s">
        <v>942</v>
      </c>
      <c r="G435" s="185" t="s">
        <v>325</v>
      </c>
      <c r="H435" s="186">
        <v>343.18900000000002</v>
      </c>
      <c r="I435" s="187"/>
      <c r="J435" s="188">
        <f>ROUND(I435*H435,2)</f>
        <v>0</v>
      </c>
      <c r="K435" s="184" t="s">
        <v>282</v>
      </c>
      <c r="L435" s="42"/>
      <c r="M435" s="189" t="s">
        <v>5</v>
      </c>
      <c r="N435" s="190" t="s">
        <v>46</v>
      </c>
      <c r="O435" s="43"/>
      <c r="P435" s="191">
        <f>O435*H435</f>
        <v>0</v>
      </c>
      <c r="Q435" s="191">
        <v>0.25933</v>
      </c>
      <c r="R435" s="191">
        <f>Q435*H435</f>
        <v>88.999203370000004</v>
      </c>
      <c r="S435" s="191">
        <v>0</v>
      </c>
      <c r="T435" s="192">
        <f>S435*H435</f>
        <v>0</v>
      </c>
      <c r="AR435" s="25" t="s">
        <v>92</v>
      </c>
      <c r="AT435" s="25" t="s">
        <v>278</v>
      </c>
      <c r="AU435" s="25" t="s">
        <v>81</v>
      </c>
      <c r="AY435" s="25" t="s">
        <v>276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5" t="s">
        <v>92</v>
      </c>
      <c r="BK435" s="193">
        <f>ROUND(I435*H435,2)</f>
        <v>0</v>
      </c>
      <c r="BL435" s="25" t="s">
        <v>92</v>
      </c>
      <c r="BM435" s="25" t="s">
        <v>3926</v>
      </c>
    </row>
    <row r="436" spans="2:65" s="12" customFormat="1">
      <c r="B436" s="194"/>
      <c r="D436" s="195" t="s">
        <v>284</v>
      </c>
      <c r="E436" s="196" t="s">
        <v>5</v>
      </c>
      <c r="F436" s="197" t="s">
        <v>3927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2" customFormat="1">
      <c r="B437" s="194"/>
      <c r="D437" s="195" t="s">
        <v>284</v>
      </c>
      <c r="E437" s="196" t="s">
        <v>5</v>
      </c>
      <c r="F437" s="197" t="s">
        <v>3928</v>
      </c>
      <c r="H437" s="196" t="s">
        <v>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6" t="s">
        <v>284</v>
      </c>
      <c r="AU437" s="196" t="s">
        <v>81</v>
      </c>
      <c r="AV437" s="12" t="s">
        <v>77</v>
      </c>
      <c r="AW437" s="12" t="s">
        <v>36</v>
      </c>
      <c r="AX437" s="12" t="s">
        <v>73</v>
      </c>
      <c r="AY437" s="196" t="s">
        <v>276</v>
      </c>
    </row>
    <row r="438" spans="2:65" s="12" customFormat="1">
      <c r="B438" s="194"/>
      <c r="D438" s="195" t="s">
        <v>284</v>
      </c>
      <c r="E438" s="196" t="s">
        <v>5</v>
      </c>
      <c r="F438" s="197" t="s">
        <v>3756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3" customFormat="1">
      <c r="B439" s="202"/>
      <c r="D439" s="195" t="s">
        <v>284</v>
      </c>
      <c r="E439" s="203" t="s">
        <v>5</v>
      </c>
      <c r="F439" s="204" t="s">
        <v>3929</v>
      </c>
      <c r="H439" s="205">
        <v>180.75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65" s="13" customFormat="1">
      <c r="B440" s="202"/>
      <c r="D440" s="195" t="s">
        <v>284</v>
      </c>
      <c r="E440" s="203" t="s">
        <v>5</v>
      </c>
      <c r="F440" s="204" t="s">
        <v>3930</v>
      </c>
      <c r="H440" s="205">
        <v>-5.25</v>
      </c>
      <c r="I440" s="206"/>
      <c r="L440" s="202"/>
      <c r="M440" s="207"/>
      <c r="N440" s="208"/>
      <c r="O440" s="208"/>
      <c r="P440" s="208"/>
      <c r="Q440" s="208"/>
      <c r="R440" s="208"/>
      <c r="S440" s="208"/>
      <c r="T440" s="209"/>
      <c r="AT440" s="203" t="s">
        <v>284</v>
      </c>
      <c r="AU440" s="203" t="s">
        <v>81</v>
      </c>
      <c r="AV440" s="13" t="s">
        <v>81</v>
      </c>
      <c r="AW440" s="13" t="s">
        <v>36</v>
      </c>
      <c r="AX440" s="13" t="s">
        <v>73</v>
      </c>
      <c r="AY440" s="203" t="s">
        <v>276</v>
      </c>
    </row>
    <row r="441" spans="2:65" s="12" customFormat="1">
      <c r="B441" s="194"/>
      <c r="D441" s="195" t="s">
        <v>284</v>
      </c>
      <c r="E441" s="196" t="s">
        <v>5</v>
      </c>
      <c r="F441" s="197" t="s">
        <v>3931</v>
      </c>
      <c r="H441" s="196" t="s">
        <v>5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6" t="s">
        <v>284</v>
      </c>
      <c r="AU441" s="196" t="s">
        <v>81</v>
      </c>
      <c r="AV441" s="12" t="s">
        <v>77</v>
      </c>
      <c r="AW441" s="12" t="s">
        <v>36</v>
      </c>
      <c r="AX441" s="12" t="s">
        <v>73</v>
      </c>
      <c r="AY441" s="196" t="s">
        <v>276</v>
      </c>
    </row>
    <row r="442" spans="2:65" s="13" customFormat="1">
      <c r="B442" s="202"/>
      <c r="D442" s="195" t="s">
        <v>284</v>
      </c>
      <c r="E442" s="203" t="s">
        <v>5</v>
      </c>
      <c r="F442" s="204" t="s">
        <v>3932</v>
      </c>
      <c r="H442" s="205">
        <v>47.91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284</v>
      </c>
      <c r="AU442" s="203" t="s">
        <v>81</v>
      </c>
      <c r="AV442" s="13" t="s">
        <v>81</v>
      </c>
      <c r="AW442" s="13" t="s">
        <v>36</v>
      </c>
      <c r="AX442" s="13" t="s">
        <v>73</v>
      </c>
      <c r="AY442" s="203" t="s">
        <v>276</v>
      </c>
    </row>
    <row r="443" spans="2:65" s="13" customFormat="1">
      <c r="B443" s="202"/>
      <c r="D443" s="195" t="s">
        <v>284</v>
      </c>
      <c r="E443" s="203" t="s">
        <v>5</v>
      </c>
      <c r="F443" s="204" t="s">
        <v>3933</v>
      </c>
      <c r="H443" s="205">
        <v>-3.87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65" s="12" customFormat="1">
      <c r="B444" s="194"/>
      <c r="D444" s="195" t="s">
        <v>284</v>
      </c>
      <c r="E444" s="196" t="s">
        <v>5</v>
      </c>
      <c r="F444" s="197" t="s">
        <v>3934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65" s="13" customFormat="1">
      <c r="B445" s="202"/>
      <c r="D445" s="195" t="s">
        <v>284</v>
      </c>
      <c r="E445" s="203" t="s">
        <v>5</v>
      </c>
      <c r="F445" s="204" t="s">
        <v>3935</v>
      </c>
      <c r="H445" s="205">
        <v>24.75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284</v>
      </c>
      <c r="AU445" s="203" t="s">
        <v>81</v>
      </c>
      <c r="AV445" s="13" t="s">
        <v>81</v>
      </c>
      <c r="AW445" s="13" t="s">
        <v>36</v>
      </c>
      <c r="AX445" s="13" t="s">
        <v>73</v>
      </c>
      <c r="AY445" s="203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3936</v>
      </c>
      <c r="H446" s="205">
        <v>120.25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3" customFormat="1">
      <c r="B447" s="202"/>
      <c r="D447" s="195" t="s">
        <v>284</v>
      </c>
      <c r="E447" s="203" t="s">
        <v>5</v>
      </c>
      <c r="F447" s="204" t="s">
        <v>3937</v>
      </c>
      <c r="H447" s="205">
        <v>-3.7629999999999999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284</v>
      </c>
      <c r="AU447" s="203" t="s">
        <v>81</v>
      </c>
      <c r="AV447" s="13" t="s">
        <v>81</v>
      </c>
      <c r="AW447" s="13" t="s">
        <v>36</v>
      </c>
      <c r="AX447" s="13" t="s">
        <v>73</v>
      </c>
      <c r="AY447" s="203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3938</v>
      </c>
      <c r="H448" s="205">
        <v>-4.8380000000000001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3" customFormat="1">
      <c r="B449" s="202"/>
      <c r="D449" s="195" t="s">
        <v>284</v>
      </c>
      <c r="E449" s="203" t="s">
        <v>5</v>
      </c>
      <c r="F449" s="204" t="s">
        <v>3939</v>
      </c>
      <c r="H449" s="205">
        <v>-2.25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284</v>
      </c>
      <c r="AU449" s="203" t="s">
        <v>81</v>
      </c>
      <c r="AV449" s="13" t="s">
        <v>81</v>
      </c>
      <c r="AW449" s="13" t="s">
        <v>36</v>
      </c>
      <c r="AX449" s="13" t="s">
        <v>73</v>
      </c>
      <c r="AY449" s="203" t="s">
        <v>276</v>
      </c>
    </row>
    <row r="450" spans="2:65" s="13" customFormat="1">
      <c r="B450" s="202"/>
      <c r="D450" s="195" t="s">
        <v>284</v>
      </c>
      <c r="E450" s="203" t="s">
        <v>5</v>
      </c>
      <c r="F450" s="204" t="s">
        <v>3940</v>
      </c>
      <c r="H450" s="205">
        <v>-10.5</v>
      </c>
      <c r="I450" s="206"/>
      <c r="L450" s="202"/>
      <c r="M450" s="207"/>
      <c r="N450" s="208"/>
      <c r="O450" s="208"/>
      <c r="P450" s="208"/>
      <c r="Q450" s="208"/>
      <c r="R450" s="208"/>
      <c r="S450" s="208"/>
      <c r="T450" s="209"/>
      <c r="AT450" s="203" t="s">
        <v>284</v>
      </c>
      <c r="AU450" s="203" t="s">
        <v>81</v>
      </c>
      <c r="AV450" s="13" t="s">
        <v>81</v>
      </c>
      <c r="AW450" s="13" t="s">
        <v>36</v>
      </c>
      <c r="AX450" s="13" t="s">
        <v>73</v>
      </c>
      <c r="AY450" s="203" t="s">
        <v>276</v>
      </c>
    </row>
    <row r="451" spans="2:65" s="14" customFormat="1">
      <c r="B451" s="210"/>
      <c r="D451" s="195" t="s">
        <v>284</v>
      </c>
      <c r="E451" s="211" t="s">
        <v>5</v>
      </c>
      <c r="F451" s="212" t="s">
        <v>290</v>
      </c>
      <c r="H451" s="213">
        <v>343.18900000000002</v>
      </c>
      <c r="I451" s="214"/>
      <c r="L451" s="210"/>
      <c r="M451" s="215"/>
      <c r="N451" s="216"/>
      <c r="O451" s="216"/>
      <c r="P451" s="216"/>
      <c r="Q451" s="216"/>
      <c r="R451" s="216"/>
      <c r="S451" s="216"/>
      <c r="T451" s="217"/>
      <c r="AT451" s="211" t="s">
        <v>284</v>
      </c>
      <c r="AU451" s="211" t="s">
        <v>81</v>
      </c>
      <c r="AV451" s="14" t="s">
        <v>87</v>
      </c>
      <c r="AW451" s="14" t="s">
        <v>36</v>
      </c>
      <c r="AX451" s="14" t="s">
        <v>73</v>
      </c>
      <c r="AY451" s="211" t="s">
        <v>276</v>
      </c>
    </row>
    <row r="452" spans="2:65" s="15" customFormat="1">
      <c r="B452" s="218"/>
      <c r="D452" s="195" t="s">
        <v>284</v>
      </c>
      <c r="E452" s="219" t="s">
        <v>5</v>
      </c>
      <c r="F452" s="220" t="s">
        <v>291</v>
      </c>
      <c r="H452" s="221">
        <v>343.18900000000002</v>
      </c>
      <c r="I452" s="222"/>
      <c r="L452" s="218"/>
      <c r="M452" s="223"/>
      <c r="N452" s="224"/>
      <c r="O452" s="224"/>
      <c r="P452" s="224"/>
      <c r="Q452" s="224"/>
      <c r="R452" s="224"/>
      <c r="S452" s="224"/>
      <c r="T452" s="225"/>
      <c r="AT452" s="219" t="s">
        <v>284</v>
      </c>
      <c r="AU452" s="219" t="s">
        <v>81</v>
      </c>
      <c r="AV452" s="15" t="s">
        <v>92</v>
      </c>
      <c r="AW452" s="15" t="s">
        <v>36</v>
      </c>
      <c r="AX452" s="15" t="s">
        <v>77</v>
      </c>
      <c r="AY452" s="219" t="s">
        <v>276</v>
      </c>
    </row>
    <row r="453" spans="2:65" s="1" customFormat="1" ht="16.5" customHeight="1">
      <c r="B453" s="181"/>
      <c r="C453" s="182" t="s">
        <v>467</v>
      </c>
      <c r="D453" s="182" t="s">
        <v>278</v>
      </c>
      <c r="E453" s="183" t="s">
        <v>3941</v>
      </c>
      <c r="F453" s="184" t="s">
        <v>3942</v>
      </c>
      <c r="G453" s="185" t="s">
        <v>368</v>
      </c>
      <c r="H453" s="186">
        <v>4</v>
      </c>
      <c r="I453" s="187"/>
      <c r="J453" s="188">
        <f>ROUND(I453*H453,2)</f>
        <v>0</v>
      </c>
      <c r="K453" s="184" t="s">
        <v>282</v>
      </c>
      <c r="L453" s="42"/>
      <c r="M453" s="189" t="s">
        <v>5</v>
      </c>
      <c r="N453" s="190" t="s">
        <v>46</v>
      </c>
      <c r="O453" s="43"/>
      <c r="P453" s="191">
        <f>O453*H453</f>
        <v>0</v>
      </c>
      <c r="Q453" s="191">
        <v>2.2780000000000002E-2</v>
      </c>
      <c r="R453" s="191">
        <f>Q453*H453</f>
        <v>9.1120000000000007E-2</v>
      </c>
      <c r="S453" s="191">
        <v>0</v>
      </c>
      <c r="T453" s="192">
        <f>S453*H453</f>
        <v>0</v>
      </c>
      <c r="AR453" s="25" t="s">
        <v>92</v>
      </c>
      <c r="AT453" s="25" t="s">
        <v>278</v>
      </c>
      <c r="AU453" s="25" t="s">
        <v>81</v>
      </c>
      <c r="AY453" s="25" t="s">
        <v>276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5" t="s">
        <v>92</v>
      </c>
      <c r="BK453" s="193">
        <f>ROUND(I453*H453,2)</f>
        <v>0</v>
      </c>
      <c r="BL453" s="25" t="s">
        <v>92</v>
      </c>
      <c r="BM453" s="25" t="s">
        <v>3943</v>
      </c>
    </row>
    <row r="454" spans="2:65" s="12" customFormat="1">
      <c r="B454" s="194"/>
      <c r="D454" s="195" t="s">
        <v>284</v>
      </c>
      <c r="E454" s="196" t="s">
        <v>5</v>
      </c>
      <c r="F454" s="197" t="s">
        <v>974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2" customFormat="1">
      <c r="B455" s="194"/>
      <c r="D455" s="195" t="s">
        <v>284</v>
      </c>
      <c r="E455" s="196" t="s">
        <v>5</v>
      </c>
      <c r="F455" s="197" t="s">
        <v>3928</v>
      </c>
      <c r="H455" s="196" t="s">
        <v>5</v>
      </c>
      <c r="I455" s="198"/>
      <c r="L455" s="194"/>
      <c r="M455" s="199"/>
      <c r="N455" s="200"/>
      <c r="O455" s="200"/>
      <c r="P455" s="200"/>
      <c r="Q455" s="200"/>
      <c r="R455" s="200"/>
      <c r="S455" s="200"/>
      <c r="T455" s="201"/>
      <c r="AT455" s="196" t="s">
        <v>284</v>
      </c>
      <c r="AU455" s="196" t="s">
        <v>81</v>
      </c>
      <c r="AV455" s="12" t="s">
        <v>77</v>
      </c>
      <c r="AW455" s="12" t="s">
        <v>36</v>
      </c>
      <c r="AX455" s="12" t="s">
        <v>73</v>
      </c>
      <c r="AY455" s="196" t="s">
        <v>276</v>
      </c>
    </row>
    <row r="456" spans="2:65" s="12" customFormat="1">
      <c r="B456" s="194"/>
      <c r="D456" s="195" t="s">
        <v>284</v>
      </c>
      <c r="E456" s="196" t="s">
        <v>5</v>
      </c>
      <c r="F456" s="197" t="s">
        <v>3756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65" s="13" customFormat="1">
      <c r="B457" s="202"/>
      <c r="D457" s="195" t="s">
        <v>284</v>
      </c>
      <c r="E457" s="203" t="s">
        <v>5</v>
      </c>
      <c r="F457" s="204" t="s">
        <v>92</v>
      </c>
      <c r="H457" s="205">
        <v>4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65" s="14" customFormat="1">
      <c r="B458" s="210"/>
      <c r="D458" s="195" t="s">
        <v>284</v>
      </c>
      <c r="E458" s="211" t="s">
        <v>5</v>
      </c>
      <c r="F458" s="212" t="s">
        <v>290</v>
      </c>
      <c r="H458" s="213">
        <v>4</v>
      </c>
      <c r="I458" s="214"/>
      <c r="L458" s="210"/>
      <c r="M458" s="215"/>
      <c r="N458" s="216"/>
      <c r="O458" s="216"/>
      <c r="P458" s="216"/>
      <c r="Q458" s="216"/>
      <c r="R458" s="216"/>
      <c r="S458" s="216"/>
      <c r="T458" s="217"/>
      <c r="AT458" s="211" t="s">
        <v>284</v>
      </c>
      <c r="AU458" s="211" t="s">
        <v>81</v>
      </c>
      <c r="AV458" s="14" t="s">
        <v>87</v>
      </c>
      <c r="AW458" s="14" t="s">
        <v>36</v>
      </c>
      <c r="AX458" s="14" t="s">
        <v>73</v>
      </c>
      <c r="AY458" s="211" t="s">
        <v>276</v>
      </c>
    </row>
    <row r="459" spans="2:65" s="15" customFormat="1">
      <c r="B459" s="218"/>
      <c r="D459" s="195" t="s">
        <v>284</v>
      </c>
      <c r="E459" s="219" t="s">
        <v>5</v>
      </c>
      <c r="F459" s="220" t="s">
        <v>291</v>
      </c>
      <c r="H459" s="221">
        <v>4</v>
      </c>
      <c r="I459" s="222"/>
      <c r="L459" s="218"/>
      <c r="M459" s="223"/>
      <c r="N459" s="224"/>
      <c r="O459" s="224"/>
      <c r="P459" s="224"/>
      <c r="Q459" s="224"/>
      <c r="R459" s="224"/>
      <c r="S459" s="224"/>
      <c r="T459" s="225"/>
      <c r="AT459" s="219" t="s">
        <v>284</v>
      </c>
      <c r="AU459" s="219" t="s">
        <v>81</v>
      </c>
      <c r="AV459" s="15" t="s">
        <v>92</v>
      </c>
      <c r="AW459" s="15" t="s">
        <v>36</v>
      </c>
      <c r="AX459" s="15" t="s">
        <v>77</v>
      </c>
      <c r="AY459" s="219" t="s">
        <v>276</v>
      </c>
    </row>
    <row r="460" spans="2:65" s="1" customFormat="1" ht="16.5" customHeight="1">
      <c r="B460" s="181"/>
      <c r="C460" s="182" t="s">
        <v>471</v>
      </c>
      <c r="D460" s="182" t="s">
        <v>278</v>
      </c>
      <c r="E460" s="183" t="s">
        <v>971</v>
      </c>
      <c r="F460" s="184" t="s">
        <v>972</v>
      </c>
      <c r="G460" s="185" t="s">
        <v>368</v>
      </c>
      <c r="H460" s="186">
        <v>22</v>
      </c>
      <c r="I460" s="187"/>
      <c r="J460" s="188">
        <f>ROUND(I460*H460,2)</f>
        <v>0</v>
      </c>
      <c r="K460" s="184" t="s">
        <v>282</v>
      </c>
      <c r="L460" s="42"/>
      <c r="M460" s="189" t="s">
        <v>5</v>
      </c>
      <c r="N460" s="190" t="s">
        <v>46</v>
      </c>
      <c r="O460" s="43"/>
      <c r="P460" s="191">
        <f>O460*H460</f>
        <v>0</v>
      </c>
      <c r="Q460" s="191">
        <v>3.6549999999999999E-2</v>
      </c>
      <c r="R460" s="191">
        <f>Q460*H460</f>
        <v>0.80410000000000004</v>
      </c>
      <c r="S460" s="191">
        <v>0</v>
      </c>
      <c r="T460" s="192">
        <f>S460*H460</f>
        <v>0</v>
      </c>
      <c r="AR460" s="25" t="s">
        <v>92</v>
      </c>
      <c r="AT460" s="25" t="s">
        <v>278</v>
      </c>
      <c r="AU460" s="25" t="s">
        <v>81</v>
      </c>
      <c r="AY460" s="25" t="s">
        <v>276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5" t="s">
        <v>92</v>
      </c>
      <c r="BK460" s="193">
        <f>ROUND(I460*H460,2)</f>
        <v>0</v>
      </c>
      <c r="BL460" s="25" t="s">
        <v>92</v>
      </c>
      <c r="BM460" s="25" t="s">
        <v>3944</v>
      </c>
    </row>
    <row r="461" spans="2:65" s="12" customFormat="1">
      <c r="B461" s="194"/>
      <c r="D461" s="195" t="s">
        <v>284</v>
      </c>
      <c r="E461" s="196" t="s">
        <v>5</v>
      </c>
      <c r="F461" s="197" t="s">
        <v>974</v>
      </c>
      <c r="H461" s="196" t="s">
        <v>5</v>
      </c>
      <c r="I461" s="198"/>
      <c r="L461" s="194"/>
      <c r="M461" s="199"/>
      <c r="N461" s="200"/>
      <c r="O461" s="200"/>
      <c r="P461" s="200"/>
      <c r="Q461" s="200"/>
      <c r="R461" s="200"/>
      <c r="S461" s="200"/>
      <c r="T461" s="201"/>
      <c r="AT461" s="196" t="s">
        <v>284</v>
      </c>
      <c r="AU461" s="196" t="s">
        <v>81</v>
      </c>
      <c r="AV461" s="12" t="s">
        <v>77</v>
      </c>
      <c r="AW461" s="12" t="s">
        <v>36</v>
      </c>
      <c r="AX461" s="12" t="s">
        <v>73</v>
      </c>
      <c r="AY461" s="196" t="s">
        <v>276</v>
      </c>
    </row>
    <row r="462" spans="2:65" s="12" customFormat="1">
      <c r="B462" s="194"/>
      <c r="D462" s="195" t="s">
        <v>284</v>
      </c>
      <c r="E462" s="196" t="s">
        <v>5</v>
      </c>
      <c r="F462" s="197" t="s">
        <v>3928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65" s="12" customFormat="1">
      <c r="B463" s="194"/>
      <c r="D463" s="195" t="s">
        <v>284</v>
      </c>
      <c r="E463" s="196" t="s">
        <v>5</v>
      </c>
      <c r="F463" s="197" t="s">
        <v>3756</v>
      </c>
      <c r="H463" s="196" t="s">
        <v>5</v>
      </c>
      <c r="I463" s="198"/>
      <c r="L463" s="194"/>
      <c r="M463" s="199"/>
      <c r="N463" s="200"/>
      <c r="O463" s="200"/>
      <c r="P463" s="200"/>
      <c r="Q463" s="200"/>
      <c r="R463" s="200"/>
      <c r="S463" s="200"/>
      <c r="T463" s="201"/>
      <c r="AT463" s="196" t="s">
        <v>284</v>
      </c>
      <c r="AU463" s="196" t="s">
        <v>81</v>
      </c>
      <c r="AV463" s="12" t="s">
        <v>77</v>
      </c>
      <c r="AW463" s="12" t="s">
        <v>36</v>
      </c>
      <c r="AX463" s="12" t="s">
        <v>73</v>
      </c>
      <c r="AY463" s="196" t="s">
        <v>276</v>
      </c>
    </row>
    <row r="464" spans="2:65" s="13" customFormat="1">
      <c r="B464" s="202"/>
      <c r="D464" s="195" t="s">
        <v>284</v>
      </c>
      <c r="E464" s="203" t="s">
        <v>5</v>
      </c>
      <c r="F464" s="204" t="s">
        <v>322</v>
      </c>
      <c r="H464" s="205">
        <v>8</v>
      </c>
      <c r="I464" s="206"/>
      <c r="L464" s="202"/>
      <c r="M464" s="207"/>
      <c r="N464" s="208"/>
      <c r="O464" s="208"/>
      <c r="P464" s="208"/>
      <c r="Q464" s="208"/>
      <c r="R464" s="208"/>
      <c r="S464" s="208"/>
      <c r="T464" s="209"/>
      <c r="AT464" s="203" t="s">
        <v>284</v>
      </c>
      <c r="AU464" s="203" t="s">
        <v>81</v>
      </c>
      <c r="AV464" s="13" t="s">
        <v>81</v>
      </c>
      <c r="AW464" s="13" t="s">
        <v>36</v>
      </c>
      <c r="AX464" s="13" t="s">
        <v>73</v>
      </c>
      <c r="AY464" s="203" t="s">
        <v>276</v>
      </c>
    </row>
    <row r="465" spans="2:65" s="12" customFormat="1">
      <c r="B465" s="194"/>
      <c r="D465" s="195" t="s">
        <v>284</v>
      </c>
      <c r="E465" s="196" t="s">
        <v>5</v>
      </c>
      <c r="F465" s="197" t="s">
        <v>3945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284</v>
      </c>
      <c r="AU465" s="196" t="s">
        <v>81</v>
      </c>
      <c r="AV465" s="12" t="s">
        <v>77</v>
      </c>
      <c r="AW465" s="12" t="s">
        <v>36</v>
      </c>
      <c r="AX465" s="12" t="s">
        <v>73</v>
      </c>
      <c r="AY465" s="196" t="s">
        <v>276</v>
      </c>
    </row>
    <row r="466" spans="2:65" s="13" customFormat="1">
      <c r="B466" s="202"/>
      <c r="D466" s="195" t="s">
        <v>284</v>
      </c>
      <c r="E466" s="203" t="s">
        <v>5</v>
      </c>
      <c r="F466" s="204" t="s">
        <v>3946</v>
      </c>
      <c r="H466" s="205">
        <v>8</v>
      </c>
      <c r="I466" s="206"/>
      <c r="L466" s="202"/>
      <c r="M466" s="207"/>
      <c r="N466" s="208"/>
      <c r="O466" s="208"/>
      <c r="P466" s="208"/>
      <c r="Q466" s="208"/>
      <c r="R466" s="208"/>
      <c r="S466" s="208"/>
      <c r="T466" s="209"/>
      <c r="AT466" s="203" t="s">
        <v>284</v>
      </c>
      <c r="AU466" s="203" t="s">
        <v>81</v>
      </c>
      <c r="AV466" s="13" t="s">
        <v>81</v>
      </c>
      <c r="AW466" s="13" t="s">
        <v>36</v>
      </c>
      <c r="AX466" s="13" t="s">
        <v>73</v>
      </c>
      <c r="AY466" s="203" t="s">
        <v>276</v>
      </c>
    </row>
    <row r="467" spans="2:65" s="13" customFormat="1">
      <c r="B467" s="202"/>
      <c r="D467" s="195" t="s">
        <v>284</v>
      </c>
      <c r="E467" s="203" t="s">
        <v>5</v>
      </c>
      <c r="F467" s="204" t="s">
        <v>3947</v>
      </c>
      <c r="H467" s="205">
        <v>6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65" s="14" customFormat="1">
      <c r="B468" s="210"/>
      <c r="D468" s="195" t="s">
        <v>284</v>
      </c>
      <c r="E468" s="211" t="s">
        <v>5</v>
      </c>
      <c r="F468" s="212" t="s">
        <v>290</v>
      </c>
      <c r="H468" s="213">
        <v>22</v>
      </c>
      <c r="I468" s="214"/>
      <c r="L468" s="210"/>
      <c r="M468" s="215"/>
      <c r="N468" s="216"/>
      <c r="O468" s="216"/>
      <c r="P468" s="216"/>
      <c r="Q468" s="216"/>
      <c r="R468" s="216"/>
      <c r="S468" s="216"/>
      <c r="T468" s="217"/>
      <c r="AT468" s="211" t="s">
        <v>284</v>
      </c>
      <c r="AU468" s="211" t="s">
        <v>81</v>
      </c>
      <c r="AV468" s="14" t="s">
        <v>87</v>
      </c>
      <c r="AW468" s="14" t="s">
        <v>36</v>
      </c>
      <c r="AX468" s="14" t="s">
        <v>73</v>
      </c>
      <c r="AY468" s="211" t="s">
        <v>276</v>
      </c>
    </row>
    <row r="469" spans="2:65" s="15" customFormat="1">
      <c r="B469" s="218"/>
      <c r="D469" s="195" t="s">
        <v>284</v>
      </c>
      <c r="E469" s="219" t="s">
        <v>5</v>
      </c>
      <c r="F469" s="220" t="s">
        <v>291</v>
      </c>
      <c r="H469" s="221">
        <v>22</v>
      </c>
      <c r="I469" s="222"/>
      <c r="L469" s="218"/>
      <c r="M469" s="223"/>
      <c r="N469" s="224"/>
      <c r="O469" s="224"/>
      <c r="P469" s="224"/>
      <c r="Q469" s="224"/>
      <c r="R469" s="224"/>
      <c r="S469" s="224"/>
      <c r="T469" s="225"/>
      <c r="AT469" s="219" t="s">
        <v>284</v>
      </c>
      <c r="AU469" s="219" t="s">
        <v>81</v>
      </c>
      <c r="AV469" s="15" t="s">
        <v>92</v>
      </c>
      <c r="AW469" s="15" t="s">
        <v>36</v>
      </c>
      <c r="AX469" s="15" t="s">
        <v>77</v>
      </c>
      <c r="AY469" s="219" t="s">
        <v>276</v>
      </c>
    </row>
    <row r="470" spans="2:65" s="1" customFormat="1" ht="16.5" customHeight="1">
      <c r="B470" s="181"/>
      <c r="C470" s="182" t="s">
        <v>475</v>
      </c>
      <c r="D470" s="182" t="s">
        <v>278</v>
      </c>
      <c r="E470" s="183" t="s">
        <v>3948</v>
      </c>
      <c r="F470" s="184" t="s">
        <v>3949</v>
      </c>
      <c r="G470" s="185" t="s">
        <v>368</v>
      </c>
      <c r="H470" s="186">
        <v>7</v>
      </c>
      <c r="I470" s="187"/>
      <c r="J470" s="188">
        <f>ROUND(I470*H470,2)</f>
        <v>0</v>
      </c>
      <c r="K470" s="184" t="s">
        <v>282</v>
      </c>
      <c r="L470" s="42"/>
      <c r="M470" s="189" t="s">
        <v>5</v>
      </c>
      <c r="N470" s="190" t="s">
        <v>46</v>
      </c>
      <c r="O470" s="43"/>
      <c r="P470" s="191">
        <f>O470*H470</f>
        <v>0</v>
      </c>
      <c r="Q470" s="191">
        <v>4.555E-2</v>
      </c>
      <c r="R470" s="191">
        <f>Q470*H470</f>
        <v>0.31885000000000002</v>
      </c>
      <c r="S470" s="191">
        <v>0</v>
      </c>
      <c r="T470" s="192">
        <f>S470*H470</f>
        <v>0</v>
      </c>
      <c r="AR470" s="25" t="s">
        <v>92</v>
      </c>
      <c r="AT470" s="25" t="s">
        <v>278</v>
      </c>
      <c r="AU470" s="25" t="s">
        <v>81</v>
      </c>
      <c r="AY470" s="25" t="s">
        <v>276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5" t="s">
        <v>92</v>
      </c>
      <c r="BK470" s="193">
        <f>ROUND(I470*H470,2)</f>
        <v>0</v>
      </c>
      <c r="BL470" s="25" t="s">
        <v>92</v>
      </c>
      <c r="BM470" s="25" t="s">
        <v>3950</v>
      </c>
    </row>
    <row r="471" spans="2:65" s="12" customFormat="1">
      <c r="B471" s="194"/>
      <c r="D471" s="195" t="s">
        <v>284</v>
      </c>
      <c r="E471" s="196" t="s">
        <v>5</v>
      </c>
      <c r="F471" s="197" t="s">
        <v>974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284</v>
      </c>
      <c r="AU471" s="196" t="s">
        <v>81</v>
      </c>
      <c r="AV471" s="12" t="s">
        <v>77</v>
      </c>
      <c r="AW471" s="12" t="s">
        <v>36</v>
      </c>
      <c r="AX471" s="12" t="s">
        <v>73</v>
      </c>
      <c r="AY471" s="196" t="s">
        <v>276</v>
      </c>
    </row>
    <row r="472" spans="2:65" s="12" customFormat="1">
      <c r="B472" s="194"/>
      <c r="D472" s="195" t="s">
        <v>284</v>
      </c>
      <c r="E472" s="196" t="s">
        <v>5</v>
      </c>
      <c r="F472" s="197" t="s">
        <v>3928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65" s="12" customFormat="1">
      <c r="B473" s="194"/>
      <c r="D473" s="195" t="s">
        <v>284</v>
      </c>
      <c r="E473" s="196" t="s">
        <v>5</v>
      </c>
      <c r="F473" s="197" t="s">
        <v>3756</v>
      </c>
      <c r="H473" s="196" t="s">
        <v>5</v>
      </c>
      <c r="I473" s="198"/>
      <c r="L473" s="194"/>
      <c r="M473" s="199"/>
      <c r="N473" s="200"/>
      <c r="O473" s="200"/>
      <c r="P473" s="200"/>
      <c r="Q473" s="200"/>
      <c r="R473" s="200"/>
      <c r="S473" s="200"/>
      <c r="T473" s="201"/>
      <c r="AT473" s="196" t="s">
        <v>284</v>
      </c>
      <c r="AU473" s="196" t="s">
        <v>81</v>
      </c>
      <c r="AV473" s="12" t="s">
        <v>77</v>
      </c>
      <c r="AW473" s="12" t="s">
        <v>36</v>
      </c>
      <c r="AX473" s="12" t="s">
        <v>73</v>
      </c>
      <c r="AY473" s="196" t="s">
        <v>276</v>
      </c>
    </row>
    <row r="474" spans="2:65" s="13" customFormat="1">
      <c r="B474" s="202"/>
      <c r="D474" s="195" t="s">
        <v>284</v>
      </c>
      <c r="E474" s="203" t="s">
        <v>5</v>
      </c>
      <c r="F474" s="204" t="s">
        <v>3951</v>
      </c>
      <c r="H474" s="205">
        <v>7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284</v>
      </c>
      <c r="AU474" s="203" t="s">
        <v>81</v>
      </c>
      <c r="AV474" s="13" t="s">
        <v>81</v>
      </c>
      <c r="AW474" s="13" t="s">
        <v>36</v>
      </c>
      <c r="AX474" s="13" t="s">
        <v>73</v>
      </c>
      <c r="AY474" s="203" t="s">
        <v>276</v>
      </c>
    </row>
    <row r="475" spans="2:65" s="14" customFormat="1">
      <c r="B475" s="210"/>
      <c r="D475" s="195" t="s">
        <v>284</v>
      </c>
      <c r="E475" s="211" t="s">
        <v>5</v>
      </c>
      <c r="F475" s="212" t="s">
        <v>290</v>
      </c>
      <c r="H475" s="213">
        <v>7</v>
      </c>
      <c r="I475" s="214"/>
      <c r="L475" s="210"/>
      <c r="M475" s="215"/>
      <c r="N475" s="216"/>
      <c r="O475" s="216"/>
      <c r="P475" s="216"/>
      <c r="Q475" s="216"/>
      <c r="R475" s="216"/>
      <c r="S475" s="216"/>
      <c r="T475" s="217"/>
      <c r="AT475" s="211" t="s">
        <v>284</v>
      </c>
      <c r="AU475" s="211" t="s">
        <v>81</v>
      </c>
      <c r="AV475" s="14" t="s">
        <v>87</v>
      </c>
      <c r="AW475" s="14" t="s">
        <v>36</v>
      </c>
      <c r="AX475" s="14" t="s">
        <v>73</v>
      </c>
      <c r="AY475" s="211" t="s">
        <v>276</v>
      </c>
    </row>
    <row r="476" spans="2:65" s="15" customFormat="1">
      <c r="B476" s="218"/>
      <c r="D476" s="195" t="s">
        <v>284</v>
      </c>
      <c r="E476" s="219" t="s">
        <v>5</v>
      </c>
      <c r="F476" s="220" t="s">
        <v>291</v>
      </c>
      <c r="H476" s="221">
        <v>7</v>
      </c>
      <c r="I476" s="222"/>
      <c r="L476" s="218"/>
      <c r="M476" s="223"/>
      <c r="N476" s="224"/>
      <c r="O476" s="224"/>
      <c r="P476" s="224"/>
      <c r="Q476" s="224"/>
      <c r="R476" s="224"/>
      <c r="S476" s="224"/>
      <c r="T476" s="225"/>
      <c r="AT476" s="219" t="s">
        <v>284</v>
      </c>
      <c r="AU476" s="219" t="s">
        <v>81</v>
      </c>
      <c r="AV476" s="15" t="s">
        <v>92</v>
      </c>
      <c r="AW476" s="15" t="s">
        <v>36</v>
      </c>
      <c r="AX476" s="15" t="s">
        <v>77</v>
      </c>
      <c r="AY476" s="219" t="s">
        <v>276</v>
      </c>
    </row>
    <row r="477" spans="2:65" s="1" customFormat="1" ht="16.5" customHeight="1">
      <c r="B477" s="181"/>
      <c r="C477" s="182" t="s">
        <v>479</v>
      </c>
      <c r="D477" s="182" t="s">
        <v>278</v>
      </c>
      <c r="E477" s="183" t="s">
        <v>3952</v>
      </c>
      <c r="F477" s="184" t="s">
        <v>3953</v>
      </c>
      <c r="G477" s="185" t="s">
        <v>368</v>
      </c>
      <c r="H477" s="186">
        <v>3</v>
      </c>
      <c r="I477" s="187"/>
      <c r="J477" s="188">
        <f>ROUND(I477*H477,2)</f>
        <v>0</v>
      </c>
      <c r="K477" s="184" t="s">
        <v>282</v>
      </c>
      <c r="L477" s="42"/>
      <c r="M477" s="189" t="s">
        <v>5</v>
      </c>
      <c r="N477" s="190" t="s">
        <v>46</v>
      </c>
      <c r="O477" s="43"/>
      <c r="P477" s="191">
        <f>O477*H477</f>
        <v>0</v>
      </c>
      <c r="Q477" s="191">
        <v>6.3549999999999995E-2</v>
      </c>
      <c r="R477" s="191">
        <f>Q477*H477</f>
        <v>0.19064999999999999</v>
      </c>
      <c r="S477" s="191">
        <v>0</v>
      </c>
      <c r="T477" s="192">
        <f>S477*H477</f>
        <v>0</v>
      </c>
      <c r="AR477" s="25" t="s">
        <v>92</v>
      </c>
      <c r="AT477" s="25" t="s">
        <v>278</v>
      </c>
      <c r="AU477" s="25" t="s">
        <v>81</v>
      </c>
      <c r="AY477" s="25" t="s">
        <v>276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5" t="s">
        <v>92</v>
      </c>
      <c r="BK477" s="193">
        <f>ROUND(I477*H477,2)</f>
        <v>0</v>
      </c>
      <c r="BL477" s="25" t="s">
        <v>92</v>
      </c>
      <c r="BM477" s="25" t="s">
        <v>3954</v>
      </c>
    </row>
    <row r="478" spans="2:65" s="12" customFormat="1">
      <c r="B478" s="194"/>
      <c r="D478" s="195" t="s">
        <v>284</v>
      </c>
      <c r="E478" s="196" t="s">
        <v>5</v>
      </c>
      <c r="F478" s="197" t="s">
        <v>974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2" customFormat="1">
      <c r="B479" s="194"/>
      <c r="D479" s="195" t="s">
        <v>284</v>
      </c>
      <c r="E479" s="196" t="s">
        <v>5</v>
      </c>
      <c r="F479" s="197" t="s">
        <v>3928</v>
      </c>
      <c r="H479" s="196" t="s">
        <v>5</v>
      </c>
      <c r="I479" s="198"/>
      <c r="L479" s="194"/>
      <c r="M479" s="199"/>
      <c r="N479" s="200"/>
      <c r="O479" s="200"/>
      <c r="P479" s="200"/>
      <c r="Q479" s="200"/>
      <c r="R479" s="200"/>
      <c r="S479" s="200"/>
      <c r="T479" s="201"/>
      <c r="AT479" s="196" t="s">
        <v>284</v>
      </c>
      <c r="AU479" s="196" t="s">
        <v>81</v>
      </c>
      <c r="AV479" s="12" t="s">
        <v>77</v>
      </c>
      <c r="AW479" s="12" t="s">
        <v>36</v>
      </c>
      <c r="AX479" s="12" t="s">
        <v>73</v>
      </c>
      <c r="AY479" s="196" t="s">
        <v>276</v>
      </c>
    </row>
    <row r="480" spans="2:65" s="12" customFormat="1">
      <c r="B480" s="194"/>
      <c r="D480" s="195" t="s">
        <v>284</v>
      </c>
      <c r="E480" s="196" t="s">
        <v>5</v>
      </c>
      <c r="F480" s="197" t="s">
        <v>3756</v>
      </c>
      <c r="H480" s="196" t="s">
        <v>5</v>
      </c>
      <c r="I480" s="198"/>
      <c r="L480" s="194"/>
      <c r="M480" s="199"/>
      <c r="N480" s="200"/>
      <c r="O480" s="200"/>
      <c r="P480" s="200"/>
      <c r="Q480" s="200"/>
      <c r="R480" s="200"/>
      <c r="S480" s="200"/>
      <c r="T480" s="201"/>
      <c r="AT480" s="196" t="s">
        <v>284</v>
      </c>
      <c r="AU480" s="196" t="s">
        <v>81</v>
      </c>
      <c r="AV480" s="12" t="s">
        <v>77</v>
      </c>
      <c r="AW480" s="12" t="s">
        <v>36</v>
      </c>
      <c r="AX480" s="12" t="s">
        <v>73</v>
      </c>
      <c r="AY480" s="196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87</v>
      </c>
      <c r="H481" s="205">
        <v>3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4" customFormat="1">
      <c r="B482" s="210"/>
      <c r="D482" s="195" t="s">
        <v>284</v>
      </c>
      <c r="E482" s="211" t="s">
        <v>5</v>
      </c>
      <c r="F482" s="212" t="s">
        <v>290</v>
      </c>
      <c r="H482" s="213">
        <v>3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1" t="s">
        <v>284</v>
      </c>
      <c r="AU482" s="211" t="s">
        <v>81</v>
      </c>
      <c r="AV482" s="14" t="s">
        <v>87</v>
      </c>
      <c r="AW482" s="14" t="s">
        <v>36</v>
      </c>
      <c r="AX482" s="14" t="s">
        <v>73</v>
      </c>
      <c r="AY482" s="211" t="s">
        <v>276</v>
      </c>
    </row>
    <row r="483" spans="2:65" s="15" customFormat="1">
      <c r="B483" s="218"/>
      <c r="D483" s="195" t="s">
        <v>284</v>
      </c>
      <c r="E483" s="219" t="s">
        <v>5</v>
      </c>
      <c r="F483" s="220" t="s">
        <v>291</v>
      </c>
      <c r="H483" s="221">
        <v>3</v>
      </c>
      <c r="I483" s="222"/>
      <c r="L483" s="218"/>
      <c r="M483" s="223"/>
      <c r="N483" s="224"/>
      <c r="O483" s="224"/>
      <c r="P483" s="224"/>
      <c r="Q483" s="224"/>
      <c r="R483" s="224"/>
      <c r="S483" s="224"/>
      <c r="T483" s="225"/>
      <c r="AT483" s="219" t="s">
        <v>284</v>
      </c>
      <c r="AU483" s="219" t="s">
        <v>81</v>
      </c>
      <c r="AV483" s="15" t="s">
        <v>92</v>
      </c>
      <c r="AW483" s="15" t="s">
        <v>36</v>
      </c>
      <c r="AX483" s="15" t="s">
        <v>77</v>
      </c>
      <c r="AY483" s="219" t="s">
        <v>276</v>
      </c>
    </row>
    <row r="484" spans="2:65" s="1" customFormat="1" ht="16.5" customHeight="1">
      <c r="B484" s="181"/>
      <c r="C484" s="182" t="s">
        <v>484</v>
      </c>
      <c r="D484" s="182" t="s">
        <v>278</v>
      </c>
      <c r="E484" s="183" t="s">
        <v>980</v>
      </c>
      <c r="F484" s="184" t="s">
        <v>981</v>
      </c>
      <c r="G484" s="185" t="s">
        <v>368</v>
      </c>
      <c r="H484" s="186">
        <v>4</v>
      </c>
      <c r="I484" s="187"/>
      <c r="J484" s="188">
        <f>ROUND(I484*H484,2)</f>
        <v>0</v>
      </c>
      <c r="K484" s="184" t="s">
        <v>282</v>
      </c>
      <c r="L484" s="42"/>
      <c r="M484" s="189" t="s">
        <v>5</v>
      </c>
      <c r="N484" s="190" t="s">
        <v>46</v>
      </c>
      <c r="O484" s="43"/>
      <c r="P484" s="191">
        <f>O484*H484</f>
        <v>0</v>
      </c>
      <c r="Q484" s="191">
        <v>7.2849999999999998E-2</v>
      </c>
      <c r="R484" s="191">
        <f>Q484*H484</f>
        <v>0.29139999999999999</v>
      </c>
      <c r="S484" s="191">
        <v>0</v>
      </c>
      <c r="T484" s="192">
        <f>S484*H484</f>
        <v>0</v>
      </c>
      <c r="AR484" s="25" t="s">
        <v>92</v>
      </c>
      <c r="AT484" s="25" t="s">
        <v>278</v>
      </c>
      <c r="AU484" s="25" t="s">
        <v>81</v>
      </c>
      <c r="AY484" s="25" t="s">
        <v>276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5" t="s">
        <v>92</v>
      </c>
      <c r="BK484" s="193">
        <f>ROUND(I484*H484,2)</f>
        <v>0</v>
      </c>
      <c r="BL484" s="25" t="s">
        <v>92</v>
      </c>
      <c r="BM484" s="25" t="s">
        <v>3955</v>
      </c>
    </row>
    <row r="485" spans="2:65" s="12" customFormat="1">
      <c r="B485" s="194"/>
      <c r="D485" s="195" t="s">
        <v>284</v>
      </c>
      <c r="E485" s="196" t="s">
        <v>5</v>
      </c>
      <c r="F485" s="197" t="s">
        <v>974</v>
      </c>
      <c r="H485" s="196" t="s">
        <v>5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6" t="s">
        <v>284</v>
      </c>
      <c r="AU485" s="196" t="s">
        <v>81</v>
      </c>
      <c r="AV485" s="12" t="s">
        <v>77</v>
      </c>
      <c r="AW485" s="12" t="s">
        <v>36</v>
      </c>
      <c r="AX485" s="12" t="s">
        <v>73</v>
      </c>
      <c r="AY485" s="196" t="s">
        <v>276</v>
      </c>
    </row>
    <row r="486" spans="2:65" s="12" customFormat="1">
      <c r="B486" s="194"/>
      <c r="D486" s="195" t="s">
        <v>284</v>
      </c>
      <c r="E486" s="196" t="s">
        <v>5</v>
      </c>
      <c r="F486" s="197" t="s">
        <v>3928</v>
      </c>
      <c r="H486" s="196" t="s">
        <v>5</v>
      </c>
      <c r="I486" s="198"/>
      <c r="L486" s="194"/>
      <c r="M486" s="199"/>
      <c r="N486" s="200"/>
      <c r="O486" s="200"/>
      <c r="P486" s="200"/>
      <c r="Q486" s="200"/>
      <c r="R486" s="200"/>
      <c r="S486" s="200"/>
      <c r="T486" s="201"/>
      <c r="AT486" s="196" t="s">
        <v>284</v>
      </c>
      <c r="AU486" s="196" t="s">
        <v>81</v>
      </c>
      <c r="AV486" s="12" t="s">
        <v>77</v>
      </c>
      <c r="AW486" s="12" t="s">
        <v>36</v>
      </c>
      <c r="AX486" s="12" t="s">
        <v>73</v>
      </c>
      <c r="AY486" s="196" t="s">
        <v>276</v>
      </c>
    </row>
    <row r="487" spans="2:65" s="12" customFormat="1">
      <c r="B487" s="194"/>
      <c r="D487" s="195" t="s">
        <v>284</v>
      </c>
      <c r="E487" s="196" t="s">
        <v>5</v>
      </c>
      <c r="F487" s="197" t="s">
        <v>3756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284</v>
      </c>
      <c r="AU487" s="196" t="s">
        <v>81</v>
      </c>
      <c r="AV487" s="12" t="s">
        <v>77</v>
      </c>
      <c r="AW487" s="12" t="s">
        <v>36</v>
      </c>
      <c r="AX487" s="12" t="s">
        <v>73</v>
      </c>
      <c r="AY487" s="196" t="s">
        <v>276</v>
      </c>
    </row>
    <row r="488" spans="2:65" s="13" customFormat="1">
      <c r="B488" s="202"/>
      <c r="D488" s="195" t="s">
        <v>284</v>
      </c>
      <c r="E488" s="203" t="s">
        <v>5</v>
      </c>
      <c r="F488" s="204" t="s">
        <v>92</v>
      </c>
      <c r="H488" s="205">
        <v>4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284</v>
      </c>
      <c r="AU488" s="203" t="s">
        <v>81</v>
      </c>
      <c r="AV488" s="13" t="s">
        <v>81</v>
      </c>
      <c r="AW488" s="13" t="s">
        <v>36</v>
      </c>
      <c r="AX488" s="13" t="s">
        <v>73</v>
      </c>
      <c r="AY488" s="203" t="s">
        <v>276</v>
      </c>
    </row>
    <row r="489" spans="2:65" s="14" customFormat="1">
      <c r="B489" s="210"/>
      <c r="D489" s="195" t="s">
        <v>284</v>
      </c>
      <c r="E489" s="211" t="s">
        <v>5</v>
      </c>
      <c r="F489" s="212" t="s">
        <v>290</v>
      </c>
      <c r="H489" s="213">
        <v>4</v>
      </c>
      <c r="I489" s="214"/>
      <c r="L489" s="210"/>
      <c r="M489" s="215"/>
      <c r="N489" s="216"/>
      <c r="O489" s="216"/>
      <c r="P489" s="216"/>
      <c r="Q489" s="216"/>
      <c r="R489" s="216"/>
      <c r="S489" s="216"/>
      <c r="T489" s="217"/>
      <c r="AT489" s="211" t="s">
        <v>284</v>
      </c>
      <c r="AU489" s="211" t="s">
        <v>81</v>
      </c>
      <c r="AV489" s="14" t="s">
        <v>87</v>
      </c>
      <c r="AW489" s="14" t="s">
        <v>36</v>
      </c>
      <c r="AX489" s="14" t="s">
        <v>73</v>
      </c>
      <c r="AY489" s="211" t="s">
        <v>276</v>
      </c>
    </row>
    <row r="490" spans="2:65" s="15" customFormat="1">
      <c r="B490" s="218"/>
      <c r="D490" s="195" t="s">
        <v>284</v>
      </c>
      <c r="E490" s="219" t="s">
        <v>5</v>
      </c>
      <c r="F490" s="220" t="s">
        <v>291</v>
      </c>
      <c r="H490" s="221">
        <v>4</v>
      </c>
      <c r="I490" s="222"/>
      <c r="L490" s="218"/>
      <c r="M490" s="223"/>
      <c r="N490" s="224"/>
      <c r="O490" s="224"/>
      <c r="P490" s="224"/>
      <c r="Q490" s="224"/>
      <c r="R490" s="224"/>
      <c r="S490" s="224"/>
      <c r="T490" s="225"/>
      <c r="AT490" s="219" t="s">
        <v>284</v>
      </c>
      <c r="AU490" s="219" t="s">
        <v>81</v>
      </c>
      <c r="AV490" s="15" t="s">
        <v>92</v>
      </c>
      <c r="AW490" s="15" t="s">
        <v>36</v>
      </c>
      <c r="AX490" s="15" t="s">
        <v>77</v>
      </c>
      <c r="AY490" s="219" t="s">
        <v>276</v>
      </c>
    </row>
    <row r="491" spans="2:65" s="1" customFormat="1" ht="16.5" customHeight="1">
      <c r="B491" s="181"/>
      <c r="C491" s="182" t="s">
        <v>490</v>
      </c>
      <c r="D491" s="182" t="s">
        <v>278</v>
      </c>
      <c r="E491" s="183" t="s">
        <v>3956</v>
      </c>
      <c r="F491" s="184" t="s">
        <v>3957</v>
      </c>
      <c r="G491" s="185" t="s">
        <v>368</v>
      </c>
      <c r="H491" s="186">
        <v>8</v>
      </c>
      <c r="I491" s="187"/>
      <c r="J491" s="188">
        <f>ROUND(I491*H491,2)</f>
        <v>0</v>
      </c>
      <c r="K491" s="184" t="s">
        <v>282</v>
      </c>
      <c r="L491" s="42"/>
      <c r="M491" s="189" t="s">
        <v>5</v>
      </c>
      <c r="N491" s="190" t="s">
        <v>46</v>
      </c>
      <c r="O491" s="43"/>
      <c r="P491" s="191">
        <f>O491*H491</f>
        <v>0</v>
      </c>
      <c r="Q491" s="191">
        <v>8.1850000000000006E-2</v>
      </c>
      <c r="R491" s="191">
        <f>Q491*H491</f>
        <v>0.65480000000000005</v>
      </c>
      <c r="S491" s="191">
        <v>0</v>
      </c>
      <c r="T491" s="192">
        <f>S491*H491</f>
        <v>0</v>
      </c>
      <c r="AR491" s="25" t="s">
        <v>92</v>
      </c>
      <c r="AT491" s="25" t="s">
        <v>278</v>
      </c>
      <c r="AU491" s="25" t="s">
        <v>81</v>
      </c>
      <c r="AY491" s="25" t="s">
        <v>276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5" t="s">
        <v>92</v>
      </c>
      <c r="BK491" s="193">
        <f>ROUND(I491*H491,2)</f>
        <v>0</v>
      </c>
      <c r="BL491" s="25" t="s">
        <v>92</v>
      </c>
      <c r="BM491" s="25" t="s">
        <v>3958</v>
      </c>
    </row>
    <row r="492" spans="2:65" s="12" customFormat="1">
      <c r="B492" s="194"/>
      <c r="D492" s="195" t="s">
        <v>284</v>
      </c>
      <c r="E492" s="196" t="s">
        <v>5</v>
      </c>
      <c r="F492" s="197" t="s">
        <v>974</v>
      </c>
      <c r="H492" s="196" t="s">
        <v>5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6" t="s">
        <v>284</v>
      </c>
      <c r="AU492" s="196" t="s">
        <v>81</v>
      </c>
      <c r="AV492" s="12" t="s">
        <v>77</v>
      </c>
      <c r="AW492" s="12" t="s">
        <v>36</v>
      </c>
      <c r="AX492" s="12" t="s">
        <v>73</v>
      </c>
      <c r="AY492" s="196" t="s">
        <v>276</v>
      </c>
    </row>
    <row r="493" spans="2:65" s="12" customFormat="1">
      <c r="B493" s="194"/>
      <c r="D493" s="195" t="s">
        <v>284</v>
      </c>
      <c r="E493" s="196" t="s">
        <v>5</v>
      </c>
      <c r="F493" s="197" t="s">
        <v>3928</v>
      </c>
      <c r="H493" s="196" t="s">
        <v>5</v>
      </c>
      <c r="I493" s="198"/>
      <c r="L493" s="194"/>
      <c r="M493" s="199"/>
      <c r="N493" s="200"/>
      <c r="O493" s="200"/>
      <c r="P493" s="200"/>
      <c r="Q493" s="200"/>
      <c r="R493" s="200"/>
      <c r="S493" s="200"/>
      <c r="T493" s="201"/>
      <c r="AT493" s="196" t="s">
        <v>284</v>
      </c>
      <c r="AU493" s="196" t="s">
        <v>81</v>
      </c>
      <c r="AV493" s="12" t="s">
        <v>77</v>
      </c>
      <c r="AW493" s="12" t="s">
        <v>36</v>
      </c>
      <c r="AX493" s="12" t="s">
        <v>73</v>
      </c>
      <c r="AY493" s="196" t="s">
        <v>276</v>
      </c>
    </row>
    <row r="494" spans="2:65" s="12" customFormat="1">
      <c r="B494" s="194"/>
      <c r="D494" s="195" t="s">
        <v>284</v>
      </c>
      <c r="E494" s="196" t="s">
        <v>5</v>
      </c>
      <c r="F494" s="197" t="s">
        <v>3945</v>
      </c>
      <c r="H494" s="196" t="s">
        <v>5</v>
      </c>
      <c r="I494" s="198"/>
      <c r="L494" s="194"/>
      <c r="M494" s="199"/>
      <c r="N494" s="200"/>
      <c r="O494" s="200"/>
      <c r="P494" s="200"/>
      <c r="Q494" s="200"/>
      <c r="R494" s="200"/>
      <c r="S494" s="200"/>
      <c r="T494" s="201"/>
      <c r="AT494" s="196" t="s">
        <v>284</v>
      </c>
      <c r="AU494" s="196" t="s">
        <v>81</v>
      </c>
      <c r="AV494" s="12" t="s">
        <v>77</v>
      </c>
      <c r="AW494" s="12" t="s">
        <v>36</v>
      </c>
      <c r="AX494" s="12" t="s">
        <v>73</v>
      </c>
      <c r="AY494" s="196" t="s">
        <v>276</v>
      </c>
    </row>
    <row r="495" spans="2:65" s="13" customFormat="1">
      <c r="B495" s="202"/>
      <c r="D495" s="195" t="s">
        <v>284</v>
      </c>
      <c r="E495" s="203" t="s">
        <v>5</v>
      </c>
      <c r="F495" s="204" t="s">
        <v>3946</v>
      </c>
      <c r="H495" s="205">
        <v>8</v>
      </c>
      <c r="I495" s="206"/>
      <c r="L495" s="202"/>
      <c r="M495" s="207"/>
      <c r="N495" s="208"/>
      <c r="O495" s="208"/>
      <c r="P495" s="208"/>
      <c r="Q495" s="208"/>
      <c r="R495" s="208"/>
      <c r="S495" s="208"/>
      <c r="T495" s="209"/>
      <c r="AT495" s="203" t="s">
        <v>284</v>
      </c>
      <c r="AU495" s="203" t="s">
        <v>81</v>
      </c>
      <c r="AV495" s="13" t="s">
        <v>81</v>
      </c>
      <c r="AW495" s="13" t="s">
        <v>36</v>
      </c>
      <c r="AX495" s="13" t="s">
        <v>73</v>
      </c>
      <c r="AY495" s="203" t="s">
        <v>276</v>
      </c>
    </row>
    <row r="496" spans="2:65" s="14" customFormat="1">
      <c r="B496" s="210"/>
      <c r="D496" s="195" t="s">
        <v>284</v>
      </c>
      <c r="E496" s="211" t="s">
        <v>5</v>
      </c>
      <c r="F496" s="212" t="s">
        <v>290</v>
      </c>
      <c r="H496" s="213">
        <v>8</v>
      </c>
      <c r="I496" s="214"/>
      <c r="L496" s="210"/>
      <c r="M496" s="215"/>
      <c r="N496" s="216"/>
      <c r="O496" s="216"/>
      <c r="P496" s="216"/>
      <c r="Q496" s="216"/>
      <c r="R496" s="216"/>
      <c r="S496" s="216"/>
      <c r="T496" s="217"/>
      <c r="AT496" s="211" t="s">
        <v>284</v>
      </c>
      <c r="AU496" s="211" t="s">
        <v>81</v>
      </c>
      <c r="AV496" s="14" t="s">
        <v>87</v>
      </c>
      <c r="AW496" s="14" t="s">
        <v>36</v>
      </c>
      <c r="AX496" s="14" t="s">
        <v>73</v>
      </c>
      <c r="AY496" s="211" t="s">
        <v>276</v>
      </c>
    </row>
    <row r="497" spans="2:65" s="15" customFormat="1">
      <c r="B497" s="218"/>
      <c r="D497" s="195" t="s">
        <v>284</v>
      </c>
      <c r="E497" s="219" t="s">
        <v>5</v>
      </c>
      <c r="F497" s="220" t="s">
        <v>291</v>
      </c>
      <c r="H497" s="221">
        <v>8</v>
      </c>
      <c r="I497" s="222"/>
      <c r="L497" s="218"/>
      <c r="M497" s="223"/>
      <c r="N497" s="224"/>
      <c r="O497" s="224"/>
      <c r="P497" s="224"/>
      <c r="Q497" s="224"/>
      <c r="R497" s="224"/>
      <c r="S497" s="224"/>
      <c r="T497" s="225"/>
      <c r="AT497" s="219" t="s">
        <v>284</v>
      </c>
      <c r="AU497" s="219" t="s">
        <v>81</v>
      </c>
      <c r="AV497" s="15" t="s">
        <v>92</v>
      </c>
      <c r="AW497" s="15" t="s">
        <v>36</v>
      </c>
      <c r="AX497" s="15" t="s">
        <v>77</v>
      </c>
      <c r="AY497" s="219" t="s">
        <v>276</v>
      </c>
    </row>
    <row r="498" spans="2:65" s="1" customFormat="1" ht="16.5" customHeight="1">
      <c r="B498" s="181"/>
      <c r="C498" s="182" t="s">
        <v>495</v>
      </c>
      <c r="D498" s="182" t="s">
        <v>278</v>
      </c>
      <c r="E498" s="183" t="s">
        <v>984</v>
      </c>
      <c r="F498" s="184" t="s">
        <v>985</v>
      </c>
      <c r="G498" s="185" t="s">
        <v>368</v>
      </c>
      <c r="H498" s="186">
        <v>4</v>
      </c>
      <c r="I498" s="187"/>
      <c r="J498" s="188">
        <f>ROUND(I498*H498,2)</f>
        <v>0</v>
      </c>
      <c r="K498" s="184" t="s">
        <v>282</v>
      </c>
      <c r="L498" s="42"/>
      <c r="M498" s="189" t="s">
        <v>5</v>
      </c>
      <c r="N498" s="190" t="s">
        <v>46</v>
      </c>
      <c r="O498" s="43"/>
      <c r="P498" s="191">
        <f>O498*H498</f>
        <v>0</v>
      </c>
      <c r="Q498" s="191">
        <v>9.1050000000000006E-2</v>
      </c>
      <c r="R498" s="191">
        <f>Q498*H498</f>
        <v>0.36420000000000002</v>
      </c>
      <c r="S498" s="191">
        <v>0</v>
      </c>
      <c r="T498" s="192">
        <f>S498*H498</f>
        <v>0</v>
      </c>
      <c r="AR498" s="25" t="s">
        <v>92</v>
      </c>
      <c r="AT498" s="25" t="s">
        <v>278</v>
      </c>
      <c r="AU498" s="25" t="s">
        <v>81</v>
      </c>
      <c r="AY498" s="25" t="s">
        <v>276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25" t="s">
        <v>92</v>
      </c>
      <c r="BK498" s="193">
        <f>ROUND(I498*H498,2)</f>
        <v>0</v>
      </c>
      <c r="BL498" s="25" t="s">
        <v>92</v>
      </c>
      <c r="BM498" s="25" t="s">
        <v>3959</v>
      </c>
    </row>
    <row r="499" spans="2:65" s="12" customFormat="1">
      <c r="B499" s="194"/>
      <c r="D499" s="195" t="s">
        <v>284</v>
      </c>
      <c r="E499" s="196" t="s">
        <v>5</v>
      </c>
      <c r="F499" s="197" t="s">
        <v>974</v>
      </c>
      <c r="H499" s="196" t="s">
        <v>5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6" t="s">
        <v>284</v>
      </c>
      <c r="AU499" s="196" t="s">
        <v>81</v>
      </c>
      <c r="AV499" s="12" t="s">
        <v>77</v>
      </c>
      <c r="AW499" s="12" t="s">
        <v>36</v>
      </c>
      <c r="AX499" s="12" t="s">
        <v>73</v>
      </c>
      <c r="AY499" s="196" t="s">
        <v>276</v>
      </c>
    </row>
    <row r="500" spans="2:65" s="12" customFormat="1">
      <c r="B500" s="194"/>
      <c r="D500" s="195" t="s">
        <v>284</v>
      </c>
      <c r="E500" s="196" t="s">
        <v>5</v>
      </c>
      <c r="F500" s="197" t="s">
        <v>3928</v>
      </c>
      <c r="H500" s="196" t="s">
        <v>5</v>
      </c>
      <c r="I500" s="198"/>
      <c r="L500" s="194"/>
      <c r="M500" s="199"/>
      <c r="N500" s="200"/>
      <c r="O500" s="200"/>
      <c r="P500" s="200"/>
      <c r="Q500" s="200"/>
      <c r="R500" s="200"/>
      <c r="S500" s="200"/>
      <c r="T500" s="201"/>
      <c r="AT500" s="196" t="s">
        <v>284</v>
      </c>
      <c r="AU500" s="196" t="s">
        <v>81</v>
      </c>
      <c r="AV500" s="12" t="s">
        <v>77</v>
      </c>
      <c r="AW500" s="12" t="s">
        <v>36</v>
      </c>
      <c r="AX500" s="12" t="s">
        <v>73</v>
      </c>
      <c r="AY500" s="196" t="s">
        <v>276</v>
      </c>
    </row>
    <row r="501" spans="2:65" s="12" customFormat="1">
      <c r="B501" s="194"/>
      <c r="D501" s="195" t="s">
        <v>284</v>
      </c>
      <c r="E501" s="196" t="s">
        <v>5</v>
      </c>
      <c r="F501" s="197" t="s">
        <v>3945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284</v>
      </c>
      <c r="AU501" s="196" t="s">
        <v>81</v>
      </c>
      <c r="AV501" s="12" t="s">
        <v>77</v>
      </c>
      <c r="AW501" s="12" t="s">
        <v>36</v>
      </c>
      <c r="AX501" s="12" t="s">
        <v>73</v>
      </c>
      <c r="AY501" s="196" t="s">
        <v>276</v>
      </c>
    </row>
    <row r="502" spans="2:65" s="13" customFormat="1">
      <c r="B502" s="202"/>
      <c r="D502" s="195" t="s">
        <v>284</v>
      </c>
      <c r="E502" s="203" t="s">
        <v>5</v>
      </c>
      <c r="F502" s="204" t="s">
        <v>92</v>
      </c>
      <c r="H502" s="205">
        <v>4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284</v>
      </c>
      <c r="AU502" s="203" t="s">
        <v>81</v>
      </c>
      <c r="AV502" s="13" t="s">
        <v>81</v>
      </c>
      <c r="AW502" s="13" t="s">
        <v>36</v>
      </c>
      <c r="AX502" s="13" t="s">
        <v>73</v>
      </c>
      <c r="AY502" s="203" t="s">
        <v>276</v>
      </c>
    </row>
    <row r="503" spans="2:65" s="14" customFormat="1">
      <c r="B503" s="210"/>
      <c r="D503" s="195" t="s">
        <v>284</v>
      </c>
      <c r="E503" s="211" t="s">
        <v>5</v>
      </c>
      <c r="F503" s="212" t="s">
        <v>290</v>
      </c>
      <c r="H503" s="213">
        <v>4</v>
      </c>
      <c r="I503" s="214"/>
      <c r="L503" s="210"/>
      <c r="M503" s="215"/>
      <c r="N503" s="216"/>
      <c r="O503" s="216"/>
      <c r="P503" s="216"/>
      <c r="Q503" s="216"/>
      <c r="R503" s="216"/>
      <c r="S503" s="216"/>
      <c r="T503" s="217"/>
      <c r="AT503" s="211" t="s">
        <v>284</v>
      </c>
      <c r="AU503" s="211" t="s">
        <v>81</v>
      </c>
      <c r="AV503" s="14" t="s">
        <v>87</v>
      </c>
      <c r="AW503" s="14" t="s">
        <v>36</v>
      </c>
      <c r="AX503" s="14" t="s">
        <v>73</v>
      </c>
      <c r="AY503" s="211" t="s">
        <v>276</v>
      </c>
    </row>
    <row r="504" spans="2:65" s="15" customFormat="1">
      <c r="B504" s="218"/>
      <c r="D504" s="195" t="s">
        <v>284</v>
      </c>
      <c r="E504" s="219" t="s">
        <v>5</v>
      </c>
      <c r="F504" s="220" t="s">
        <v>291</v>
      </c>
      <c r="H504" s="221">
        <v>4</v>
      </c>
      <c r="I504" s="222"/>
      <c r="L504" s="218"/>
      <c r="M504" s="223"/>
      <c r="N504" s="224"/>
      <c r="O504" s="224"/>
      <c r="P504" s="224"/>
      <c r="Q504" s="224"/>
      <c r="R504" s="224"/>
      <c r="S504" s="224"/>
      <c r="T504" s="225"/>
      <c r="AT504" s="219" t="s">
        <v>284</v>
      </c>
      <c r="AU504" s="219" t="s">
        <v>81</v>
      </c>
      <c r="AV504" s="15" t="s">
        <v>92</v>
      </c>
      <c r="AW504" s="15" t="s">
        <v>36</v>
      </c>
      <c r="AX504" s="15" t="s">
        <v>77</v>
      </c>
      <c r="AY504" s="219" t="s">
        <v>276</v>
      </c>
    </row>
    <row r="505" spans="2:65" s="1" customFormat="1" ht="16.5" customHeight="1">
      <c r="B505" s="181"/>
      <c r="C505" s="182" t="s">
        <v>501</v>
      </c>
      <c r="D505" s="182" t="s">
        <v>278</v>
      </c>
      <c r="E505" s="183" t="s">
        <v>3960</v>
      </c>
      <c r="F505" s="184" t="s">
        <v>3961</v>
      </c>
      <c r="G505" s="185" t="s">
        <v>368</v>
      </c>
      <c r="H505" s="186">
        <v>4</v>
      </c>
      <c r="I505" s="187"/>
      <c r="J505" s="188">
        <f>ROUND(I505*H505,2)</f>
        <v>0</v>
      </c>
      <c r="K505" s="184" t="s">
        <v>282</v>
      </c>
      <c r="L505" s="42"/>
      <c r="M505" s="189" t="s">
        <v>5</v>
      </c>
      <c r="N505" s="190" t="s">
        <v>46</v>
      </c>
      <c r="O505" s="43"/>
      <c r="P505" s="191">
        <f>O505*H505</f>
        <v>0</v>
      </c>
      <c r="Q505" s="191">
        <v>0.12705</v>
      </c>
      <c r="R505" s="191">
        <f>Q505*H505</f>
        <v>0.50819999999999999</v>
      </c>
      <c r="S505" s="191">
        <v>0</v>
      </c>
      <c r="T505" s="192">
        <f>S505*H505</f>
        <v>0</v>
      </c>
      <c r="AR505" s="25" t="s">
        <v>92</v>
      </c>
      <c r="AT505" s="25" t="s">
        <v>278</v>
      </c>
      <c r="AU505" s="25" t="s">
        <v>81</v>
      </c>
      <c r="AY505" s="25" t="s">
        <v>276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5" t="s">
        <v>92</v>
      </c>
      <c r="BK505" s="193">
        <f>ROUND(I505*H505,2)</f>
        <v>0</v>
      </c>
      <c r="BL505" s="25" t="s">
        <v>92</v>
      </c>
      <c r="BM505" s="25" t="s">
        <v>3962</v>
      </c>
    </row>
    <row r="506" spans="2:65" s="12" customFormat="1">
      <c r="B506" s="194"/>
      <c r="D506" s="195" t="s">
        <v>284</v>
      </c>
      <c r="E506" s="196" t="s">
        <v>5</v>
      </c>
      <c r="F506" s="197" t="s">
        <v>974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284</v>
      </c>
      <c r="AU506" s="196" t="s">
        <v>81</v>
      </c>
      <c r="AV506" s="12" t="s">
        <v>77</v>
      </c>
      <c r="AW506" s="12" t="s">
        <v>36</v>
      </c>
      <c r="AX506" s="12" t="s">
        <v>73</v>
      </c>
      <c r="AY506" s="196" t="s">
        <v>276</v>
      </c>
    </row>
    <row r="507" spans="2:65" s="12" customFormat="1">
      <c r="B507" s="194"/>
      <c r="D507" s="195" t="s">
        <v>284</v>
      </c>
      <c r="E507" s="196" t="s">
        <v>5</v>
      </c>
      <c r="F507" s="197" t="s">
        <v>3928</v>
      </c>
      <c r="H507" s="196" t="s">
        <v>5</v>
      </c>
      <c r="I507" s="198"/>
      <c r="L507" s="194"/>
      <c r="M507" s="199"/>
      <c r="N507" s="200"/>
      <c r="O507" s="200"/>
      <c r="P507" s="200"/>
      <c r="Q507" s="200"/>
      <c r="R507" s="200"/>
      <c r="S507" s="200"/>
      <c r="T507" s="201"/>
      <c r="AT507" s="196" t="s">
        <v>284</v>
      </c>
      <c r="AU507" s="196" t="s">
        <v>81</v>
      </c>
      <c r="AV507" s="12" t="s">
        <v>77</v>
      </c>
      <c r="AW507" s="12" t="s">
        <v>36</v>
      </c>
      <c r="AX507" s="12" t="s">
        <v>73</v>
      </c>
      <c r="AY507" s="196" t="s">
        <v>276</v>
      </c>
    </row>
    <row r="508" spans="2:65" s="12" customFormat="1">
      <c r="B508" s="194"/>
      <c r="D508" s="195" t="s">
        <v>284</v>
      </c>
      <c r="E508" s="196" t="s">
        <v>5</v>
      </c>
      <c r="F508" s="197" t="s">
        <v>3756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92</v>
      </c>
      <c r="H509" s="205">
        <v>4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4" customFormat="1">
      <c r="B510" s="210"/>
      <c r="D510" s="195" t="s">
        <v>284</v>
      </c>
      <c r="E510" s="211" t="s">
        <v>5</v>
      </c>
      <c r="F510" s="212" t="s">
        <v>290</v>
      </c>
      <c r="H510" s="213">
        <v>4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1" t="s">
        <v>284</v>
      </c>
      <c r="AU510" s="211" t="s">
        <v>81</v>
      </c>
      <c r="AV510" s="14" t="s">
        <v>87</v>
      </c>
      <c r="AW510" s="14" t="s">
        <v>36</v>
      </c>
      <c r="AX510" s="14" t="s">
        <v>73</v>
      </c>
      <c r="AY510" s="211" t="s">
        <v>276</v>
      </c>
    </row>
    <row r="511" spans="2:65" s="15" customFormat="1">
      <c r="B511" s="218"/>
      <c r="D511" s="195" t="s">
        <v>284</v>
      </c>
      <c r="E511" s="219" t="s">
        <v>5</v>
      </c>
      <c r="F511" s="220" t="s">
        <v>291</v>
      </c>
      <c r="H511" s="221">
        <v>4</v>
      </c>
      <c r="I511" s="222"/>
      <c r="L511" s="218"/>
      <c r="M511" s="223"/>
      <c r="N511" s="224"/>
      <c r="O511" s="224"/>
      <c r="P511" s="224"/>
      <c r="Q511" s="224"/>
      <c r="R511" s="224"/>
      <c r="S511" s="224"/>
      <c r="T511" s="225"/>
      <c r="AT511" s="219" t="s">
        <v>284</v>
      </c>
      <c r="AU511" s="219" t="s">
        <v>81</v>
      </c>
      <c r="AV511" s="15" t="s">
        <v>92</v>
      </c>
      <c r="AW511" s="15" t="s">
        <v>36</v>
      </c>
      <c r="AX511" s="15" t="s">
        <v>77</v>
      </c>
      <c r="AY511" s="219" t="s">
        <v>276</v>
      </c>
    </row>
    <row r="512" spans="2:65" s="1" customFormat="1" ht="25.5" customHeight="1">
      <c r="B512" s="181"/>
      <c r="C512" s="182" t="s">
        <v>507</v>
      </c>
      <c r="D512" s="182" t="s">
        <v>278</v>
      </c>
      <c r="E512" s="183" t="s">
        <v>3963</v>
      </c>
      <c r="F512" s="184" t="s">
        <v>3964</v>
      </c>
      <c r="G512" s="185" t="s">
        <v>318</v>
      </c>
      <c r="H512" s="186">
        <v>8.0000000000000002E-3</v>
      </c>
      <c r="I512" s="187"/>
      <c r="J512" s="188">
        <f>ROUND(I512*H512,2)</f>
        <v>0</v>
      </c>
      <c r="K512" s="184" t="s">
        <v>282</v>
      </c>
      <c r="L512" s="42"/>
      <c r="M512" s="189" t="s">
        <v>5</v>
      </c>
      <c r="N512" s="190" t="s">
        <v>46</v>
      </c>
      <c r="O512" s="43"/>
      <c r="P512" s="191">
        <f>O512*H512</f>
        <v>0</v>
      </c>
      <c r="Q512" s="191">
        <v>1.9539999999999998E-2</v>
      </c>
      <c r="R512" s="191">
        <f>Q512*H512</f>
        <v>1.5631999999999999E-4</v>
      </c>
      <c r="S512" s="191">
        <v>0</v>
      </c>
      <c r="T512" s="192">
        <f>S512*H512</f>
        <v>0</v>
      </c>
      <c r="AR512" s="25" t="s">
        <v>92</v>
      </c>
      <c r="AT512" s="25" t="s">
        <v>278</v>
      </c>
      <c r="AU512" s="25" t="s">
        <v>81</v>
      </c>
      <c r="AY512" s="25" t="s">
        <v>276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5" t="s">
        <v>92</v>
      </c>
      <c r="BK512" s="193">
        <f>ROUND(I512*H512,2)</f>
        <v>0</v>
      </c>
      <c r="BL512" s="25" t="s">
        <v>92</v>
      </c>
      <c r="BM512" s="25" t="s">
        <v>3965</v>
      </c>
    </row>
    <row r="513" spans="2:65" s="12" customFormat="1">
      <c r="B513" s="194"/>
      <c r="D513" s="195" t="s">
        <v>284</v>
      </c>
      <c r="E513" s="196" t="s">
        <v>5</v>
      </c>
      <c r="F513" s="197" t="s">
        <v>974</v>
      </c>
      <c r="H513" s="196" t="s">
        <v>5</v>
      </c>
      <c r="I513" s="198"/>
      <c r="L513" s="194"/>
      <c r="M513" s="199"/>
      <c r="N513" s="200"/>
      <c r="O513" s="200"/>
      <c r="P513" s="200"/>
      <c r="Q513" s="200"/>
      <c r="R513" s="200"/>
      <c r="S513" s="200"/>
      <c r="T513" s="201"/>
      <c r="AT513" s="196" t="s">
        <v>284</v>
      </c>
      <c r="AU513" s="196" t="s">
        <v>81</v>
      </c>
      <c r="AV513" s="12" t="s">
        <v>77</v>
      </c>
      <c r="AW513" s="12" t="s">
        <v>36</v>
      </c>
      <c r="AX513" s="12" t="s">
        <v>73</v>
      </c>
      <c r="AY513" s="196" t="s">
        <v>276</v>
      </c>
    </row>
    <row r="514" spans="2:65" s="12" customFormat="1">
      <c r="B514" s="194"/>
      <c r="D514" s="195" t="s">
        <v>284</v>
      </c>
      <c r="E514" s="196" t="s">
        <v>5</v>
      </c>
      <c r="F514" s="197" t="s">
        <v>3928</v>
      </c>
      <c r="H514" s="196" t="s">
        <v>5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6" t="s">
        <v>284</v>
      </c>
      <c r="AU514" s="196" t="s">
        <v>81</v>
      </c>
      <c r="AV514" s="12" t="s">
        <v>77</v>
      </c>
      <c r="AW514" s="12" t="s">
        <v>36</v>
      </c>
      <c r="AX514" s="12" t="s">
        <v>73</v>
      </c>
      <c r="AY514" s="196" t="s">
        <v>276</v>
      </c>
    </row>
    <row r="515" spans="2:65" s="12" customFormat="1">
      <c r="B515" s="194"/>
      <c r="D515" s="195" t="s">
        <v>284</v>
      </c>
      <c r="E515" s="196" t="s">
        <v>5</v>
      </c>
      <c r="F515" s="197" t="s">
        <v>3966</v>
      </c>
      <c r="H515" s="196" t="s">
        <v>5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6" t="s">
        <v>284</v>
      </c>
      <c r="AU515" s="196" t="s">
        <v>81</v>
      </c>
      <c r="AV515" s="12" t="s">
        <v>77</v>
      </c>
      <c r="AW515" s="12" t="s">
        <v>36</v>
      </c>
      <c r="AX515" s="12" t="s">
        <v>73</v>
      </c>
      <c r="AY515" s="196" t="s">
        <v>276</v>
      </c>
    </row>
    <row r="516" spans="2:65" s="13" customFormat="1">
      <c r="B516" s="202"/>
      <c r="D516" s="195" t="s">
        <v>284</v>
      </c>
      <c r="E516" s="203" t="s">
        <v>5</v>
      </c>
      <c r="F516" s="204" t="s">
        <v>3967</v>
      </c>
      <c r="H516" s="205">
        <v>8.0000000000000002E-3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284</v>
      </c>
      <c r="AU516" s="203" t="s">
        <v>81</v>
      </c>
      <c r="AV516" s="13" t="s">
        <v>81</v>
      </c>
      <c r="AW516" s="13" t="s">
        <v>36</v>
      </c>
      <c r="AX516" s="13" t="s">
        <v>73</v>
      </c>
      <c r="AY516" s="203" t="s">
        <v>276</v>
      </c>
    </row>
    <row r="517" spans="2:65" s="14" customFormat="1">
      <c r="B517" s="210"/>
      <c r="D517" s="195" t="s">
        <v>284</v>
      </c>
      <c r="E517" s="211" t="s">
        <v>5</v>
      </c>
      <c r="F517" s="212" t="s">
        <v>290</v>
      </c>
      <c r="H517" s="213">
        <v>8.0000000000000002E-3</v>
      </c>
      <c r="I517" s="214"/>
      <c r="L517" s="210"/>
      <c r="M517" s="215"/>
      <c r="N517" s="216"/>
      <c r="O517" s="216"/>
      <c r="P517" s="216"/>
      <c r="Q517" s="216"/>
      <c r="R517" s="216"/>
      <c r="S517" s="216"/>
      <c r="T517" s="217"/>
      <c r="AT517" s="211" t="s">
        <v>284</v>
      </c>
      <c r="AU517" s="211" t="s">
        <v>81</v>
      </c>
      <c r="AV517" s="14" t="s">
        <v>87</v>
      </c>
      <c r="AW517" s="14" t="s">
        <v>36</v>
      </c>
      <c r="AX517" s="14" t="s">
        <v>73</v>
      </c>
      <c r="AY517" s="211" t="s">
        <v>276</v>
      </c>
    </row>
    <row r="518" spans="2:65" s="15" customFormat="1">
      <c r="B518" s="218"/>
      <c r="D518" s="195" t="s">
        <v>284</v>
      </c>
      <c r="E518" s="219" t="s">
        <v>5</v>
      </c>
      <c r="F518" s="220" t="s">
        <v>291</v>
      </c>
      <c r="H518" s="221">
        <v>8.0000000000000002E-3</v>
      </c>
      <c r="I518" s="222"/>
      <c r="L518" s="218"/>
      <c r="M518" s="223"/>
      <c r="N518" s="224"/>
      <c r="O518" s="224"/>
      <c r="P518" s="224"/>
      <c r="Q518" s="224"/>
      <c r="R518" s="224"/>
      <c r="S518" s="224"/>
      <c r="T518" s="225"/>
      <c r="AT518" s="219" t="s">
        <v>284</v>
      </c>
      <c r="AU518" s="219" t="s">
        <v>81</v>
      </c>
      <c r="AV518" s="15" t="s">
        <v>92</v>
      </c>
      <c r="AW518" s="15" t="s">
        <v>36</v>
      </c>
      <c r="AX518" s="15" t="s">
        <v>77</v>
      </c>
      <c r="AY518" s="219" t="s">
        <v>276</v>
      </c>
    </row>
    <row r="519" spans="2:65" s="1" customFormat="1" ht="16.5" customHeight="1">
      <c r="B519" s="181"/>
      <c r="C519" s="226" t="s">
        <v>513</v>
      </c>
      <c r="D519" s="226" t="s">
        <v>447</v>
      </c>
      <c r="E519" s="227" t="s">
        <v>3968</v>
      </c>
      <c r="F519" s="228" t="s">
        <v>3969</v>
      </c>
      <c r="G519" s="229" t="s">
        <v>318</v>
      </c>
      <c r="H519" s="230">
        <v>8.0000000000000002E-3</v>
      </c>
      <c r="I519" s="231"/>
      <c r="J519" s="232">
        <f>ROUND(I519*H519,2)</f>
        <v>0</v>
      </c>
      <c r="K519" s="228" t="s">
        <v>282</v>
      </c>
      <c r="L519" s="233"/>
      <c r="M519" s="234" t="s">
        <v>5</v>
      </c>
      <c r="N519" s="235" t="s">
        <v>46</v>
      </c>
      <c r="O519" s="43"/>
      <c r="P519" s="191">
        <f>O519*H519</f>
        <v>0</v>
      </c>
      <c r="Q519" s="191">
        <v>1</v>
      </c>
      <c r="R519" s="191">
        <f>Q519*H519</f>
        <v>8.0000000000000002E-3</v>
      </c>
      <c r="S519" s="191">
        <v>0</v>
      </c>
      <c r="T519" s="192">
        <f>S519*H519</f>
        <v>0</v>
      </c>
      <c r="AR519" s="25" t="s">
        <v>322</v>
      </c>
      <c r="AT519" s="25" t="s">
        <v>447</v>
      </c>
      <c r="AU519" s="25" t="s">
        <v>81</v>
      </c>
      <c r="AY519" s="25" t="s">
        <v>276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5" t="s">
        <v>92</v>
      </c>
      <c r="BK519" s="193">
        <f>ROUND(I519*H519,2)</f>
        <v>0</v>
      </c>
      <c r="BL519" s="25" t="s">
        <v>92</v>
      </c>
      <c r="BM519" s="25" t="s">
        <v>3970</v>
      </c>
    </row>
    <row r="520" spans="2:65" s="12" customFormat="1">
      <c r="B520" s="194"/>
      <c r="D520" s="195" t="s">
        <v>284</v>
      </c>
      <c r="E520" s="196" t="s">
        <v>5</v>
      </c>
      <c r="F520" s="197" t="s">
        <v>451</v>
      </c>
      <c r="H520" s="196" t="s">
        <v>5</v>
      </c>
      <c r="I520" s="198"/>
      <c r="L520" s="194"/>
      <c r="M520" s="199"/>
      <c r="N520" s="200"/>
      <c r="O520" s="200"/>
      <c r="P520" s="200"/>
      <c r="Q520" s="200"/>
      <c r="R520" s="200"/>
      <c r="S520" s="200"/>
      <c r="T520" s="201"/>
      <c r="AT520" s="196" t="s">
        <v>284</v>
      </c>
      <c r="AU520" s="196" t="s">
        <v>81</v>
      </c>
      <c r="AV520" s="12" t="s">
        <v>77</v>
      </c>
      <c r="AW520" s="12" t="s">
        <v>36</v>
      </c>
      <c r="AX520" s="12" t="s">
        <v>73</v>
      </c>
      <c r="AY520" s="196" t="s">
        <v>276</v>
      </c>
    </row>
    <row r="521" spans="2:65" s="13" customFormat="1">
      <c r="B521" s="202"/>
      <c r="D521" s="195" t="s">
        <v>284</v>
      </c>
      <c r="E521" s="203" t="s">
        <v>5</v>
      </c>
      <c r="F521" s="204" t="s">
        <v>3967</v>
      </c>
      <c r="H521" s="205">
        <v>8.0000000000000002E-3</v>
      </c>
      <c r="I521" s="206"/>
      <c r="L521" s="202"/>
      <c r="M521" s="207"/>
      <c r="N521" s="208"/>
      <c r="O521" s="208"/>
      <c r="P521" s="208"/>
      <c r="Q521" s="208"/>
      <c r="R521" s="208"/>
      <c r="S521" s="208"/>
      <c r="T521" s="209"/>
      <c r="AT521" s="203" t="s">
        <v>284</v>
      </c>
      <c r="AU521" s="203" t="s">
        <v>81</v>
      </c>
      <c r="AV521" s="13" t="s">
        <v>81</v>
      </c>
      <c r="AW521" s="13" t="s">
        <v>36</v>
      </c>
      <c r="AX521" s="13" t="s">
        <v>73</v>
      </c>
      <c r="AY521" s="203" t="s">
        <v>276</v>
      </c>
    </row>
    <row r="522" spans="2:65" s="14" customFormat="1">
      <c r="B522" s="210"/>
      <c r="D522" s="195" t="s">
        <v>284</v>
      </c>
      <c r="E522" s="211" t="s">
        <v>5</v>
      </c>
      <c r="F522" s="212" t="s">
        <v>290</v>
      </c>
      <c r="H522" s="213">
        <v>8.0000000000000002E-3</v>
      </c>
      <c r="I522" s="214"/>
      <c r="L522" s="210"/>
      <c r="M522" s="215"/>
      <c r="N522" s="216"/>
      <c r="O522" s="216"/>
      <c r="P522" s="216"/>
      <c r="Q522" s="216"/>
      <c r="R522" s="216"/>
      <c r="S522" s="216"/>
      <c r="T522" s="217"/>
      <c r="AT522" s="211" t="s">
        <v>284</v>
      </c>
      <c r="AU522" s="211" t="s">
        <v>81</v>
      </c>
      <c r="AV522" s="14" t="s">
        <v>87</v>
      </c>
      <c r="AW522" s="14" t="s">
        <v>36</v>
      </c>
      <c r="AX522" s="14" t="s">
        <v>73</v>
      </c>
      <c r="AY522" s="211" t="s">
        <v>276</v>
      </c>
    </row>
    <row r="523" spans="2:65" s="15" customFormat="1">
      <c r="B523" s="218"/>
      <c r="D523" s="195" t="s">
        <v>284</v>
      </c>
      <c r="E523" s="219" t="s">
        <v>5</v>
      </c>
      <c r="F523" s="220" t="s">
        <v>291</v>
      </c>
      <c r="H523" s="221">
        <v>8.0000000000000002E-3</v>
      </c>
      <c r="I523" s="222"/>
      <c r="L523" s="218"/>
      <c r="M523" s="223"/>
      <c r="N523" s="224"/>
      <c r="O523" s="224"/>
      <c r="P523" s="224"/>
      <c r="Q523" s="224"/>
      <c r="R523" s="224"/>
      <c r="S523" s="224"/>
      <c r="T523" s="225"/>
      <c r="AT523" s="219" t="s">
        <v>284</v>
      </c>
      <c r="AU523" s="219" t="s">
        <v>81</v>
      </c>
      <c r="AV523" s="15" t="s">
        <v>92</v>
      </c>
      <c r="AW523" s="15" t="s">
        <v>36</v>
      </c>
      <c r="AX523" s="15" t="s">
        <v>77</v>
      </c>
      <c r="AY523" s="219" t="s">
        <v>276</v>
      </c>
    </row>
    <row r="524" spans="2:65" s="1" customFormat="1" ht="16.5" customHeight="1">
      <c r="B524" s="181"/>
      <c r="C524" s="182" t="s">
        <v>520</v>
      </c>
      <c r="D524" s="182" t="s">
        <v>278</v>
      </c>
      <c r="E524" s="183" t="s">
        <v>3971</v>
      </c>
      <c r="F524" s="184" t="s">
        <v>3972</v>
      </c>
      <c r="G524" s="185" t="s">
        <v>325</v>
      </c>
      <c r="H524" s="186">
        <v>44.944000000000003</v>
      </c>
      <c r="I524" s="187"/>
      <c r="J524" s="188">
        <f>ROUND(I524*H524,2)</f>
        <v>0</v>
      </c>
      <c r="K524" s="184" t="s">
        <v>282</v>
      </c>
      <c r="L524" s="42"/>
      <c r="M524" s="189" t="s">
        <v>5</v>
      </c>
      <c r="N524" s="190" t="s">
        <v>46</v>
      </c>
      <c r="O524" s="43"/>
      <c r="P524" s="191">
        <f>O524*H524</f>
        <v>0</v>
      </c>
      <c r="Q524" s="191">
        <v>6.8430000000000005E-2</v>
      </c>
      <c r="R524" s="191">
        <f>Q524*H524</f>
        <v>3.0755179200000002</v>
      </c>
      <c r="S524" s="191">
        <v>0</v>
      </c>
      <c r="T524" s="192">
        <f>S524*H524</f>
        <v>0</v>
      </c>
      <c r="AR524" s="25" t="s">
        <v>92</v>
      </c>
      <c r="AT524" s="25" t="s">
        <v>278</v>
      </c>
      <c r="AU524" s="25" t="s">
        <v>81</v>
      </c>
      <c r="AY524" s="25" t="s">
        <v>276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5" t="s">
        <v>92</v>
      </c>
      <c r="BK524" s="193">
        <f>ROUND(I524*H524,2)</f>
        <v>0</v>
      </c>
      <c r="BL524" s="25" t="s">
        <v>92</v>
      </c>
      <c r="BM524" s="25" t="s">
        <v>3973</v>
      </c>
    </row>
    <row r="525" spans="2:65" s="12" customFormat="1">
      <c r="B525" s="194"/>
      <c r="D525" s="195" t="s">
        <v>284</v>
      </c>
      <c r="E525" s="196" t="s">
        <v>5</v>
      </c>
      <c r="F525" s="197" t="s">
        <v>3974</v>
      </c>
      <c r="H525" s="196" t="s">
        <v>5</v>
      </c>
      <c r="I525" s="198"/>
      <c r="L525" s="194"/>
      <c r="M525" s="199"/>
      <c r="N525" s="200"/>
      <c r="O525" s="200"/>
      <c r="P525" s="200"/>
      <c r="Q525" s="200"/>
      <c r="R525" s="200"/>
      <c r="S525" s="200"/>
      <c r="T525" s="201"/>
      <c r="AT525" s="196" t="s">
        <v>284</v>
      </c>
      <c r="AU525" s="196" t="s">
        <v>81</v>
      </c>
      <c r="AV525" s="12" t="s">
        <v>77</v>
      </c>
      <c r="AW525" s="12" t="s">
        <v>36</v>
      </c>
      <c r="AX525" s="12" t="s">
        <v>73</v>
      </c>
      <c r="AY525" s="196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3928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2" customFormat="1">
      <c r="B527" s="194"/>
      <c r="D527" s="195" t="s">
        <v>284</v>
      </c>
      <c r="E527" s="196" t="s">
        <v>5</v>
      </c>
      <c r="F527" s="197" t="s">
        <v>3756</v>
      </c>
      <c r="H527" s="196" t="s">
        <v>5</v>
      </c>
      <c r="I527" s="198"/>
      <c r="L527" s="194"/>
      <c r="M527" s="199"/>
      <c r="N527" s="200"/>
      <c r="O527" s="200"/>
      <c r="P527" s="200"/>
      <c r="Q527" s="200"/>
      <c r="R527" s="200"/>
      <c r="S527" s="200"/>
      <c r="T527" s="201"/>
      <c r="AT527" s="196" t="s">
        <v>284</v>
      </c>
      <c r="AU527" s="196" t="s">
        <v>81</v>
      </c>
      <c r="AV527" s="12" t="s">
        <v>77</v>
      </c>
      <c r="AW527" s="12" t="s">
        <v>36</v>
      </c>
      <c r="AX527" s="12" t="s">
        <v>73</v>
      </c>
      <c r="AY527" s="196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3975</v>
      </c>
      <c r="H528" s="205">
        <v>13.593999999999999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36</v>
      </c>
      <c r="AX528" s="13" t="s">
        <v>73</v>
      </c>
      <c r="AY528" s="203" t="s">
        <v>276</v>
      </c>
    </row>
    <row r="529" spans="2:65" s="13" customFormat="1">
      <c r="B529" s="202"/>
      <c r="D529" s="195" t="s">
        <v>284</v>
      </c>
      <c r="E529" s="203" t="s">
        <v>5</v>
      </c>
      <c r="F529" s="204" t="s">
        <v>3976</v>
      </c>
      <c r="H529" s="205">
        <v>28.95</v>
      </c>
      <c r="I529" s="206"/>
      <c r="L529" s="202"/>
      <c r="M529" s="207"/>
      <c r="N529" s="208"/>
      <c r="O529" s="208"/>
      <c r="P529" s="208"/>
      <c r="Q529" s="208"/>
      <c r="R529" s="208"/>
      <c r="S529" s="208"/>
      <c r="T529" s="209"/>
      <c r="AT529" s="203" t="s">
        <v>284</v>
      </c>
      <c r="AU529" s="203" t="s">
        <v>81</v>
      </c>
      <c r="AV529" s="13" t="s">
        <v>81</v>
      </c>
      <c r="AW529" s="13" t="s">
        <v>36</v>
      </c>
      <c r="AX529" s="13" t="s">
        <v>73</v>
      </c>
      <c r="AY529" s="203" t="s">
        <v>276</v>
      </c>
    </row>
    <row r="530" spans="2:65" s="12" customFormat="1">
      <c r="B530" s="194"/>
      <c r="D530" s="195" t="s">
        <v>284</v>
      </c>
      <c r="E530" s="196" t="s">
        <v>5</v>
      </c>
      <c r="F530" s="197" t="s">
        <v>3931</v>
      </c>
      <c r="H530" s="196" t="s">
        <v>5</v>
      </c>
      <c r="I530" s="198"/>
      <c r="L530" s="194"/>
      <c r="M530" s="199"/>
      <c r="N530" s="200"/>
      <c r="O530" s="200"/>
      <c r="P530" s="200"/>
      <c r="Q530" s="200"/>
      <c r="R530" s="200"/>
      <c r="S530" s="200"/>
      <c r="T530" s="201"/>
      <c r="AT530" s="196" t="s">
        <v>284</v>
      </c>
      <c r="AU530" s="196" t="s">
        <v>81</v>
      </c>
      <c r="AV530" s="12" t="s">
        <v>77</v>
      </c>
      <c r="AW530" s="12" t="s">
        <v>36</v>
      </c>
      <c r="AX530" s="12" t="s">
        <v>73</v>
      </c>
      <c r="AY530" s="196" t="s">
        <v>276</v>
      </c>
    </row>
    <row r="531" spans="2:65" s="13" customFormat="1">
      <c r="B531" s="202"/>
      <c r="D531" s="195" t="s">
        <v>284</v>
      </c>
      <c r="E531" s="203" t="s">
        <v>5</v>
      </c>
      <c r="F531" s="204" t="s">
        <v>3977</v>
      </c>
      <c r="H531" s="205">
        <v>2.4</v>
      </c>
      <c r="I531" s="206"/>
      <c r="L531" s="202"/>
      <c r="M531" s="207"/>
      <c r="N531" s="208"/>
      <c r="O531" s="208"/>
      <c r="P531" s="208"/>
      <c r="Q531" s="208"/>
      <c r="R531" s="208"/>
      <c r="S531" s="208"/>
      <c r="T531" s="209"/>
      <c r="AT531" s="203" t="s">
        <v>284</v>
      </c>
      <c r="AU531" s="203" t="s">
        <v>81</v>
      </c>
      <c r="AV531" s="13" t="s">
        <v>81</v>
      </c>
      <c r="AW531" s="13" t="s">
        <v>36</v>
      </c>
      <c r="AX531" s="13" t="s">
        <v>73</v>
      </c>
      <c r="AY531" s="203" t="s">
        <v>276</v>
      </c>
    </row>
    <row r="532" spans="2:65" s="14" customFormat="1">
      <c r="B532" s="210"/>
      <c r="D532" s="195" t="s">
        <v>284</v>
      </c>
      <c r="E532" s="211" t="s">
        <v>5</v>
      </c>
      <c r="F532" s="212" t="s">
        <v>290</v>
      </c>
      <c r="H532" s="213">
        <v>44.944000000000003</v>
      </c>
      <c r="I532" s="214"/>
      <c r="L532" s="210"/>
      <c r="M532" s="215"/>
      <c r="N532" s="216"/>
      <c r="O532" s="216"/>
      <c r="P532" s="216"/>
      <c r="Q532" s="216"/>
      <c r="R532" s="216"/>
      <c r="S532" s="216"/>
      <c r="T532" s="217"/>
      <c r="AT532" s="211" t="s">
        <v>284</v>
      </c>
      <c r="AU532" s="211" t="s">
        <v>81</v>
      </c>
      <c r="AV532" s="14" t="s">
        <v>87</v>
      </c>
      <c r="AW532" s="14" t="s">
        <v>36</v>
      </c>
      <c r="AX532" s="14" t="s">
        <v>73</v>
      </c>
      <c r="AY532" s="211" t="s">
        <v>276</v>
      </c>
    </row>
    <row r="533" spans="2:65" s="15" customFormat="1">
      <c r="B533" s="218"/>
      <c r="D533" s="195" t="s">
        <v>284</v>
      </c>
      <c r="E533" s="219" t="s">
        <v>5</v>
      </c>
      <c r="F533" s="220" t="s">
        <v>291</v>
      </c>
      <c r="H533" s="221">
        <v>44.944000000000003</v>
      </c>
      <c r="I533" s="222"/>
      <c r="L533" s="218"/>
      <c r="M533" s="223"/>
      <c r="N533" s="224"/>
      <c r="O533" s="224"/>
      <c r="P533" s="224"/>
      <c r="Q533" s="224"/>
      <c r="R533" s="224"/>
      <c r="S533" s="224"/>
      <c r="T533" s="225"/>
      <c r="AT533" s="219" t="s">
        <v>284</v>
      </c>
      <c r="AU533" s="219" t="s">
        <v>81</v>
      </c>
      <c r="AV533" s="15" t="s">
        <v>92</v>
      </c>
      <c r="AW533" s="15" t="s">
        <v>36</v>
      </c>
      <c r="AX533" s="15" t="s">
        <v>77</v>
      </c>
      <c r="AY533" s="219" t="s">
        <v>276</v>
      </c>
    </row>
    <row r="534" spans="2:65" s="1" customFormat="1" ht="16.5" customHeight="1">
      <c r="B534" s="181"/>
      <c r="C534" s="182" t="s">
        <v>526</v>
      </c>
      <c r="D534" s="182" t="s">
        <v>278</v>
      </c>
      <c r="E534" s="183" t="s">
        <v>3978</v>
      </c>
      <c r="F534" s="184" t="s">
        <v>3979</v>
      </c>
      <c r="G534" s="185" t="s">
        <v>325</v>
      </c>
      <c r="H534" s="186">
        <v>90.415000000000006</v>
      </c>
      <c r="I534" s="187"/>
      <c r="J534" s="188">
        <f>ROUND(I534*H534,2)</f>
        <v>0</v>
      </c>
      <c r="K534" s="184" t="s">
        <v>282</v>
      </c>
      <c r="L534" s="42"/>
      <c r="M534" s="189" t="s">
        <v>5</v>
      </c>
      <c r="N534" s="190" t="s">
        <v>46</v>
      </c>
      <c r="O534" s="43"/>
      <c r="P534" s="191">
        <f>O534*H534</f>
        <v>0</v>
      </c>
      <c r="Q534" s="191">
        <v>8.7309999999999999E-2</v>
      </c>
      <c r="R534" s="191">
        <f>Q534*H534</f>
        <v>7.8941336500000006</v>
      </c>
      <c r="S534" s="191">
        <v>0</v>
      </c>
      <c r="T534" s="192">
        <f>S534*H534</f>
        <v>0</v>
      </c>
      <c r="AR534" s="25" t="s">
        <v>92</v>
      </c>
      <c r="AT534" s="25" t="s">
        <v>278</v>
      </c>
      <c r="AU534" s="25" t="s">
        <v>81</v>
      </c>
      <c r="AY534" s="25" t="s">
        <v>276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5" t="s">
        <v>92</v>
      </c>
      <c r="BK534" s="193">
        <f>ROUND(I534*H534,2)</f>
        <v>0</v>
      </c>
      <c r="BL534" s="25" t="s">
        <v>92</v>
      </c>
      <c r="BM534" s="25" t="s">
        <v>3980</v>
      </c>
    </row>
    <row r="535" spans="2:65" s="12" customFormat="1">
      <c r="B535" s="194"/>
      <c r="D535" s="195" t="s">
        <v>284</v>
      </c>
      <c r="E535" s="196" t="s">
        <v>5</v>
      </c>
      <c r="F535" s="197" t="s">
        <v>3981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284</v>
      </c>
      <c r="AU535" s="196" t="s">
        <v>81</v>
      </c>
      <c r="AV535" s="12" t="s">
        <v>77</v>
      </c>
      <c r="AW535" s="12" t="s">
        <v>36</v>
      </c>
      <c r="AX535" s="12" t="s">
        <v>73</v>
      </c>
      <c r="AY535" s="196" t="s">
        <v>276</v>
      </c>
    </row>
    <row r="536" spans="2:65" s="12" customFormat="1">
      <c r="B536" s="194"/>
      <c r="D536" s="195" t="s">
        <v>284</v>
      </c>
      <c r="E536" s="196" t="s">
        <v>5</v>
      </c>
      <c r="F536" s="197" t="s">
        <v>3928</v>
      </c>
      <c r="H536" s="196" t="s">
        <v>5</v>
      </c>
      <c r="I536" s="198"/>
      <c r="L536" s="194"/>
      <c r="M536" s="199"/>
      <c r="N536" s="200"/>
      <c r="O536" s="200"/>
      <c r="P536" s="200"/>
      <c r="Q536" s="200"/>
      <c r="R536" s="200"/>
      <c r="S536" s="200"/>
      <c r="T536" s="201"/>
      <c r="AT536" s="196" t="s">
        <v>284</v>
      </c>
      <c r="AU536" s="196" t="s">
        <v>81</v>
      </c>
      <c r="AV536" s="12" t="s">
        <v>77</v>
      </c>
      <c r="AW536" s="12" t="s">
        <v>36</v>
      </c>
      <c r="AX536" s="12" t="s">
        <v>73</v>
      </c>
      <c r="AY536" s="196" t="s">
        <v>276</v>
      </c>
    </row>
    <row r="537" spans="2:65" s="12" customFormat="1">
      <c r="B537" s="194"/>
      <c r="D537" s="195" t="s">
        <v>284</v>
      </c>
      <c r="E537" s="196" t="s">
        <v>5</v>
      </c>
      <c r="F537" s="197" t="s">
        <v>3756</v>
      </c>
      <c r="H537" s="196" t="s">
        <v>5</v>
      </c>
      <c r="I537" s="198"/>
      <c r="L537" s="194"/>
      <c r="M537" s="199"/>
      <c r="N537" s="200"/>
      <c r="O537" s="200"/>
      <c r="P537" s="200"/>
      <c r="Q537" s="200"/>
      <c r="R537" s="200"/>
      <c r="S537" s="200"/>
      <c r="T537" s="201"/>
      <c r="AT537" s="196" t="s">
        <v>284</v>
      </c>
      <c r="AU537" s="196" t="s">
        <v>81</v>
      </c>
      <c r="AV537" s="12" t="s">
        <v>77</v>
      </c>
      <c r="AW537" s="12" t="s">
        <v>36</v>
      </c>
      <c r="AX537" s="12" t="s">
        <v>73</v>
      </c>
      <c r="AY537" s="196" t="s">
        <v>276</v>
      </c>
    </row>
    <row r="538" spans="2:65" s="13" customFormat="1">
      <c r="B538" s="202"/>
      <c r="D538" s="195" t="s">
        <v>284</v>
      </c>
      <c r="E538" s="203" t="s">
        <v>5</v>
      </c>
      <c r="F538" s="204" t="s">
        <v>3982</v>
      </c>
      <c r="H538" s="205">
        <v>70.875</v>
      </c>
      <c r="I538" s="206"/>
      <c r="L538" s="202"/>
      <c r="M538" s="207"/>
      <c r="N538" s="208"/>
      <c r="O538" s="208"/>
      <c r="P538" s="208"/>
      <c r="Q538" s="208"/>
      <c r="R538" s="208"/>
      <c r="S538" s="208"/>
      <c r="T538" s="209"/>
      <c r="AT538" s="203" t="s">
        <v>284</v>
      </c>
      <c r="AU538" s="203" t="s">
        <v>81</v>
      </c>
      <c r="AV538" s="13" t="s">
        <v>81</v>
      </c>
      <c r="AW538" s="13" t="s">
        <v>36</v>
      </c>
      <c r="AX538" s="13" t="s">
        <v>73</v>
      </c>
      <c r="AY538" s="203" t="s">
        <v>276</v>
      </c>
    </row>
    <row r="539" spans="2:65" s="13" customFormat="1">
      <c r="B539" s="202"/>
      <c r="D539" s="195" t="s">
        <v>284</v>
      </c>
      <c r="E539" s="203" t="s">
        <v>5</v>
      </c>
      <c r="F539" s="204" t="s">
        <v>3983</v>
      </c>
      <c r="H539" s="205">
        <v>-1.47</v>
      </c>
      <c r="I539" s="206"/>
      <c r="L539" s="202"/>
      <c r="M539" s="207"/>
      <c r="N539" s="208"/>
      <c r="O539" s="208"/>
      <c r="P539" s="208"/>
      <c r="Q539" s="208"/>
      <c r="R539" s="208"/>
      <c r="S539" s="208"/>
      <c r="T539" s="209"/>
      <c r="AT539" s="203" t="s">
        <v>284</v>
      </c>
      <c r="AU539" s="203" t="s">
        <v>81</v>
      </c>
      <c r="AV539" s="13" t="s">
        <v>81</v>
      </c>
      <c r="AW539" s="13" t="s">
        <v>36</v>
      </c>
      <c r="AX539" s="13" t="s">
        <v>73</v>
      </c>
      <c r="AY539" s="203" t="s">
        <v>276</v>
      </c>
    </row>
    <row r="540" spans="2:65" s="13" customFormat="1">
      <c r="B540" s="202"/>
      <c r="D540" s="195" t="s">
        <v>284</v>
      </c>
      <c r="E540" s="203" t="s">
        <v>5</v>
      </c>
      <c r="F540" s="204" t="s">
        <v>3984</v>
      </c>
      <c r="H540" s="205">
        <v>-3.44</v>
      </c>
      <c r="I540" s="206"/>
      <c r="L540" s="202"/>
      <c r="M540" s="207"/>
      <c r="N540" s="208"/>
      <c r="O540" s="208"/>
      <c r="P540" s="208"/>
      <c r="Q540" s="208"/>
      <c r="R540" s="208"/>
      <c r="S540" s="208"/>
      <c r="T540" s="209"/>
      <c r="AT540" s="203" t="s">
        <v>284</v>
      </c>
      <c r="AU540" s="203" t="s">
        <v>81</v>
      </c>
      <c r="AV540" s="13" t="s">
        <v>81</v>
      </c>
      <c r="AW540" s="13" t="s">
        <v>36</v>
      </c>
      <c r="AX540" s="13" t="s">
        <v>73</v>
      </c>
      <c r="AY540" s="203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3934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3985</v>
      </c>
      <c r="H542" s="205">
        <v>24.45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4" customFormat="1">
      <c r="B543" s="210"/>
      <c r="D543" s="195" t="s">
        <v>284</v>
      </c>
      <c r="E543" s="211" t="s">
        <v>5</v>
      </c>
      <c r="F543" s="212" t="s">
        <v>290</v>
      </c>
      <c r="H543" s="213">
        <v>90.415000000000006</v>
      </c>
      <c r="I543" s="214"/>
      <c r="L543" s="210"/>
      <c r="M543" s="215"/>
      <c r="N543" s="216"/>
      <c r="O543" s="216"/>
      <c r="P543" s="216"/>
      <c r="Q543" s="216"/>
      <c r="R543" s="216"/>
      <c r="S543" s="216"/>
      <c r="T543" s="217"/>
      <c r="AT543" s="211" t="s">
        <v>284</v>
      </c>
      <c r="AU543" s="211" t="s">
        <v>81</v>
      </c>
      <c r="AV543" s="14" t="s">
        <v>87</v>
      </c>
      <c r="AW543" s="14" t="s">
        <v>36</v>
      </c>
      <c r="AX543" s="14" t="s">
        <v>73</v>
      </c>
      <c r="AY543" s="211" t="s">
        <v>276</v>
      </c>
    </row>
    <row r="544" spans="2:65" s="15" customFormat="1">
      <c r="B544" s="218"/>
      <c r="D544" s="195" t="s">
        <v>284</v>
      </c>
      <c r="E544" s="219" t="s">
        <v>5</v>
      </c>
      <c r="F544" s="220" t="s">
        <v>291</v>
      </c>
      <c r="H544" s="221">
        <v>90.415000000000006</v>
      </c>
      <c r="I544" s="222"/>
      <c r="L544" s="218"/>
      <c r="M544" s="223"/>
      <c r="N544" s="224"/>
      <c r="O544" s="224"/>
      <c r="P544" s="224"/>
      <c r="Q544" s="224"/>
      <c r="R544" s="224"/>
      <c r="S544" s="224"/>
      <c r="T544" s="225"/>
      <c r="AT544" s="219" t="s">
        <v>284</v>
      </c>
      <c r="AU544" s="219" t="s">
        <v>81</v>
      </c>
      <c r="AV544" s="15" t="s">
        <v>92</v>
      </c>
      <c r="AW544" s="15" t="s">
        <v>36</v>
      </c>
      <c r="AX544" s="15" t="s">
        <v>77</v>
      </c>
      <c r="AY544" s="219" t="s">
        <v>276</v>
      </c>
    </row>
    <row r="545" spans="2:65" s="11" customFormat="1" ht="29.85" customHeight="1">
      <c r="B545" s="168"/>
      <c r="D545" s="169" t="s">
        <v>72</v>
      </c>
      <c r="E545" s="179" t="s">
        <v>92</v>
      </c>
      <c r="F545" s="179" t="s">
        <v>992</v>
      </c>
      <c r="I545" s="171"/>
      <c r="J545" s="180">
        <f>BK545</f>
        <v>0</v>
      </c>
      <c r="L545" s="168"/>
      <c r="M545" s="173"/>
      <c r="N545" s="174"/>
      <c r="O545" s="174"/>
      <c r="P545" s="175">
        <f>SUM(P546:P730)</f>
        <v>0</v>
      </c>
      <c r="Q545" s="174"/>
      <c r="R545" s="175">
        <f>SUM(R546:R730)</f>
        <v>182.48891459999999</v>
      </c>
      <c r="S545" s="174"/>
      <c r="T545" s="176">
        <f>SUM(T546:T730)</f>
        <v>0</v>
      </c>
      <c r="AR545" s="169" t="s">
        <v>77</v>
      </c>
      <c r="AT545" s="177" t="s">
        <v>72</v>
      </c>
      <c r="AU545" s="177" t="s">
        <v>77</v>
      </c>
      <c r="AY545" s="169" t="s">
        <v>276</v>
      </c>
      <c r="BK545" s="178">
        <f>SUM(BK546:BK730)</f>
        <v>0</v>
      </c>
    </row>
    <row r="546" spans="2:65" s="1" customFormat="1" ht="25.5" customHeight="1">
      <c r="B546" s="181"/>
      <c r="C546" s="182" t="s">
        <v>532</v>
      </c>
      <c r="D546" s="182" t="s">
        <v>278</v>
      </c>
      <c r="E546" s="183" t="s">
        <v>3986</v>
      </c>
      <c r="F546" s="184" t="s">
        <v>3987</v>
      </c>
      <c r="G546" s="185" t="s">
        <v>325</v>
      </c>
      <c r="H546" s="186">
        <v>281.589</v>
      </c>
      <c r="I546" s="187"/>
      <c r="J546" s="188">
        <f>ROUND(I546*H546,2)</f>
        <v>0</v>
      </c>
      <c r="K546" s="184" t="s">
        <v>282</v>
      </c>
      <c r="L546" s="42"/>
      <c r="M546" s="189" t="s">
        <v>5</v>
      </c>
      <c r="N546" s="190" t="s">
        <v>46</v>
      </c>
      <c r="O546" s="43"/>
      <c r="P546" s="191">
        <f>O546*H546</f>
        <v>0</v>
      </c>
      <c r="Q546" s="191">
        <v>0.41413</v>
      </c>
      <c r="R546" s="191">
        <f>Q546*H546</f>
        <v>116.61445257</v>
      </c>
      <c r="S546" s="191">
        <v>0</v>
      </c>
      <c r="T546" s="192">
        <f>S546*H546</f>
        <v>0</v>
      </c>
      <c r="AR546" s="25" t="s">
        <v>92</v>
      </c>
      <c r="AT546" s="25" t="s">
        <v>278</v>
      </c>
      <c r="AU546" s="25" t="s">
        <v>81</v>
      </c>
      <c r="AY546" s="25" t="s">
        <v>276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5" t="s">
        <v>92</v>
      </c>
      <c r="BK546" s="193">
        <f>ROUND(I546*H546,2)</f>
        <v>0</v>
      </c>
      <c r="BL546" s="25" t="s">
        <v>92</v>
      </c>
      <c r="BM546" s="25" t="s">
        <v>3988</v>
      </c>
    </row>
    <row r="547" spans="2:65" s="12" customFormat="1">
      <c r="B547" s="194"/>
      <c r="D547" s="195" t="s">
        <v>284</v>
      </c>
      <c r="E547" s="196" t="s">
        <v>5</v>
      </c>
      <c r="F547" s="197" t="s">
        <v>3989</v>
      </c>
      <c r="H547" s="196" t="s">
        <v>5</v>
      </c>
      <c r="I547" s="198"/>
      <c r="L547" s="194"/>
      <c r="M547" s="199"/>
      <c r="N547" s="200"/>
      <c r="O547" s="200"/>
      <c r="P547" s="200"/>
      <c r="Q547" s="200"/>
      <c r="R547" s="200"/>
      <c r="S547" s="200"/>
      <c r="T547" s="201"/>
      <c r="AT547" s="196" t="s">
        <v>284</v>
      </c>
      <c r="AU547" s="196" t="s">
        <v>81</v>
      </c>
      <c r="AV547" s="12" t="s">
        <v>77</v>
      </c>
      <c r="AW547" s="12" t="s">
        <v>36</v>
      </c>
      <c r="AX547" s="12" t="s">
        <v>73</v>
      </c>
      <c r="AY547" s="196" t="s">
        <v>276</v>
      </c>
    </row>
    <row r="548" spans="2:65" s="12" customFormat="1">
      <c r="B548" s="194"/>
      <c r="D548" s="195" t="s">
        <v>284</v>
      </c>
      <c r="E548" s="196" t="s">
        <v>5</v>
      </c>
      <c r="F548" s="197" t="s">
        <v>3990</v>
      </c>
      <c r="H548" s="196" t="s">
        <v>5</v>
      </c>
      <c r="I548" s="198"/>
      <c r="L548" s="194"/>
      <c r="M548" s="199"/>
      <c r="N548" s="200"/>
      <c r="O548" s="200"/>
      <c r="P548" s="200"/>
      <c r="Q548" s="200"/>
      <c r="R548" s="200"/>
      <c r="S548" s="200"/>
      <c r="T548" s="201"/>
      <c r="AT548" s="196" t="s">
        <v>284</v>
      </c>
      <c r="AU548" s="196" t="s">
        <v>81</v>
      </c>
      <c r="AV548" s="12" t="s">
        <v>77</v>
      </c>
      <c r="AW548" s="12" t="s">
        <v>36</v>
      </c>
      <c r="AX548" s="12" t="s">
        <v>73</v>
      </c>
      <c r="AY548" s="196" t="s">
        <v>276</v>
      </c>
    </row>
    <row r="549" spans="2:65" s="12" customFormat="1">
      <c r="B549" s="194"/>
      <c r="D549" s="195" t="s">
        <v>284</v>
      </c>
      <c r="E549" s="196" t="s">
        <v>5</v>
      </c>
      <c r="F549" s="197" t="s">
        <v>3756</v>
      </c>
      <c r="H549" s="196" t="s">
        <v>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6" t="s">
        <v>284</v>
      </c>
      <c r="AU549" s="196" t="s">
        <v>81</v>
      </c>
      <c r="AV549" s="12" t="s">
        <v>77</v>
      </c>
      <c r="AW549" s="12" t="s">
        <v>36</v>
      </c>
      <c r="AX549" s="12" t="s">
        <v>73</v>
      </c>
      <c r="AY549" s="196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3991</v>
      </c>
      <c r="H550" s="205">
        <v>66.992999999999995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3" customFormat="1">
      <c r="B551" s="202"/>
      <c r="D551" s="195" t="s">
        <v>284</v>
      </c>
      <c r="E551" s="203" t="s">
        <v>5</v>
      </c>
      <c r="F551" s="204" t="s">
        <v>3992</v>
      </c>
      <c r="H551" s="205">
        <v>54.9</v>
      </c>
      <c r="I551" s="206"/>
      <c r="L551" s="202"/>
      <c r="M551" s="207"/>
      <c r="N551" s="208"/>
      <c r="O551" s="208"/>
      <c r="P551" s="208"/>
      <c r="Q551" s="208"/>
      <c r="R551" s="208"/>
      <c r="S551" s="208"/>
      <c r="T551" s="209"/>
      <c r="AT551" s="203" t="s">
        <v>284</v>
      </c>
      <c r="AU551" s="203" t="s">
        <v>81</v>
      </c>
      <c r="AV551" s="13" t="s">
        <v>81</v>
      </c>
      <c r="AW551" s="13" t="s">
        <v>36</v>
      </c>
      <c r="AX551" s="13" t="s">
        <v>73</v>
      </c>
      <c r="AY551" s="203" t="s">
        <v>276</v>
      </c>
    </row>
    <row r="552" spans="2:65" s="12" customFormat="1">
      <c r="B552" s="194"/>
      <c r="D552" s="195" t="s">
        <v>284</v>
      </c>
      <c r="E552" s="196" t="s">
        <v>5</v>
      </c>
      <c r="F552" s="197" t="s">
        <v>3934</v>
      </c>
      <c r="H552" s="196" t="s">
        <v>5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6" t="s">
        <v>284</v>
      </c>
      <c r="AU552" s="196" t="s">
        <v>81</v>
      </c>
      <c r="AV552" s="12" t="s">
        <v>77</v>
      </c>
      <c r="AW552" s="12" t="s">
        <v>36</v>
      </c>
      <c r="AX552" s="12" t="s">
        <v>73</v>
      </c>
      <c r="AY552" s="196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3993</v>
      </c>
      <c r="H553" s="205">
        <v>126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2" customFormat="1">
      <c r="B554" s="194"/>
      <c r="D554" s="195" t="s">
        <v>284</v>
      </c>
      <c r="E554" s="196" t="s">
        <v>5</v>
      </c>
      <c r="F554" s="197" t="s">
        <v>3966</v>
      </c>
      <c r="H554" s="196" t="s">
        <v>5</v>
      </c>
      <c r="I554" s="198"/>
      <c r="L554" s="194"/>
      <c r="M554" s="199"/>
      <c r="N554" s="200"/>
      <c r="O554" s="200"/>
      <c r="P554" s="200"/>
      <c r="Q554" s="200"/>
      <c r="R554" s="200"/>
      <c r="S554" s="200"/>
      <c r="T554" s="201"/>
      <c r="AT554" s="196" t="s">
        <v>284</v>
      </c>
      <c r="AU554" s="196" t="s">
        <v>81</v>
      </c>
      <c r="AV554" s="12" t="s">
        <v>77</v>
      </c>
      <c r="AW554" s="12" t="s">
        <v>36</v>
      </c>
      <c r="AX554" s="12" t="s">
        <v>73</v>
      </c>
      <c r="AY554" s="196" t="s">
        <v>276</v>
      </c>
    </row>
    <row r="555" spans="2:65" s="13" customFormat="1">
      <c r="B555" s="202"/>
      <c r="D555" s="195" t="s">
        <v>284</v>
      </c>
      <c r="E555" s="203" t="s">
        <v>5</v>
      </c>
      <c r="F555" s="204" t="s">
        <v>3994</v>
      </c>
      <c r="H555" s="205">
        <v>33.695999999999998</v>
      </c>
      <c r="I555" s="206"/>
      <c r="L555" s="202"/>
      <c r="M555" s="207"/>
      <c r="N555" s="208"/>
      <c r="O555" s="208"/>
      <c r="P555" s="208"/>
      <c r="Q555" s="208"/>
      <c r="R555" s="208"/>
      <c r="S555" s="208"/>
      <c r="T555" s="209"/>
      <c r="AT555" s="203" t="s">
        <v>284</v>
      </c>
      <c r="AU555" s="203" t="s">
        <v>81</v>
      </c>
      <c r="AV555" s="13" t="s">
        <v>81</v>
      </c>
      <c r="AW555" s="13" t="s">
        <v>36</v>
      </c>
      <c r="AX555" s="13" t="s">
        <v>73</v>
      </c>
      <c r="AY555" s="203" t="s">
        <v>276</v>
      </c>
    </row>
    <row r="556" spans="2:65" s="14" customFormat="1">
      <c r="B556" s="210"/>
      <c r="D556" s="195" t="s">
        <v>284</v>
      </c>
      <c r="E556" s="211" t="s">
        <v>5</v>
      </c>
      <c r="F556" s="212" t="s">
        <v>290</v>
      </c>
      <c r="H556" s="213">
        <v>281.589</v>
      </c>
      <c r="I556" s="214"/>
      <c r="L556" s="210"/>
      <c r="M556" s="215"/>
      <c r="N556" s="216"/>
      <c r="O556" s="216"/>
      <c r="P556" s="216"/>
      <c r="Q556" s="216"/>
      <c r="R556" s="216"/>
      <c r="S556" s="216"/>
      <c r="T556" s="217"/>
      <c r="AT556" s="211" t="s">
        <v>284</v>
      </c>
      <c r="AU556" s="211" t="s">
        <v>81</v>
      </c>
      <c r="AV556" s="14" t="s">
        <v>87</v>
      </c>
      <c r="AW556" s="14" t="s">
        <v>36</v>
      </c>
      <c r="AX556" s="14" t="s">
        <v>73</v>
      </c>
      <c r="AY556" s="211" t="s">
        <v>276</v>
      </c>
    </row>
    <row r="557" spans="2:65" s="15" customFormat="1">
      <c r="B557" s="218"/>
      <c r="D557" s="195" t="s">
        <v>284</v>
      </c>
      <c r="E557" s="219" t="s">
        <v>5</v>
      </c>
      <c r="F557" s="220" t="s">
        <v>291</v>
      </c>
      <c r="H557" s="221">
        <v>281.589</v>
      </c>
      <c r="I557" s="222"/>
      <c r="L557" s="218"/>
      <c r="M557" s="223"/>
      <c r="N557" s="224"/>
      <c r="O557" s="224"/>
      <c r="P557" s="224"/>
      <c r="Q557" s="224"/>
      <c r="R557" s="224"/>
      <c r="S557" s="224"/>
      <c r="T557" s="225"/>
      <c r="AT557" s="219" t="s">
        <v>284</v>
      </c>
      <c r="AU557" s="219" t="s">
        <v>81</v>
      </c>
      <c r="AV557" s="15" t="s">
        <v>92</v>
      </c>
      <c r="AW557" s="15" t="s">
        <v>36</v>
      </c>
      <c r="AX557" s="15" t="s">
        <v>77</v>
      </c>
      <c r="AY557" s="219" t="s">
        <v>276</v>
      </c>
    </row>
    <row r="558" spans="2:65" s="1" customFormat="1" ht="16.5" customHeight="1">
      <c r="B558" s="181"/>
      <c r="C558" s="182" t="s">
        <v>549</v>
      </c>
      <c r="D558" s="182" t="s">
        <v>278</v>
      </c>
      <c r="E558" s="183" t="s">
        <v>3995</v>
      </c>
      <c r="F558" s="184" t="s">
        <v>3996</v>
      </c>
      <c r="G558" s="185" t="s">
        <v>281</v>
      </c>
      <c r="H558" s="186">
        <v>8.3569999999999993</v>
      </c>
      <c r="I558" s="187"/>
      <c r="J558" s="188">
        <f>ROUND(I558*H558,2)</f>
        <v>0</v>
      </c>
      <c r="K558" s="184" t="s">
        <v>282</v>
      </c>
      <c r="L558" s="42"/>
      <c r="M558" s="189" t="s">
        <v>5</v>
      </c>
      <c r="N558" s="190" t="s">
        <v>46</v>
      </c>
      <c r="O558" s="43"/>
      <c r="P558" s="191">
        <f>O558*H558</f>
        <v>0</v>
      </c>
      <c r="Q558" s="191">
        <v>2.45343</v>
      </c>
      <c r="R558" s="191">
        <f>Q558*H558</f>
        <v>20.503314509999999</v>
      </c>
      <c r="S558" s="191">
        <v>0</v>
      </c>
      <c r="T558" s="192">
        <f>S558*H558</f>
        <v>0</v>
      </c>
      <c r="AR558" s="25" t="s">
        <v>92</v>
      </c>
      <c r="AT558" s="25" t="s">
        <v>278</v>
      </c>
      <c r="AU558" s="25" t="s">
        <v>81</v>
      </c>
      <c r="AY558" s="25" t="s">
        <v>276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25" t="s">
        <v>92</v>
      </c>
      <c r="BK558" s="193">
        <f>ROUND(I558*H558,2)</f>
        <v>0</v>
      </c>
      <c r="BL558" s="25" t="s">
        <v>92</v>
      </c>
      <c r="BM558" s="25" t="s">
        <v>3997</v>
      </c>
    </row>
    <row r="559" spans="2:65" s="12" customFormat="1">
      <c r="B559" s="194"/>
      <c r="D559" s="195" t="s">
        <v>284</v>
      </c>
      <c r="E559" s="196" t="s">
        <v>5</v>
      </c>
      <c r="F559" s="197" t="s">
        <v>3998</v>
      </c>
      <c r="H559" s="196" t="s">
        <v>5</v>
      </c>
      <c r="I559" s="198"/>
      <c r="L559" s="194"/>
      <c r="M559" s="199"/>
      <c r="N559" s="200"/>
      <c r="O559" s="200"/>
      <c r="P559" s="200"/>
      <c r="Q559" s="200"/>
      <c r="R559" s="200"/>
      <c r="S559" s="200"/>
      <c r="T559" s="201"/>
      <c r="AT559" s="196" t="s">
        <v>284</v>
      </c>
      <c r="AU559" s="196" t="s">
        <v>81</v>
      </c>
      <c r="AV559" s="12" t="s">
        <v>77</v>
      </c>
      <c r="AW559" s="12" t="s">
        <v>36</v>
      </c>
      <c r="AX559" s="12" t="s">
        <v>73</v>
      </c>
      <c r="AY559" s="196" t="s">
        <v>276</v>
      </c>
    </row>
    <row r="560" spans="2:65" s="12" customFormat="1">
      <c r="B560" s="194"/>
      <c r="D560" s="195" t="s">
        <v>284</v>
      </c>
      <c r="E560" s="196" t="s">
        <v>5</v>
      </c>
      <c r="F560" s="197" t="s">
        <v>3999</v>
      </c>
      <c r="H560" s="196" t="s">
        <v>5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6" t="s">
        <v>284</v>
      </c>
      <c r="AU560" s="196" t="s">
        <v>81</v>
      </c>
      <c r="AV560" s="12" t="s">
        <v>77</v>
      </c>
      <c r="AW560" s="12" t="s">
        <v>36</v>
      </c>
      <c r="AX560" s="12" t="s">
        <v>73</v>
      </c>
      <c r="AY560" s="196" t="s">
        <v>276</v>
      </c>
    </row>
    <row r="561" spans="2:65" s="13" customFormat="1">
      <c r="B561" s="202"/>
      <c r="D561" s="195" t="s">
        <v>284</v>
      </c>
      <c r="E561" s="203" t="s">
        <v>5</v>
      </c>
      <c r="F561" s="204" t="s">
        <v>4000</v>
      </c>
      <c r="H561" s="205">
        <v>0.26500000000000001</v>
      </c>
      <c r="I561" s="206"/>
      <c r="L561" s="202"/>
      <c r="M561" s="207"/>
      <c r="N561" s="208"/>
      <c r="O561" s="208"/>
      <c r="P561" s="208"/>
      <c r="Q561" s="208"/>
      <c r="R561" s="208"/>
      <c r="S561" s="208"/>
      <c r="T561" s="209"/>
      <c r="AT561" s="203" t="s">
        <v>284</v>
      </c>
      <c r="AU561" s="203" t="s">
        <v>81</v>
      </c>
      <c r="AV561" s="13" t="s">
        <v>81</v>
      </c>
      <c r="AW561" s="13" t="s">
        <v>36</v>
      </c>
      <c r="AX561" s="13" t="s">
        <v>73</v>
      </c>
      <c r="AY561" s="203" t="s">
        <v>276</v>
      </c>
    </row>
    <row r="562" spans="2:65" s="13" customFormat="1">
      <c r="B562" s="202"/>
      <c r="D562" s="195" t="s">
        <v>284</v>
      </c>
      <c r="E562" s="203" t="s">
        <v>5</v>
      </c>
      <c r="F562" s="204" t="s">
        <v>4001</v>
      </c>
      <c r="H562" s="205">
        <v>8.4380000000000006</v>
      </c>
      <c r="I562" s="206"/>
      <c r="L562" s="202"/>
      <c r="M562" s="207"/>
      <c r="N562" s="208"/>
      <c r="O562" s="208"/>
      <c r="P562" s="208"/>
      <c r="Q562" s="208"/>
      <c r="R562" s="208"/>
      <c r="S562" s="208"/>
      <c r="T562" s="209"/>
      <c r="AT562" s="203" t="s">
        <v>284</v>
      </c>
      <c r="AU562" s="203" t="s">
        <v>81</v>
      </c>
      <c r="AV562" s="13" t="s">
        <v>81</v>
      </c>
      <c r="AW562" s="13" t="s">
        <v>36</v>
      </c>
      <c r="AX562" s="13" t="s">
        <v>73</v>
      </c>
      <c r="AY562" s="203" t="s">
        <v>276</v>
      </c>
    </row>
    <row r="563" spans="2:65" s="13" customFormat="1">
      <c r="B563" s="202"/>
      <c r="D563" s="195" t="s">
        <v>284</v>
      </c>
      <c r="E563" s="203" t="s">
        <v>5</v>
      </c>
      <c r="F563" s="204" t="s">
        <v>4002</v>
      </c>
      <c r="H563" s="205">
        <v>-0.34599999999999997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284</v>
      </c>
      <c r="AU563" s="203" t="s">
        <v>81</v>
      </c>
      <c r="AV563" s="13" t="s">
        <v>81</v>
      </c>
      <c r="AW563" s="13" t="s">
        <v>36</v>
      </c>
      <c r="AX563" s="13" t="s">
        <v>73</v>
      </c>
      <c r="AY563" s="203" t="s">
        <v>276</v>
      </c>
    </row>
    <row r="564" spans="2:65" s="14" customFormat="1">
      <c r="B564" s="210"/>
      <c r="D564" s="195" t="s">
        <v>284</v>
      </c>
      <c r="E564" s="211" t="s">
        <v>5</v>
      </c>
      <c r="F564" s="212" t="s">
        <v>290</v>
      </c>
      <c r="H564" s="213">
        <v>8.3569999999999993</v>
      </c>
      <c r="I564" s="214"/>
      <c r="L564" s="210"/>
      <c r="M564" s="215"/>
      <c r="N564" s="216"/>
      <c r="O564" s="216"/>
      <c r="P564" s="216"/>
      <c r="Q564" s="216"/>
      <c r="R564" s="216"/>
      <c r="S564" s="216"/>
      <c r="T564" s="217"/>
      <c r="AT564" s="211" t="s">
        <v>284</v>
      </c>
      <c r="AU564" s="211" t="s">
        <v>81</v>
      </c>
      <c r="AV564" s="14" t="s">
        <v>87</v>
      </c>
      <c r="AW564" s="14" t="s">
        <v>36</v>
      </c>
      <c r="AX564" s="14" t="s">
        <v>73</v>
      </c>
      <c r="AY564" s="211" t="s">
        <v>276</v>
      </c>
    </row>
    <row r="565" spans="2:65" s="15" customFormat="1">
      <c r="B565" s="218"/>
      <c r="D565" s="195" t="s">
        <v>284</v>
      </c>
      <c r="E565" s="219" t="s">
        <v>5</v>
      </c>
      <c r="F565" s="220" t="s">
        <v>291</v>
      </c>
      <c r="H565" s="221">
        <v>8.3569999999999993</v>
      </c>
      <c r="I565" s="222"/>
      <c r="L565" s="218"/>
      <c r="M565" s="223"/>
      <c r="N565" s="224"/>
      <c r="O565" s="224"/>
      <c r="P565" s="224"/>
      <c r="Q565" s="224"/>
      <c r="R565" s="224"/>
      <c r="S565" s="224"/>
      <c r="T565" s="225"/>
      <c r="AT565" s="219" t="s">
        <v>284</v>
      </c>
      <c r="AU565" s="219" t="s">
        <v>81</v>
      </c>
      <c r="AV565" s="15" t="s">
        <v>92</v>
      </c>
      <c r="AW565" s="15" t="s">
        <v>36</v>
      </c>
      <c r="AX565" s="15" t="s">
        <v>77</v>
      </c>
      <c r="AY565" s="219" t="s">
        <v>276</v>
      </c>
    </row>
    <row r="566" spans="2:65" s="1" customFormat="1" ht="16.5" customHeight="1">
      <c r="B566" s="181"/>
      <c r="C566" s="182" t="s">
        <v>555</v>
      </c>
      <c r="D566" s="182" t="s">
        <v>278</v>
      </c>
      <c r="E566" s="183" t="s">
        <v>4003</v>
      </c>
      <c r="F566" s="184" t="s">
        <v>4004</v>
      </c>
      <c r="G566" s="185" t="s">
        <v>325</v>
      </c>
      <c r="H566" s="186">
        <v>29.007999999999999</v>
      </c>
      <c r="I566" s="187"/>
      <c r="J566" s="188">
        <f>ROUND(I566*H566,2)</f>
        <v>0</v>
      </c>
      <c r="K566" s="184" t="s">
        <v>282</v>
      </c>
      <c r="L566" s="42"/>
      <c r="M566" s="189" t="s">
        <v>5</v>
      </c>
      <c r="N566" s="190" t="s">
        <v>46</v>
      </c>
      <c r="O566" s="43"/>
      <c r="P566" s="191">
        <f>O566*H566</f>
        <v>0</v>
      </c>
      <c r="Q566" s="191">
        <v>5.5199999999999997E-3</v>
      </c>
      <c r="R566" s="191">
        <f>Q566*H566</f>
        <v>0.16012415999999999</v>
      </c>
      <c r="S566" s="191">
        <v>0</v>
      </c>
      <c r="T566" s="192">
        <f>S566*H566</f>
        <v>0</v>
      </c>
      <c r="AR566" s="25" t="s">
        <v>92</v>
      </c>
      <c r="AT566" s="25" t="s">
        <v>278</v>
      </c>
      <c r="AU566" s="25" t="s">
        <v>81</v>
      </c>
      <c r="AY566" s="25" t="s">
        <v>276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25" t="s">
        <v>92</v>
      </c>
      <c r="BK566" s="193">
        <f>ROUND(I566*H566,2)</f>
        <v>0</v>
      </c>
      <c r="BL566" s="25" t="s">
        <v>92</v>
      </c>
      <c r="BM566" s="25" t="s">
        <v>4005</v>
      </c>
    </row>
    <row r="567" spans="2:65" s="12" customFormat="1">
      <c r="B567" s="194"/>
      <c r="D567" s="195" t="s">
        <v>284</v>
      </c>
      <c r="E567" s="196" t="s">
        <v>5</v>
      </c>
      <c r="F567" s="197" t="s">
        <v>4006</v>
      </c>
      <c r="H567" s="196" t="s">
        <v>5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6" t="s">
        <v>284</v>
      </c>
      <c r="AU567" s="196" t="s">
        <v>81</v>
      </c>
      <c r="AV567" s="12" t="s">
        <v>77</v>
      </c>
      <c r="AW567" s="12" t="s">
        <v>36</v>
      </c>
      <c r="AX567" s="12" t="s">
        <v>73</v>
      </c>
      <c r="AY567" s="196" t="s">
        <v>276</v>
      </c>
    </row>
    <row r="568" spans="2:65" s="12" customFormat="1">
      <c r="B568" s="194"/>
      <c r="D568" s="195" t="s">
        <v>284</v>
      </c>
      <c r="E568" s="196" t="s">
        <v>5</v>
      </c>
      <c r="F568" s="197" t="s">
        <v>3999</v>
      </c>
      <c r="H568" s="196" t="s">
        <v>5</v>
      </c>
      <c r="I568" s="198"/>
      <c r="L568" s="194"/>
      <c r="M568" s="199"/>
      <c r="N568" s="200"/>
      <c r="O568" s="200"/>
      <c r="P568" s="200"/>
      <c r="Q568" s="200"/>
      <c r="R568" s="200"/>
      <c r="S568" s="200"/>
      <c r="T568" s="201"/>
      <c r="AT568" s="196" t="s">
        <v>284</v>
      </c>
      <c r="AU568" s="196" t="s">
        <v>81</v>
      </c>
      <c r="AV568" s="12" t="s">
        <v>77</v>
      </c>
      <c r="AW568" s="12" t="s">
        <v>36</v>
      </c>
      <c r="AX568" s="12" t="s">
        <v>73</v>
      </c>
      <c r="AY568" s="196" t="s">
        <v>276</v>
      </c>
    </row>
    <row r="569" spans="2:65" s="13" customFormat="1">
      <c r="B569" s="202"/>
      <c r="D569" s="195" t="s">
        <v>284</v>
      </c>
      <c r="E569" s="203" t="s">
        <v>5</v>
      </c>
      <c r="F569" s="204" t="s">
        <v>4007</v>
      </c>
      <c r="H569" s="205">
        <v>0.88300000000000001</v>
      </c>
      <c r="I569" s="206"/>
      <c r="L569" s="202"/>
      <c r="M569" s="207"/>
      <c r="N569" s="208"/>
      <c r="O569" s="208"/>
      <c r="P569" s="208"/>
      <c r="Q569" s="208"/>
      <c r="R569" s="208"/>
      <c r="S569" s="208"/>
      <c r="T569" s="209"/>
      <c r="AT569" s="203" t="s">
        <v>284</v>
      </c>
      <c r="AU569" s="203" t="s">
        <v>81</v>
      </c>
      <c r="AV569" s="13" t="s">
        <v>81</v>
      </c>
      <c r="AW569" s="13" t="s">
        <v>36</v>
      </c>
      <c r="AX569" s="13" t="s">
        <v>73</v>
      </c>
      <c r="AY569" s="203" t="s">
        <v>276</v>
      </c>
    </row>
    <row r="570" spans="2:65" s="13" customFormat="1">
      <c r="B570" s="202"/>
      <c r="D570" s="195" t="s">
        <v>284</v>
      </c>
      <c r="E570" s="203" t="s">
        <v>5</v>
      </c>
      <c r="F570" s="204" t="s">
        <v>4008</v>
      </c>
      <c r="H570" s="205">
        <v>28.125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65" s="14" customFormat="1">
      <c r="B571" s="210"/>
      <c r="D571" s="195" t="s">
        <v>284</v>
      </c>
      <c r="E571" s="211" t="s">
        <v>5</v>
      </c>
      <c r="F571" s="212" t="s">
        <v>290</v>
      </c>
      <c r="H571" s="213">
        <v>29.007999999999999</v>
      </c>
      <c r="I571" s="214"/>
      <c r="L571" s="210"/>
      <c r="M571" s="215"/>
      <c r="N571" s="216"/>
      <c r="O571" s="216"/>
      <c r="P571" s="216"/>
      <c r="Q571" s="216"/>
      <c r="R571" s="216"/>
      <c r="S571" s="216"/>
      <c r="T571" s="217"/>
      <c r="AT571" s="211" t="s">
        <v>284</v>
      </c>
      <c r="AU571" s="211" t="s">
        <v>81</v>
      </c>
      <c r="AV571" s="14" t="s">
        <v>87</v>
      </c>
      <c r="AW571" s="14" t="s">
        <v>36</v>
      </c>
      <c r="AX571" s="14" t="s">
        <v>73</v>
      </c>
      <c r="AY571" s="211" t="s">
        <v>276</v>
      </c>
    </row>
    <row r="572" spans="2:65" s="15" customFormat="1">
      <c r="B572" s="218"/>
      <c r="D572" s="195" t="s">
        <v>284</v>
      </c>
      <c r="E572" s="219" t="s">
        <v>5</v>
      </c>
      <c r="F572" s="220" t="s">
        <v>291</v>
      </c>
      <c r="H572" s="221">
        <v>29.007999999999999</v>
      </c>
      <c r="I572" s="222"/>
      <c r="L572" s="218"/>
      <c r="M572" s="223"/>
      <c r="N572" s="224"/>
      <c r="O572" s="224"/>
      <c r="P572" s="224"/>
      <c r="Q572" s="224"/>
      <c r="R572" s="224"/>
      <c r="S572" s="224"/>
      <c r="T572" s="225"/>
      <c r="AT572" s="219" t="s">
        <v>284</v>
      </c>
      <c r="AU572" s="219" t="s">
        <v>81</v>
      </c>
      <c r="AV572" s="15" t="s">
        <v>92</v>
      </c>
      <c r="AW572" s="15" t="s">
        <v>36</v>
      </c>
      <c r="AX572" s="15" t="s">
        <v>77</v>
      </c>
      <c r="AY572" s="219" t="s">
        <v>276</v>
      </c>
    </row>
    <row r="573" spans="2:65" s="1" customFormat="1" ht="16.5" customHeight="1">
      <c r="B573" s="181"/>
      <c r="C573" s="182" t="s">
        <v>559</v>
      </c>
      <c r="D573" s="182" t="s">
        <v>278</v>
      </c>
      <c r="E573" s="183" t="s">
        <v>4009</v>
      </c>
      <c r="F573" s="184" t="s">
        <v>4010</v>
      </c>
      <c r="G573" s="185" t="s">
        <v>325</v>
      </c>
      <c r="H573" s="186">
        <v>29.007999999999999</v>
      </c>
      <c r="I573" s="187"/>
      <c r="J573" s="188">
        <f>ROUND(I573*H573,2)</f>
        <v>0</v>
      </c>
      <c r="K573" s="184" t="s">
        <v>282</v>
      </c>
      <c r="L573" s="42"/>
      <c r="M573" s="189" t="s">
        <v>5</v>
      </c>
      <c r="N573" s="190" t="s">
        <v>46</v>
      </c>
      <c r="O573" s="43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AR573" s="25" t="s">
        <v>92</v>
      </c>
      <c r="AT573" s="25" t="s">
        <v>278</v>
      </c>
      <c r="AU573" s="25" t="s">
        <v>81</v>
      </c>
      <c r="AY573" s="25" t="s">
        <v>276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25" t="s">
        <v>92</v>
      </c>
      <c r="BK573" s="193">
        <f>ROUND(I573*H573,2)</f>
        <v>0</v>
      </c>
      <c r="BL573" s="25" t="s">
        <v>92</v>
      </c>
      <c r="BM573" s="25" t="s">
        <v>4011</v>
      </c>
    </row>
    <row r="574" spans="2:65" s="12" customFormat="1">
      <c r="B574" s="194"/>
      <c r="D574" s="195" t="s">
        <v>284</v>
      </c>
      <c r="E574" s="196" t="s">
        <v>5</v>
      </c>
      <c r="F574" s="197" t="s">
        <v>4012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284</v>
      </c>
      <c r="AU574" s="196" t="s">
        <v>81</v>
      </c>
      <c r="AV574" s="12" t="s">
        <v>77</v>
      </c>
      <c r="AW574" s="12" t="s">
        <v>36</v>
      </c>
      <c r="AX574" s="12" t="s">
        <v>73</v>
      </c>
      <c r="AY574" s="196" t="s">
        <v>276</v>
      </c>
    </row>
    <row r="575" spans="2:65" s="12" customFormat="1">
      <c r="B575" s="194"/>
      <c r="D575" s="195" t="s">
        <v>284</v>
      </c>
      <c r="E575" s="196" t="s">
        <v>5</v>
      </c>
      <c r="F575" s="197" t="s">
        <v>3999</v>
      </c>
      <c r="H575" s="196" t="s">
        <v>5</v>
      </c>
      <c r="I575" s="198"/>
      <c r="L575" s="194"/>
      <c r="M575" s="199"/>
      <c r="N575" s="200"/>
      <c r="O575" s="200"/>
      <c r="P575" s="200"/>
      <c r="Q575" s="200"/>
      <c r="R575" s="200"/>
      <c r="S575" s="200"/>
      <c r="T575" s="201"/>
      <c r="AT575" s="196" t="s">
        <v>284</v>
      </c>
      <c r="AU575" s="196" t="s">
        <v>81</v>
      </c>
      <c r="AV575" s="12" t="s">
        <v>77</v>
      </c>
      <c r="AW575" s="12" t="s">
        <v>36</v>
      </c>
      <c r="AX575" s="12" t="s">
        <v>73</v>
      </c>
      <c r="AY575" s="196" t="s">
        <v>276</v>
      </c>
    </row>
    <row r="576" spans="2:65" s="13" customFormat="1">
      <c r="B576" s="202"/>
      <c r="D576" s="195" t="s">
        <v>284</v>
      </c>
      <c r="E576" s="203" t="s">
        <v>5</v>
      </c>
      <c r="F576" s="204" t="s">
        <v>4007</v>
      </c>
      <c r="H576" s="205">
        <v>0.88300000000000001</v>
      </c>
      <c r="I576" s="206"/>
      <c r="L576" s="202"/>
      <c r="M576" s="207"/>
      <c r="N576" s="208"/>
      <c r="O576" s="208"/>
      <c r="P576" s="208"/>
      <c r="Q576" s="208"/>
      <c r="R576" s="208"/>
      <c r="S576" s="208"/>
      <c r="T576" s="209"/>
      <c r="AT576" s="203" t="s">
        <v>284</v>
      </c>
      <c r="AU576" s="203" t="s">
        <v>81</v>
      </c>
      <c r="AV576" s="13" t="s">
        <v>81</v>
      </c>
      <c r="AW576" s="13" t="s">
        <v>36</v>
      </c>
      <c r="AX576" s="13" t="s">
        <v>73</v>
      </c>
      <c r="AY576" s="203" t="s">
        <v>276</v>
      </c>
    </row>
    <row r="577" spans="2:65" s="13" customFormat="1">
      <c r="B577" s="202"/>
      <c r="D577" s="195" t="s">
        <v>284</v>
      </c>
      <c r="E577" s="203" t="s">
        <v>5</v>
      </c>
      <c r="F577" s="204" t="s">
        <v>4008</v>
      </c>
      <c r="H577" s="205">
        <v>28.125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284</v>
      </c>
      <c r="AU577" s="203" t="s">
        <v>81</v>
      </c>
      <c r="AV577" s="13" t="s">
        <v>81</v>
      </c>
      <c r="AW577" s="13" t="s">
        <v>36</v>
      </c>
      <c r="AX577" s="13" t="s">
        <v>73</v>
      </c>
      <c r="AY577" s="203" t="s">
        <v>276</v>
      </c>
    </row>
    <row r="578" spans="2:65" s="14" customFormat="1">
      <c r="B578" s="210"/>
      <c r="D578" s="195" t="s">
        <v>284</v>
      </c>
      <c r="E578" s="211" t="s">
        <v>5</v>
      </c>
      <c r="F578" s="212" t="s">
        <v>290</v>
      </c>
      <c r="H578" s="213">
        <v>29.007999999999999</v>
      </c>
      <c r="I578" s="214"/>
      <c r="L578" s="210"/>
      <c r="M578" s="215"/>
      <c r="N578" s="216"/>
      <c r="O578" s="216"/>
      <c r="P578" s="216"/>
      <c r="Q578" s="216"/>
      <c r="R578" s="216"/>
      <c r="S578" s="216"/>
      <c r="T578" s="217"/>
      <c r="AT578" s="211" t="s">
        <v>284</v>
      </c>
      <c r="AU578" s="211" t="s">
        <v>81</v>
      </c>
      <c r="AV578" s="14" t="s">
        <v>87</v>
      </c>
      <c r="AW578" s="14" t="s">
        <v>36</v>
      </c>
      <c r="AX578" s="14" t="s">
        <v>73</v>
      </c>
      <c r="AY578" s="211" t="s">
        <v>276</v>
      </c>
    </row>
    <row r="579" spans="2:65" s="15" customFormat="1">
      <c r="B579" s="218"/>
      <c r="D579" s="195" t="s">
        <v>284</v>
      </c>
      <c r="E579" s="219" t="s">
        <v>5</v>
      </c>
      <c r="F579" s="220" t="s">
        <v>291</v>
      </c>
      <c r="H579" s="221">
        <v>29.007999999999999</v>
      </c>
      <c r="I579" s="222"/>
      <c r="L579" s="218"/>
      <c r="M579" s="223"/>
      <c r="N579" s="224"/>
      <c r="O579" s="224"/>
      <c r="P579" s="224"/>
      <c r="Q579" s="224"/>
      <c r="R579" s="224"/>
      <c r="S579" s="224"/>
      <c r="T579" s="225"/>
      <c r="AT579" s="219" t="s">
        <v>284</v>
      </c>
      <c r="AU579" s="219" t="s">
        <v>81</v>
      </c>
      <c r="AV579" s="15" t="s">
        <v>92</v>
      </c>
      <c r="AW579" s="15" t="s">
        <v>36</v>
      </c>
      <c r="AX579" s="15" t="s">
        <v>77</v>
      </c>
      <c r="AY579" s="219" t="s">
        <v>276</v>
      </c>
    </row>
    <row r="580" spans="2:65" s="1" customFormat="1" ht="25.5" customHeight="1">
      <c r="B580" s="181"/>
      <c r="C580" s="182" t="s">
        <v>563</v>
      </c>
      <c r="D580" s="182" t="s">
        <v>278</v>
      </c>
      <c r="E580" s="183" t="s">
        <v>4013</v>
      </c>
      <c r="F580" s="184" t="s">
        <v>4014</v>
      </c>
      <c r="G580" s="185" t="s">
        <v>325</v>
      </c>
      <c r="H580" s="186">
        <v>48.98</v>
      </c>
      <c r="I580" s="187"/>
      <c r="J580" s="188">
        <f>ROUND(I580*H580,2)</f>
        <v>0</v>
      </c>
      <c r="K580" s="184" t="s">
        <v>282</v>
      </c>
      <c r="L580" s="42"/>
      <c r="M580" s="189" t="s">
        <v>5</v>
      </c>
      <c r="N580" s="190" t="s">
        <v>46</v>
      </c>
      <c r="O580" s="43"/>
      <c r="P580" s="191">
        <f>O580*H580</f>
        <v>0</v>
      </c>
      <c r="Q580" s="191">
        <v>0.01</v>
      </c>
      <c r="R580" s="191">
        <f>Q580*H580</f>
        <v>0.48979999999999996</v>
      </c>
      <c r="S580" s="191">
        <v>0</v>
      </c>
      <c r="T580" s="192">
        <f>S580*H580</f>
        <v>0</v>
      </c>
      <c r="AR580" s="25" t="s">
        <v>384</v>
      </c>
      <c r="AT580" s="25" t="s">
        <v>278</v>
      </c>
      <c r="AU580" s="25" t="s">
        <v>81</v>
      </c>
      <c r="AY580" s="25" t="s">
        <v>276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5" t="s">
        <v>92</v>
      </c>
      <c r="BK580" s="193">
        <f>ROUND(I580*H580,2)</f>
        <v>0</v>
      </c>
      <c r="BL580" s="25" t="s">
        <v>384</v>
      </c>
      <c r="BM580" s="25" t="s">
        <v>4015</v>
      </c>
    </row>
    <row r="581" spans="2:65" s="12" customFormat="1">
      <c r="B581" s="194"/>
      <c r="D581" s="195" t="s">
        <v>284</v>
      </c>
      <c r="E581" s="196" t="s">
        <v>5</v>
      </c>
      <c r="F581" s="197" t="s">
        <v>4016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2" customFormat="1">
      <c r="B582" s="194"/>
      <c r="D582" s="195" t="s">
        <v>284</v>
      </c>
      <c r="E582" s="196" t="s">
        <v>5</v>
      </c>
      <c r="F582" s="197" t="s">
        <v>3909</v>
      </c>
      <c r="H582" s="196" t="s">
        <v>5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6" t="s">
        <v>284</v>
      </c>
      <c r="AU582" s="196" t="s">
        <v>81</v>
      </c>
      <c r="AV582" s="12" t="s">
        <v>77</v>
      </c>
      <c r="AW582" s="12" t="s">
        <v>36</v>
      </c>
      <c r="AX582" s="12" t="s">
        <v>73</v>
      </c>
      <c r="AY582" s="196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3761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2" customFormat="1">
      <c r="B584" s="194"/>
      <c r="D584" s="195" t="s">
        <v>284</v>
      </c>
      <c r="E584" s="196" t="s">
        <v>5</v>
      </c>
      <c r="F584" s="197" t="s">
        <v>4017</v>
      </c>
      <c r="H584" s="196" t="s">
        <v>5</v>
      </c>
      <c r="I584" s="198"/>
      <c r="L584" s="194"/>
      <c r="M584" s="199"/>
      <c r="N584" s="200"/>
      <c r="O584" s="200"/>
      <c r="P584" s="200"/>
      <c r="Q584" s="200"/>
      <c r="R584" s="200"/>
      <c r="S584" s="200"/>
      <c r="T584" s="201"/>
      <c r="AT584" s="196" t="s">
        <v>284</v>
      </c>
      <c r="AU584" s="196" t="s">
        <v>81</v>
      </c>
      <c r="AV584" s="12" t="s">
        <v>77</v>
      </c>
      <c r="AW584" s="12" t="s">
        <v>36</v>
      </c>
      <c r="AX584" s="12" t="s">
        <v>73</v>
      </c>
      <c r="AY584" s="196" t="s">
        <v>276</v>
      </c>
    </row>
    <row r="585" spans="2:65" s="13" customFormat="1">
      <c r="B585" s="202"/>
      <c r="D585" s="195" t="s">
        <v>284</v>
      </c>
      <c r="E585" s="203" t="s">
        <v>5</v>
      </c>
      <c r="F585" s="204" t="s">
        <v>4018</v>
      </c>
      <c r="H585" s="205">
        <v>48.98</v>
      </c>
      <c r="I585" s="206"/>
      <c r="L585" s="202"/>
      <c r="M585" s="207"/>
      <c r="N585" s="208"/>
      <c r="O585" s="208"/>
      <c r="P585" s="208"/>
      <c r="Q585" s="208"/>
      <c r="R585" s="208"/>
      <c r="S585" s="208"/>
      <c r="T585" s="209"/>
      <c r="AT585" s="203" t="s">
        <v>284</v>
      </c>
      <c r="AU585" s="203" t="s">
        <v>81</v>
      </c>
      <c r="AV585" s="13" t="s">
        <v>81</v>
      </c>
      <c r="AW585" s="13" t="s">
        <v>36</v>
      </c>
      <c r="AX585" s="13" t="s">
        <v>73</v>
      </c>
      <c r="AY585" s="203" t="s">
        <v>276</v>
      </c>
    </row>
    <row r="586" spans="2:65" s="14" customFormat="1">
      <c r="B586" s="210"/>
      <c r="D586" s="195" t="s">
        <v>284</v>
      </c>
      <c r="E586" s="211" t="s">
        <v>5</v>
      </c>
      <c r="F586" s="212" t="s">
        <v>290</v>
      </c>
      <c r="H586" s="213">
        <v>48.98</v>
      </c>
      <c r="I586" s="214"/>
      <c r="L586" s="210"/>
      <c r="M586" s="215"/>
      <c r="N586" s="216"/>
      <c r="O586" s="216"/>
      <c r="P586" s="216"/>
      <c r="Q586" s="216"/>
      <c r="R586" s="216"/>
      <c r="S586" s="216"/>
      <c r="T586" s="217"/>
      <c r="AT586" s="211" t="s">
        <v>284</v>
      </c>
      <c r="AU586" s="211" t="s">
        <v>81</v>
      </c>
      <c r="AV586" s="14" t="s">
        <v>87</v>
      </c>
      <c r="AW586" s="14" t="s">
        <v>36</v>
      </c>
      <c r="AX586" s="14" t="s">
        <v>73</v>
      </c>
      <c r="AY586" s="211" t="s">
        <v>276</v>
      </c>
    </row>
    <row r="587" spans="2:65" s="15" customFormat="1">
      <c r="B587" s="218"/>
      <c r="D587" s="195" t="s">
        <v>284</v>
      </c>
      <c r="E587" s="219" t="s">
        <v>5</v>
      </c>
      <c r="F587" s="220" t="s">
        <v>291</v>
      </c>
      <c r="H587" s="221">
        <v>48.98</v>
      </c>
      <c r="I587" s="222"/>
      <c r="L587" s="218"/>
      <c r="M587" s="223"/>
      <c r="N587" s="224"/>
      <c r="O587" s="224"/>
      <c r="P587" s="224"/>
      <c r="Q587" s="224"/>
      <c r="R587" s="224"/>
      <c r="S587" s="224"/>
      <c r="T587" s="225"/>
      <c r="AT587" s="219" t="s">
        <v>284</v>
      </c>
      <c r="AU587" s="219" t="s">
        <v>81</v>
      </c>
      <c r="AV587" s="15" t="s">
        <v>92</v>
      </c>
      <c r="AW587" s="15" t="s">
        <v>36</v>
      </c>
      <c r="AX587" s="15" t="s">
        <v>77</v>
      </c>
      <c r="AY587" s="219" t="s">
        <v>276</v>
      </c>
    </row>
    <row r="588" spans="2:65" s="1" customFormat="1" ht="16.5" customHeight="1">
      <c r="B588" s="181"/>
      <c r="C588" s="182" t="s">
        <v>568</v>
      </c>
      <c r="D588" s="182" t="s">
        <v>278</v>
      </c>
      <c r="E588" s="183" t="s">
        <v>4019</v>
      </c>
      <c r="F588" s="184" t="s">
        <v>4020</v>
      </c>
      <c r="G588" s="185" t="s">
        <v>325</v>
      </c>
      <c r="H588" s="186">
        <v>29.007999999999999</v>
      </c>
      <c r="I588" s="187"/>
      <c r="J588" s="188">
        <f>ROUND(I588*H588,2)</f>
        <v>0</v>
      </c>
      <c r="K588" s="184" t="s">
        <v>282</v>
      </c>
      <c r="L588" s="42"/>
      <c r="M588" s="189" t="s">
        <v>5</v>
      </c>
      <c r="N588" s="190" t="s">
        <v>46</v>
      </c>
      <c r="O588" s="43"/>
      <c r="P588" s="191">
        <f>O588*H588</f>
        <v>0</v>
      </c>
      <c r="Q588" s="191">
        <v>1E-3</v>
      </c>
      <c r="R588" s="191">
        <f>Q588*H588</f>
        <v>2.9007999999999999E-2</v>
      </c>
      <c r="S588" s="191">
        <v>0</v>
      </c>
      <c r="T588" s="192">
        <f>S588*H588</f>
        <v>0</v>
      </c>
      <c r="AR588" s="25" t="s">
        <v>92</v>
      </c>
      <c r="AT588" s="25" t="s">
        <v>278</v>
      </c>
      <c r="AU588" s="25" t="s">
        <v>81</v>
      </c>
      <c r="AY588" s="25" t="s">
        <v>276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25" t="s">
        <v>92</v>
      </c>
      <c r="BK588" s="193">
        <f>ROUND(I588*H588,2)</f>
        <v>0</v>
      </c>
      <c r="BL588" s="25" t="s">
        <v>92</v>
      </c>
      <c r="BM588" s="25" t="s">
        <v>4021</v>
      </c>
    </row>
    <row r="589" spans="2:65" s="12" customFormat="1">
      <c r="B589" s="194"/>
      <c r="D589" s="195" t="s">
        <v>284</v>
      </c>
      <c r="E589" s="196" t="s">
        <v>5</v>
      </c>
      <c r="F589" s="197" t="s">
        <v>4022</v>
      </c>
      <c r="H589" s="196" t="s">
        <v>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6" t="s">
        <v>284</v>
      </c>
      <c r="AU589" s="196" t="s">
        <v>81</v>
      </c>
      <c r="AV589" s="12" t="s">
        <v>77</v>
      </c>
      <c r="AW589" s="12" t="s">
        <v>36</v>
      </c>
      <c r="AX589" s="12" t="s">
        <v>73</v>
      </c>
      <c r="AY589" s="196" t="s">
        <v>276</v>
      </c>
    </row>
    <row r="590" spans="2:65" s="12" customFormat="1">
      <c r="B590" s="194"/>
      <c r="D590" s="195" t="s">
        <v>284</v>
      </c>
      <c r="E590" s="196" t="s">
        <v>5</v>
      </c>
      <c r="F590" s="197" t="s">
        <v>3999</v>
      </c>
      <c r="H590" s="196" t="s">
        <v>5</v>
      </c>
      <c r="I590" s="198"/>
      <c r="L590" s="194"/>
      <c r="M590" s="199"/>
      <c r="N590" s="200"/>
      <c r="O590" s="200"/>
      <c r="P590" s="200"/>
      <c r="Q590" s="200"/>
      <c r="R590" s="200"/>
      <c r="S590" s="200"/>
      <c r="T590" s="201"/>
      <c r="AT590" s="196" t="s">
        <v>284</v>
      </c>
      <c r="AU590" s="196" t="s">
        <v>81</v>
      </c>
      <c r="AV590" s="12" t="s">
        <v>77</v>
      </c>
      <c r="AW590" s="12" t="s">
        <v>36</v>
      </c>
      <c r="AX590" s="12" t="s">
        <v>73</v>
      </c>
      <c r="AY590" s="196" t="s">
        <v>276</v>
      </c>
    </row>
    <row r="591" spans="2:65" s="13" customFormat="1">
      <c r="B591" s="202"/>
      <c r="D591" s="195" t="s">
        <v>284</v>
      </c>
      <c r="E591" s="203" t="s">
        <v>5</v>
      </c>
      <c r="F591" s="204" t="s">
        <v>4007</v>
      </c>
      <c r="H591" s="205">
        <v>0.88300000000000001</v>
      </c>
      <c r="I591" s="206"/>
      <c r="L591" s="202"/>
      <c r="M591" s="207"/>
      <c r="N591" s="208"/>
      <c r="O591" s="208"/>
      <c r="P591" s="208"/>
      <c r="Q591" s="208"/>
      <c r="R591" s="208"/>
      <c r="S591" s="208"/>
      <c r="T591" s="209"/>
      <c r="AT591" s="203" t="s">
        <v>284</v>
      </c>
      <c r="AU591" s="203" t="s">
        <v>81</v>
      </c>
      <c r="AV591" s="13" t="s">
        <v>81</v>
      </c>
      <c r="AW591" s="13" t="s">
        <v>36</v>
      </c>
      <c r="AX591" s="13" t="s">
        <v>73</v>
      </c>
      <c r="AY591" s="203" t="s">
        <v>276</v>
      </c>
    </row>
    <row r="592" spans="2:65" s="13" customFormat="1">
      <c r="B592" s="202"/>
      <c r="D592" s="195" t="s">
        <v>284</v>
      </c>
      <c r="E592" s="203" t="s">
        <v>5</v>
      </c>
      <c r="F592" s="204" t="s">
        <v>4008</v>
      </c>
      <c r="H592" s="205">
        <v>28.125</v>
      </c>
      <c r="I592" s="206"/>
      <c r="L592" s="202"/>
      <c r="M592" s="207"/>
      <c r="N592" s="208"/>
      <c r="O592" s="208"/>
      <c r="P592" s="208"/>
      <c r="Q592" s="208"/>
      <c r="R592" s="208"/>
      <c r="S592" s="208"/>
      <c r="T592" s="209"/>
      <c r="AT592" s="203" t="s">
        <v>284</v>
      </c>
      <c r="AU592" s="203" t="s">
        <v>81</v>
      </c>
      <c r="AV592" s="13" t="s">
        <v>81</v>
      </c>
      <c r="AW592" s="13" t="s">
        <v>36</v>
      </c>
      <c r="AX592" s="13" t="s">
        <v>73</v>
      </c>
      <c r="AY592" s="203" t="s">
        <v>276</v>
      </c>
    </row>
    <row r="593" spans="2:65" s="14" customFormat="1">
      <c r="B593" s="210"/>
      <c r="D593" s="195" t="s">
        <v>284</v>
      </c>
      <c r="E593" s="211" t="s">
        <v>5</v>
      </c>
      <c r="F593" s="212" t="s">
        <v>290</v>
      </c>
      <c r="H593" s="213">
        <v>29.007999999999999</v>
      </c>
      <c r="I593" s="214"/>
      <c r="L593" s="210"/>
      <c r="M593" s="215"/>
      <c r="N593" s="216"/>
      <c r="O593" s="216"/>
      <c r="P593" s="216"/>
      <c r="Q593" s="216"/>
      <c r="R593" s="216"/>
      <c r="S593" s="216"/>
      <c r="T593" s="217"/>
      <c r="AT593" s="211" t="s">
        <v>284</v>
      </c>
      <c r="AU593" s="211" t="s">
        <v>81</v>
      </c>
      <c r="AV593" s="14" t="s">
        <v>87</v>
      </c>
      <c r="AW593" s="14" t="s">
        <v>36</v>
      </c>
      <c r="AX593" s="14" t="s">
        <v>73</v>
      </c>
      <c r="AY593" s="211" t="s">
        <v>276</v>
      </c>
    </row>
    <row r="594" spans="2:65" s="15" customFormat="1">
      <c r="B594" s="218"/>
      <c r="D594" s="195" t="s">
        <v>284</v>
      </c>
      <c r="E594" s="219" t="s">
        <v>5</v>
      </c>
      <c r="F594" s="220" t="s">
        <v>291</v>
      </c>
      <c r="H594" s="221">
        <v>29.007999999999999</v>
      </c>
      <c r="I594" s="222"/>
      <c r="L594" s="218"/>
      <c r="M594" s="223"/>
      <c r="N594" s="224"/>
      <c r="O594" s="224"/>
      <c r="P594" s="224"/>
      <c r="Q594" s="224"/>
      <c r="R594" s="224"/>
      <c r="S594" s="224"/>
      <c r="T594" s="225"/>
      <c r="AT594" s="219" t="s">
        <v>284</v>
      </c>
      <c r="AU594" s="219" t="s">
        <v>81</v>
      </c>
      <c r="AV594" s="15" t="s">
        <v>92</v>
      </c>
      <c r="AW594" s="15" t="s">
        <v>36</v>
      </c>
      <c r="AX594" s="15" t="s">
        <v>77</v>
      </c>
      <c r="AY594" s="219" t="s">
        <v>276</v>
      </c>
    </row>
    <row r="595" spans="2:65" s="1" customFormat="1" ht="16.5" customHeight="1">
      <c r="B595" s="181"/>
      <c r="C595" s="182" t="s">
        <v>574</v>
      </c>
      <c r="D595" s="182" t="s">
        <v>278</v>
      </c>
      <c r="E595" s="183" t="s">
        <v>4019</v>
      </c>
      <c r="F595" s="184" t="s">
        <v>4020</v>
      </c>
      <c r="G595" s="185" t="s">
        <v>325</v>
      </c>
      <c r="H595" s="186">
        <v>281.589</v>
      </c>
      <c r="I595" s="187"/>
      <c r="J595" s="188">
        <f>ROUND(I595*H595,2)</f>
        <v>0</v>
      </c>
      <c r="K595" s="184" t="s">
        <v>282</v>
      </c>
      <c r="L595" s="42"/>
      <c r="M595" s="189" t="s">
        <v>5</v>
      </c>
      <c r="N595" s="190" t="s">
        <v>46</v>
      </c>
      <c r="O595" s="43"/>
      <c r="P595" s="191">
        <f>O595*H595</f>
        <v>0</v>
      </c>
      <c r="Q595" s="191">
        <v>1E-3</v>
      </c>
      <c r="R595" s="191">
        <f>Q595*H595</f>
        <v>0.28158899999999998</v>
      </c>
      <c r="S595" s="191">
        <v>0</v>
      </c>
      <c r="T595" s="192">
        <f>S595*H595</f>
        <v>0</v>
      </c>
      <c r="AR595" s="25" t="s">
        <v>92</v>
      </c>
      <c r="AT595" s="25" t="s">
        <v>278</v>
      </c>
      <c r="AU595" s="25" t="s">
        <v>81</v>
      </c>
      <c r="AY595" s="25" t="s">
        <v>276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5" t="s">
        <v>92</v>
      </c>
      <c r="BK595" s="193">
        <f>ROUND(I595*H595,2)</f>
        <v>0</v>
      </c>
      <c r="BL595" s="25" t="s">
        <v>92</v>
      </c>
      <c r="BM595" s="25" t="s">
        <v>4023</v>
      </c>
    </row>
    <row r="596" spans="2:65" s="12" customFormat="1">
      <c r="B596" s="194"/>
      <c r="D596" s="195" t="s">
        <v>284</v>
      </c>
      <c r="E596" s="196" t="s">
        <v>5</v>
      </c>
      <c r="F596" s="197" t="s">
        <v>4024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2" customFormat="1">
      <c r="B597" s="194"/>
      <c r="D597" s="195" t="s">
        <v>284</v>
      </c>
      <c r="E597" s="196" t="s">
        <v>5</v>
      </c>
      <c r="F597" s="197" t="s">
        <v>3990</v>
      </c>
      <c r="H597" s="196" t="s">
        <v>5</v>
      </c>
      <c r="I597" s="198"/>
      <c r="L597" s="194"/>
      <c r="M597" s="199"/>
      <c r="N597" s="200"/>
      <c r="O597" s="200"/>
      <c r="P597" s="200"/>
      <c r="Q597" s="200"/>
      <c r="R597" s="200"/>
      <c r="S597" s="200"/>
      <c r="T597" s="201"/>
      <c r="AT597" s="196" t="s">
        <v>284</v>
      </c>
      <c r="AU597" s="196" t="s">
        <v>81</v>
      </c>
      <c r="AV597" s="12" t="s">
        <v>77</v>
      </c>
      <c r="AW597" s="12" t="s">
        <v>36</v>
      </c>
      <c r="AX597" s="12" t="s">
        <v>73</v>
      </c>
      <c r="AY597" s="196" t="s">
        <v>276</v>
      </c>
    </row>
    <row r="598" spans="2:65" s="12" customFormat="1">
      <c r="B598" s="194"/>
      <c r="D598" s="195" t="s">
        <v>284</v>
      </c>
      <c r="E598" s="196" t="s">
        <v>5</v>
      </c>
      <c r="F598" s="197" t="s">
        <v>3756</v>
      </c>
      <c r="H598" s="196" t="s">
        <v>5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6" t="s">
        <v>284</v>
      </c>
      <c r="AU598" s="196" t="s">
        <v>81</v>
      </c>
      <c r="AV598" s="12" t="s">
        <v>77</v>
      </c>
      <c r="AW598" s="12" t="s">
        <v>36</v>
      </c>
      <c r="AX598" s="12" t="s">
        <v>73</v>
      </c>
      <c r="AY598" s="196" t="s">
        <v>276</v>
      </c>
    </row>
    <row r="599" spans="2:65" s="13" customFormat="1">
      <c r="B599" s="202"/>
      <c r="D599" s="195" t="s">
        <v>284</v>
      </c>
      <c r="E599" s="203" t="s">
        <v>5</v>
      </c>
      <c r="F599" s="204" t="s">
        <v>3991</v>
      </c>
      <c r="H599" s="205">
        <v>66.992999999999995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284</v>
      </c>
      <c r="AU599" s="203" t="s">
        <v>81</v>
      </c>
      <c r="AV599" s="13" t="s">
        <v>81</v>
      </c>
      <c r="AW599" s="13" t="s">
        <v>36</v>
      </c>
      <c r="AX599" s="13" t="s">
        <v>73</v>
      </c>
      <c r="AY599" s="203" t="s">
        <v>276</v>
      </c>
    </row>
    <row r="600" spans="2:65" s="13" customFormat="1">
      <c r="B600" s="202"/>
      <c r="D600" s="195" t="s">
        <v>284</v>
      </c>
      <c r="E600" s="203" t="s">
        <v>5</v>
      </c>
      <c r="F600" s="204" t="s">
        <v>3992</v>
      </c>
      <c r="H600" s="205">
        <v>54.9</v>
      </c>
      <c r="I600" s="206"/>
      <c r="L600" s="202"/>
      <c r="M600" s="207"/>
      <c r="N600" s="208"/>
      <c r="O600" s="208"/>
      <c r="P600" s="208"/>
      <c r="Q600" s="208"/>
      <c r="R600" s="208"/>
      <c r="S600" s="208"/>
      <c r="T600" s="209"/>
      <c r="AT600" s="203" t="s">
        <v>284</v>
      </c>
      <c r="AU600" s="203" t="s">
        <v>81</v>
      </c>
      <c r="AV600" s="13" t="s">
        <v>81</v>
      </c>
      <c r="AW600" s="13" t="s">
        <v>36</v>
      </c>
      <c r="AX600" s="13" t="s">
        <v>73</v>
      </c>
      <c r="AY600" s="203" t="s">
        <v>276</v>
      </c>
    </row>
    <row r="601" spans="2:65" s="12" customFormat="1">
      <c r="B601" s="194"/>
      <c r="D601" s="195" t="s">
        <v>284</v>
      </c>
      <c r="E601" s="196" t="s">
        <v>5</v>
      </c>
      <c r="F601" s="197" t="s">
        <v>3934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3993</v>
      </c>
      <c r="H602" s="205">
        <v>126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2" customFormat="1">
      <c r="B603" s="194"/>
      <c r="D603" s="195" t="s">
        <v>284</v>
      </c>
      <c r="E603" s="196" t="s">
        <v>5</v>
      </c>
      <c r="F603" s="197" t="s">
        <v>3966</v>
      </c>
      <c r="H603" s="196" t="s">
        <v>5</v>
      </c>
      <c r="I603" s="198"/>
      <c r="L603" s="194"/>
      <c r="M603" s="199"/>
      <c r="N603" s="200"/>
      <c r="O603" s="200"/>
      <c r="P603" s="200"/>
      <c r="Q603" s="200"/>
      <c r="R603" s="200"/>
      <c r="S603" s="200"/>
      <c r="T603" s="201"/>
      <c r="AT603" s="196" t="s">
        <v>284</v>
      </c>
      <c r="AU603" s="196" t="s">
        <v>81</v>
      </c>
      <c r="AV603" s="12" t="s">
        <v>77</v>
      </c>
      <c r="AW603" s="12" t="s">
        <v>36</v>
      </c>
      <c r="AX603" s="12" t="s">
        <v>73</v>
      </c>
      <c r="AY603" s="196" t="s">
        <v>276</v>
      </c>
    </row>
    <row r="604" spans="2:65" s="13" customFormat="1">
      <c r="B604" s="202"/>
      <c r="D604" s="195" t="s">
        <v>284</v>
      </c>
      <c r="E604" s="203" t="s">
        <v>5</v>
      </c>
      <c r="F604" s="204" t="s">
        <v>3994</v>
      </c>
      <c r="H604" s="205">
        <v>33.695999999999998</v>
      </c>
      <c r="I604" s="206"/>
      <c r="L604" s="202"/>
      <c r="M604" s="207"/>
      <c r="N604" s="208"/>
      <c r="O604" s="208"/>
      <c r="P604" s="208"/>
      <c r="Q604" s="208"/>
      <c r="R604" s="208"/>
      <c r="S604" s="208"/>
      <c r="T604" s="209"/>
      <c r="AT604" s="203" t="s">
        <v>284</v>
      </c>
      <c r="AU604" s="203" t="s">
        <v>81</v>
      </c>
      <c r="AV604" s="13" t="s">
        <v>81</v>
      </c>
      <c r="AW604" s="13" t="s">
        <v>36</v>
      </c>
      <c r="AX604" s="13" t="s">
        <v>73</v>
      </c>
      <c r="AY604" s="203" t="s">
        <v>276</v>
      </c>
    </row>
    <row r="605" spans="2:65" s="14" customFormat="1">
      <c r="B605" s="210"/>
      <c r="D605" s="195" t="s">
        <v>284</v>
      </c>
      <c r="E605" s="211" t="s">
        <v>5</v>
      </c>
      <c r="F605" s="212" t="s">
        <v>290</v>
      </c>
      <c r="H605" s="213">
        <v>281.589</v>
      </c>
      <c r="I605" s="214"/>
      <c r="L605" s="210"/>
      <c r="M605" s="215"/>
      <c r="N605" s="216"/>
      <c r="O605" s="216"/>
      <c r="P605" s="216"/>
      <c r="Q605" s="216"/>
      <c r="R605" s="216"/>
      <c r="S605" s="216"/>
      <c r="T605" s="217"/>
      <c r="AT605" s="211" t="s">
        <v>284</v>
      </c>
      <c r="AU605" s="211" t="s">
        <v>81</v>
      </c>
      <c r="AV605" s="14" t="s">
        <v>87</v>
      </c>
      <c r="AW605" s="14" t="s">
        <v>36</v>
      </c>
      <c r="AX605" s="14" t="s">
        <v>73</v>
      </c>
      <c r="AY605" s="211" t="s">
        <v>276</v>
      </c>
    </row>
    <row r="606" spans="2:65" s="15" customFormat="1">
      <c r="B606" s="218"/>
      <c r="D606" s="195" t="s">
        <v>284</v>
      </c>
      <c r="E606" s="219" t="s">
        <v>5</v>
      </c>
      <c r="F606" s="220" t="s">
        <v>291</v>
      </c>
      <c r="H606" s="221">
        <v>281.589</v>
      </c>
      <c r="I606" s="222"/>
      <c r="L606" s="218"/>
      <c r="M606" s="223"/>
      <c r="N606" s="224"/>
      <c r="O606" s="224"/>
      <c r="P606" s="224"/>
      <c r="Q606" s="224"/>
      <c r="R606" s="224"/>
      <c r="S606" s="224"/>
      <c r="T606" s="225"/>
      <c r="AT606" s="219" t="s">
        <v>284</v>
      </c>
      <c r="AU606" s="219" t="s">
        <v>81</v>
      </c>
      <c r="AV606" s="15" t="s">
        <v>92</v>
      </c>
      <c r="AW606" s="15" t="s">
        <v>36</v>
      </c>
      <c r="AX606" s="15" t="s">
        <v>77</v>
      </c>
      <c r="AY606" s="219" t="s">
        <v>276</v>
      </c>
    </row>
    <row r="607" spans="2:65" s="1" customFormat="1" ht="16.5" customHeight="1">
      <c r="B607" s="181"/>
      <c r="C607" s="182" t="s">
        <v>582</v>
      </c>
      <c r="D607" s="182" t="s">
        <v>278</v>
      </c>
      <c r="E607" s="183" t="s">
        <v>4025</v>
      </c>
      <c r="F607" s="184" t="s">
        <v>4026</v>
      </c>
      <c r="G607" s="185" t="s">
        <v>325</v>
      </c>
      <c r="H607" s="186">
        <v>29.007999999999999</v>
      </c>
      <c r="I607" s="187"/>
      <c r="J607" s="188">
        <f>ROUND(I607*H607,2)</f>
        <v>0</v>
      </c>
      <c r="K607" s="184" t="s">
        <v>282</v>
      </c>
      <c r="L607" s="42"/>
      <c r="M607" s="189" t="s">
        <v>5</v>
      </c>
      <c r="N607" s="190" t="s">
        <v>46</v>
      </c>
      <c r="O607" s="43"/>
      <c r="P607" s="191">
        <f>O607*H607</f>
        <v>0</v>
      </c>
      <c r="Q607" s="191">
        <v>0</v>
      </c>
      <c r="R607" s="191">
        <f>Q607*H607</f>
        <v>0</v>
      </c>
      <c r="S607" s="191">
        <v>0</v>
      </c>
      <c r="T607" s="192">
        <f>S607*H607</f>
        <v>0</v>
      </c>
      <c r="AR607" s="25" t="s">
        <v>92</v>
      </c>
      <c r="AT607" s="25" t="s">
        <v>278</v>
      </c>
      <c r="AU607" s="25" t="s">
        <v>81</v>
      </c>
      <c r="AY607" s="25" t="s">
        <v>276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5" t="s">
        <v>92</v>
      </c>
      <c r="BK607" s="193">
        <f>ROUND(I607*H607,2)</f>
        <v>0</v>
      </c>
      <c r="BL607" s="25" t="s">
        <v>92</v>
      </c>
      <c r="BM607" s="25" t="s">
        <v>4027</v>
      </c>
    </row>
    <row r="608" spans="2:65" s="12" customFormat="1">
      <c r="B608" s="194"/>
      <c r="D608" s="195" t="s">
        <v>284</v>
      </c>
      <c r="E608" s="196" t="s">
        <v>5</v>
      </c>
      <c r="F608" s="197" t="s">
        <v>4022</v>
      </c>
      <c r="H608" s="196" t="s">
        <v>5</v>
      </c>
      <c r="I608" s="198"/>
      <c r="L608" s="194"/>
      <c r="M608" s="199"/>
      <c r="N608" s="200"/>
      <c r="O608" s="200"/>
      <c r="P608" s="200"/>
      <c r="Q608" s="200"/>
      <c r="R608" s="200"/>
      <c r="S608" s="200"/>
      <c r="T608" s="201"/>
      <c r="AT608" s="196" t="s">
        <v>284</v>
      </c>
      <c r="AU608" s="196" t="s">
        <v>81</v>
      </c>
      <c r="AV608" s="12" t="s">
        <v>77</v>
      </c>
      <c r="AW608" s="12" t="s">
        <v>36</v>
      </c>
      <c r="AX608" s="12" t="s">
        <v>73</v>
      </c>
      <c r="AY608" s="196" t="s">
        <v>276</v>
      </c>
    </row>
    <row r="609" spans="2:65" s="12" customFormat="1">
      <c r="B609" s="194"/>
      <c r="D609" s="195" t="s">
        <v>284</v>
      </c>
      <c r="E609" s="196" t="s">
        <v>5</v>
      </c>
      <c r="F609" s="197" t="s">
        <v>3999</v>
      </c>
      <c r="H609" s="196" t="s">
        <v>5</v>
      </c>
      <c r="I609" s="198"/>
      <c r="L609" s="194"/>
      <c r="M609" s="199"/>
      <c r="N609" s="200"/>
      <c r="O609" s="200"/>
      <c r="P609" s="200"/>
      <c r="Q609" s="200"/>
      <c r="R609" s="200"/>
      <c r="S609" s="200"/>
      <c r="T609" s="201"/>
      <c r="AT609" s="196" t="s">
        <v>284</v>
      </c>
      <c r="AU609" s="196" t="s">
        <v>81</v>
      </c>
      <c r="AV609" s="12" t="s">
        <v>77</v>
      </c>
      <c r="AW609" s="12" t="s">
        <v>36</v>
      </c>
      <c r="AX609" s="12" t="s">
        <v>73</v>
      </c>
      <c r="AY609" s="196" t="s">
        <v>276</v>
      </c>
    </row>
    <row r="610" spans="2:65" s="13" customFormat="1">
      <c r="B610" s="202"/>
      <c r="D610" s="195" t="s">
        <v>284</v>
      </c>
      <c r="E610" s="203" t="s">
        <v>5</v>
      </c>
      <c r="F610" s="204" t="s">
        <v>4007</v>
      </c>
      <c r="H610" s="205">
        <v>0.88300000000000001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284</v>
      </c>
      <c r="AU610" s="203" t="s">
        <v>81</v>
      </c>
      <c r="AV610" s="13" t="s">
        <v>81</v>
      </c>
      <c r="AW610" s="13" t="s">
        <v>36</v>
      </c>
      <c r="AX610" s="13" t="s">
        <v>73</v>
      </c>
      <c r="AY610" s="203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4008</v>
      </c>
      <c r="H611" s="205">
        <v>28.125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4" customFormat="1">
      <c r="B612" s="210"/>
      <c r="D612" s="195" t="s">
        <v>284</v>
      </c>
      <c r="E612" s="211" t="s">
        <v>5</v>
      </c>
      <c r="F612" s="212" t="s">
        <v>290</v>
      </c>
      <c r="H612" s="213">
        <v>29.007999999999999</v>
      </c>
      <c r="I612" s="214"/>
      <c r="L612" s="210"/>
      <c r="M612" s="215"/>
      <c r="N612" s="216"/>
      <c r="O612" s="216"/>
      <c r="P612" s="216"/>
      <c r="Q612" s="216"/>
      <c r="R612" s="216"/>
      <c r="S612" s="216"/>
      <c r="T612" s="217"/>
      <c r="AT612" s="211" t="s">
        <v>284</v>
      </c>
      <c r="AU612" s="211" t="s">
        <v>81</v>
      </c>
      <c r="AV612" s="14" t="s">
        <v>87</v>
      </c>
      <c r="AW612" s="14" t="s">
        <v>36</v>
      </c>
      <c r="AX612" s="14" t="s">
        <v>73</v>
      </c>
      <c r="AY612" s="211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29.007999999999999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16.5" customHeight="1">
      <c r="B614" s="181"/>
      <c r="C614" s="182" t="s">
        <v>588</v>
      </c>
      <c r="D614" s="182" t="s">
        <v>278</v>
      </c>
      <c r="E614" s="183" t="s">
        <v>4025</v>
      </c>
      <c r="F614" s="184" t="s">
        <v>4026</v>
      </c>
      <c r="G614" s="185" t="s">
        <v>325</v>
      </c>
      <c r="H614" s="186">
        <v>281.589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5" t="s">
        <v>92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92</v>
      </c>
      <c r="BM614" s="25" t="s">
        <v>4028</v>
      </c>
    </row>
    <row r="615" spans="2:65" s="12" customFormat="1">
      <c r="B615" s="194"/>
      <c r="D615" s="195" t="s">
        <v>284</v>
      </c>
      <c r="E615" s="196" t="s">
        <v>5</v>
      </c>
      <c r="F615" s="197" t="s">
        <v>4024</v>
      </c>
      <c r="H615" s="196" t="s">
        <v>5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6" t="s">
        <v>284</v>
      </c>
      <c r="AU615" s="196" t="s">
        <v>81</v>
      </c>
      <c r="AV615" s="12" t="s">
        <v>77</v>
      </c>
      <c r="AW615" s="12" t="s">
        <v>36</v>
      </c>
      <c r="AX615" s="12" t="s">
        <v>73</v>
      </c>
      <c r="AY615" s="196" t="s">
        <v>276</v>
      </c>
    </row>
    <row r="616" spans="2:65" s="12" customFormat="1">
      <c r="B616" s="194"/>
      <c r="D616" s="195" t="s">
        <v>284</v>
      </c>
      <c r="E616" s="196" t="s">
        <v>5</v>
      </c>
      <c r="F616" s="197" t="s">
        <v>3990</v>
      </c>
      <c r="H616" s="196" t="s">
        <v>5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6" t="s">
        <v>284</v>
      </c>
      <c r="AU616" s="196" t="s">
        <v>81</v>
      </c>
      <c r="AV616" s="12" t="s">
        <v>77</v>
      </c>
      <c r="AW616" s="12" t="s">
        <v>36</v>
      </c>
      <c r="AX616" s="12" t="s">
        <v>73</v>
      </c>
      <c r="AY616" s="196" t="s">
        <v>276</v>
      </c>
    </row>
    <row r="617" spans="2:65" s="12" customFormat="1">
      <c r="B617" s="194"/>
      <c r="D617" s="195" t="s">
        <v>284</v>
      </c>
      <c r="E617" s="196" t="s">
        <v>5</v>
      </c>
      <c r="F617" s="197" t="s">
        <v>3756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3" customFormat="1">
      <c r="B618" s="202"/>
      <c r="D618" s="195" t="s">
        <v>284</v>
      </c>
      <c r="E618" s="203" t="s">
        <v>5</v>
      </c>
      <c r="F618" s="204" t="s">
        <v>3991</v>
      </c>
      <c r="H618" s="205">
        <v>66.992999999999995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284</v>
      </c>
      <c r="AU618" s="203" t="s">
        <v>81</v>
      </c>
      <c r="AV618" s="13" t="s">
        <v>81</v>
      </c>
      <c r="AW618" s="13" t="s">
        <v>36</v>
      </c>
      <c r="AX618" s="13" t="s">
        <v>73</v>
      </c>
      <c r="AY618" s="203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3992</v>
      </c>
      <c r="H619" s="205">
        <v>54.9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2" customFormat="1">
      <c r="B620" s="194"/>
      <c r="D620" s="195" t="s">
        <v>284</v>
      </c>
      <c r="E620" s="196" t="s">
        <v>5</v>
      </c>
      <c r="F620" s="197" t="s">
        <v>3934</v>
      </c>
      <c r="H620" s="196" t="s">
        <v>5</v>
      </c>
      <c r="I620" s="198"/>
      <c r="L620" s="194"/>
      <c r="M620" s="199"/>
      <c r="N620" s="200"/>
      <c r="O620" s="200"/>
      <c r="P620" s="200"/>
      <c r="Q620" s="200"/>
      <c r="R620" s="200"/>
      <c r="S620" s="200"/>
      <c r="T620" s="201"/>
      <c r="AT620" s="196" t="s">
        <v>284</v>
      </c>
      <c r="AU620" s="196" t="s">
        <v>81</v>
      </c>
      <c r="AV620" s="12" t="s">
        <v>77</v>
      </c>
      <c r="AW620" s="12" t="s">
        <v>36</v>
      </c>
      <c r="AX620" s="12" t="s">
        <v>73</v>
      </c>
      <c r="AY620" s="196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3993</v>
      </c>
      <c r="H621" s="205">
        <v>126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2" customFormat="1">
      <c r="B622" s="194"/>
      <c r="D622" s="195" t="s">
        <v>284</v>
      </c>
      <c r="E622" s="196" t="s">
        <v>5</v>
      </c>
      <c r="F622" s="197" t="s">
        <v>3966</v>
      </c>
      <c r="H622" s="196" t="s">
        <v>5</v>
      </c>
      <c r="I622" s="198"/>
      <c r="L622" s="194"/>
      <c r="M622" s="199"/>
      <c r="N622" s="200"/>
      <c r="O622" s="200"/>
      <c r="P622" s="200"/>
      <c r="Q622" s="200"/>
      <c r="R622" s="200"/>
      <c r="S622" s="200"/>
      <c r="T622" s="201"/>
      <c r="AT622" s="196" t="s">
        <v>284</v>
      </c>
      <c r="AU622" s="196" t="s">
        <v>81</v>
      </c>
      <c r="AV622" s="12" t="s">
        <v>77</v>
      </c>
      <c r="AW622" s="12" t="s">
        <v>36</v>
      </c>
      <c r="AX622" s="12" t="s">
        <v>73</v>
      </c>
      <c r="AY622" s="196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3994</v>
      </c>
      <c r="H623" s="205">
        <v>33.695999999999998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36</v>
      </c>
      <c r="AX623" s="13" t="s">
        <v>73</v>
      </c>
      <c r="AY623" s="203" t="s">
        <v>276</v>
      </c>
    </row>
    <row r="624" spans="2:65" s="14" customFormat="1">
      <c r="B624" s="210"/>
      <c r="D624" s="195" t="s">
        <v>284</v>
      </c>
      <c r="E624" s="211" t="s">
        <v>5</v>
      </c>
      <c r="F624" s="212" t="s">
        <v>290</v>
      </c>
      <c r="H624" s="213">
        <v>281.589</v>
      </c>
      <c r="I624" s="214"/>
      <c r="L624" s="210"/>
      <c r="M624" s="215"/>
      <c r="N624" s="216"/>
      <c r="O624" s="216"/>
      <c r="P624" s="216"/>
      <c r="Q624" s="216"/>
      <c r="R624" s="216"/>
      <c r="S624" s="216"/>
      <c r="T624" s="217"/>
      <c r="AT624" s="211" t="s">
        <v>284</v>
      </c>
      <c r="AU624" s="211" t="s">
        <v>81</v>
      </c>
      <c r="AV624" s="14" t="s">
        <v>87</v>
      </c>
      <c r="AW624" s="14" t="s">
        <v>36</v>
      </c>
      <c r="AX624" s="14" t="s">
        <v>73</v>
      </c>
      <c r="AY624" s="211" t="s">
        <v>276</v>
      </c>
    </row>
    <row r="625" spans="2:65" s="15" customFormat="1">
      <c r="B625" s="218"/>
      <c r="D625" s="195" t="s">
        <v>284</v>
      </c>
      <c r="E625" s="219" t="s">
        <v>5</v>
      </c>
      <c r="F625" s="220" t="s">
        <v>291</v>
      </c>
      <c r="H625" s="221">
        <v>281.589</v>
      </c>
      <c r="I625" s="222"/>
      <c r="L625" s="218"/>
      <c r="M625" s="223"/>
      <c r="N625" s="224"/>
      <c r="O625" s="224"/>
      <c r="P625" s="224"/>
      <c r="Q625" s="224"/>
      <c r="R625" s="224"/>
      <c r="S625" s="224"/>
      <c r="T625" s="225"/>
      <c r="AT625" s="219" t="s">
        <v>284</v>
      </c>
      <c r="AU625" s="219" t="s">
        <v>81</v>
      </c>
      <c r="AV625" s="15" t="s">
        <v>92</v>
      </c>
      <c r="AW625" s="15" t="s">
        <v>36</v>
      </c>
      <c r="AX625" s="15" t="s">
        <v>77</v>
      </c>
      <c r="AY625" s="219" t="s">
        <v>276</v>
      </c>
    </row>
    <row r="626" spans="2:65" s="1" customFormat="1" ht="16.5" customHeight="1">
      <c r="B626" s="181"/>
      <c r="C626" s="182" t="s">
        <v>594</v>
      </c>
      <c r="D626" s="182" t="s">
        <v>278</v>
      </c>
      <c r="E626" s="183" t="s">
        <v>1027</v>
      </c>
      <c r="F626" s="184" t="s">
        <v>1028</v>
      </c>
      <c r="G626" s="185" t="s">
        <v>318</v>
      </c>
      <c r="H626" s="186">
        <v>0.627</v>
      </c>
      <c r="I626" s="187"/>
      <c r="J626" s="188">
        <f>ROUND(I626*H626,2)</f>
        <v>0</v>
      </c>
      <c r="K626" s="184" t="s">
        <v>282</v>
      </c>
      <c r="L626" s="42"/>
      <c r="M626" s="189" t="s">
        <v>5</v>
      </c>
      <c r="N626" s="190" t="s">
        <v>46</v>
      </c>
      <c r="O626" s="43"/>
      <c r="P626" s="191">
        <f>O626*H626</f>
        <v>0</v>
      </c>
      <c r="Q626" s="191">
        <v>1.0551600000000001</v>
      </c>
      <c r="R626" s="191">
        <f>Q626*H626</f>
        <v>0.66158532000000003</v>
      </c>
      <c r="S626" s="191">
        <v>0</v>
      </c>
      <c r="T626" s="192">
        <f>S626*H626</f>
        <v>0</v>
      </c>
      <c r="AR626" s="25" t="s">
        <v>92</v>
      </c>
      <c r="AT626" s="25" t="s">
        <v>278</v>
      </c>
      <c r="AU626" s="25" t="s">
        <v>81</v>
      </c>
      <c r="AY626" s="25" t="s">
        <v>276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25" t="s">
        <v>92</v>
      </c>
      <c r="BK626" s="193">
        <f>ROUND(I626*H626,2)</f>
        <v>0</v>
      </c>
      <c r="BL626" s="25" t="s">
        <v>92</v>
      </c>
      <c r="BM626" s="25" t="s">
        <v>4029</v>
      </c>
    </row>
    <row r="627" spans="2:65" s="12" customFormat="1">
      <c r="B627" s="194"/>
      <c r="D627" s="195" t="s">
        <v>284</v>
      </c>
      <c r="E627" s="196" t="s">
        <v>5</v>
      </c>
      <c r="F627" s="197" t="s">
        <v>4030</v>
      </c>
      <c r="H627" s="196" t="s">
        <v>5</v>
      </c>
      <c r="I627" s="198"/>
      <c r="L627" s="194"/>
      <c r="M627" s="199"/>
      <c r="N627" s="200"/>
      <c r="O627" s="200"/>
      <c r="P627" s="200"/>
      <c r="Q627" s="200"/>
      <c r="R627" s="200"/>
      <c r="S627" s="200"/>
      <c r="T627" s="201"/>
      <c r="AT627" s="196" t="s">
        <v>284</v>
      </c>
      <c r="AU627" s="196" t="s">
        <v>81</v>
      </c>
      <c r="AV627" s="12" t="s">
        <v>77</v>
      </c>
      <c r="AW627" s="12" t="s">
        <v>36</v>
      </c>
      <c r="AX627" s="12" t="s">
        <v>73</v>
      </c>
      <c r="AY627" s="196" t="s">
        <v>276</v>
      </c>
    </row>
    <row r="628" spans="2:65" s="12" customFormat="1">
      <c r="B628" s="194"/>
      <c r="D628" s="195" t="s">
        <v>284</v>
      </c>
      <c r="E628" s="196" t="s">
        <v>5</v>
      </c>
      <c r="F628" s="197" t="s">
        <v>3999</v>
      </c>
      <c r="H628" s="196" t="s">
        <v>5</v>
      </c>
      <c r="I628" s="198"/>
      <c r="L628" s="194"/>
      <c r="M628" s="199"/>
      <c r="N628" s="200"/>
      <c r="O628" s="200"/>
      <c r="P628" s="200"/>
      <c r="Q628" s="200"/>
      <c r="R628" s="200"/>
      <c r="S628" s="200"/>
      <c r="T628" s="201"/>
      <c r="AT628" s="196" t="s">
        <v>284</v>
      </c>
      <c r="AU628" s="196" t="s">
        <v>81</v>
      </c>
      <c r="AV628" s="12" t="s">
        <v>77</v>
      </c>
      <c r="AW628" s="12" t="s">
        <v>36</v>
      </c>
      <c r="AX628" s="12" t="s">
        <v>73</v>
      </c>
      <c r="AY628" s="196" t="s">
        <v>276</v>
      </c>
    </row>
    <row r="629" spans="2:65" s="13" customFormat="1">
      <c r="B629" s="202"/>
      <c r="D629" s="195" t="s">
        <v>284</v>
      </c>
      <c r="E629" s="203" t="s">
        <v>5</v>
      </c>
      <c r="F629" s="204" t="s">
        <v>4031</v>
      </c>
      <c r="H629" s="205">
        <v>0.02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284</v>
      </c>
      <c r="AU629" s="203" t="s">
        <v>81</v>
      </c>
      <c r="AV629" s="13" t="s">
        <v>81</v>
      </c>
      <c r="AW629" s="13" t="s">
        <v>36</v>
      </c>
      <c r="AX629" s="13" t="s">
        <v>73</v>
      </c>
      <c r="AY629" s="203" t="s">
        <v>276</v>
      </c>
    </row>
    <row r="630" spans="2:65" s="13" customFormat="1">
      <c r="B630" s="202"/>
      <c r="D630" s="195" t="s">
        <v>284</v>
      </c>
      <c r="E630" s="203" t="s">
        <v>5</v>
      </c>
      <c r="F630" s="204" t="s">
        <v>4032</v>
      </c>
      <c r="H630" s="205">
        <v>0.63300000000000001</v>
      </c>
      <c r="I630" s="206"/>
      <c r="L630" s="202"/>
      <c r="M630" s="207"/>
      <c r="N630" s="208"/>
      <c r="O630" s="208"/>
      <c r="P630" s="208"/>
      <c r="Q630" s="208"/>
      <c r="R630" s="208"/>
      <c r="S630" s="208"/>
      <c r="T630" s="209"/>
      <c r="AT630" s="203" t="s">
        <v>284</v>
      </c>
      <c r="AU630" s="203" t="s">
        <v>81</v>
      </c>
      <c r="AV630" s="13" t="s">
        <v>81</v>
      </c>
      <c r="AW630" s="13" t="s">
        <v>36</v>
      </c>
      <c r="AX630" s="13" t="s">
        <v>73</v>
      </c>
      <c r="AY630" s="203" t="s">
        <v>276</v>
      </c>
    </row>
    <row r="631" spans="2:65" s="13" customFormat="1">
      <c r="B631" s="202"/>
      <c r="D631" s="195" t="s">
        <v>284</v>
      </c>
      <c r="E631" s="203" t="s">
        <v>5</v>
      </c>
      <c r="F631" s="204" t="s">
        <v>4033</v>
      </c>
      <c r="H631" s="205">
        <v>-2.5999999999999999E-2</v>
      </c>
      <c r="I631" s="206"/>
      <c r="L631" s="202"/>
      <c r="M631" s="207"/>
      <c r="N631" s="208"/>
      <c r="O631" s="208"/>
      <c r="P631" s="208"/>
      <c r="Q631" s="208"/>
      <c r="R631" s="208"/>
      <c r="S631" s="208"/>
      <c r="T631" s="209"/>
      <c r="AT631" s="203" t="s">
        <v>284</v>
      </c>
      <c r="AU631" s="203" t="s">
        <v>81</v>
      </c>
      <c r="AV631" s="13" t="s">
        <v>81</v>
      </c>
      <c r="AW631" s="13" t="s">
        <v>36</v>
      </c>
      <c r="AX631" s="13" t="s">
        <v>73</v>
      </c>
      <c r="AY631" s="203" t="s">
        <v>276</v>
      </c>
    </row>
    <row r="632" spans="2:65" s="14" customFormat="1">
      <c r="B632" s="210"/>
      <c r="D632" s="195" t="s">
        <v>284</v>
      </c>
      <c r="E632" s="211" t="s">
        <v>5</v>
      </c>
      <c r="F632" s="212" t="s">
        <v>290</v>
      </c>
      <c r="H632" s="213">
        <v>0.627</v>
      </c>
      <c r="I632" s="214"/>
      <c r="L632" s="210"/>
      <c r="M632" s="215"/>
      <c r="N632" s="216"/>
      <c r="O632" s="216"/>
      <c r="P632" s="216"/>
      <c r="Q632" s="216"/>
      <c r="R632" s="216"/>
      <c r="S632" s="216"/>
      <c r="T632" s="217"/>
      <c r="AT632" s="211" t="s">
        <v>284</v>
      </c>
      <c r="AU632" s="211" t="s">
        <v>81</v>
      </c>
      <c r="AV632" s="14" t="s">
        <v>87</v>
      </c>
      <c r="AW632" s="14" t="s">
        <v>36</v>
      </c>
      <c r="AX632" s="14" t="s">
        <v>73</v>
      </c>
      <c r="AY632" s="211" t="s">
        <v>276</v>
      </c>
    </row>
    <row r="633" spans="2:65" s="15" customFormat="1">
      <c r="B633" s="218"/>
      <c r="D633" s="195" t="s">
        <v>284</v>
      </c>
      <c r="E633" s="219" t="s">
        <v>5</v>
      </c>
      <c r="F633" s="220" t="s">
        <v>291</v>
      </c>
      <c r="H633" s="221">
        <v>0.627</v>
      </c>
      <c r="I633" s="222"/>
      <c r="L633" s="218"/>
      <c r="M633" s="223"/>
      <c r="N633" s="224"/>
      <c r="O633" s="224"/>
      <c r="P633" s="224"/>
      <c r="Q633" s="224"/>
      <c r="R633" s="224"/>
      <c r="S633" s="224"/>
      <c r="T633" s="225"/>
      <c r="AT633" s="219" t="s">
        <v>284</v>
      </c>
      <c r="AU633" s="219" t="s">
        <v>81</v>
      </c>
      <c r="AV633" s="15" t="s">
        <v>92</v>
      </c>
      <c r="AW633" s="15" t="s">
        <v>36</v>
      </c>
      <c r="AX633" s="15" t="s">
        <v>77</v>
      </c>
      <c r="AY633" s="219" t="s">
        <v>276</v>
      </c>
    </row>
    <row r="634" spans="2:65" s="1" customFormat="1" ht="16.5" customHeight="1">
      <c r="B634" s="181"/>
      <c r="C634" s="182" t="s">
        <v>606</v>
      </c>
      <c r="D634" s="182" t="s">
        <v>278</v>
      </c>
      <c r="E634" s="183" t="s">
        <v>1080</v>
      </c>
      <c r="F634" s="184" t="s">
        <v>1081</v>
      </c>
      <c r="G634" s="185" t="s">
        <v>281</v>
      </c>
      <c r="H634" s="186">
        <v>17.094999999999999</v>
      </c>
      <c r="I634" s="187"/>
      <c r="J634" s="188">
        <f>ROUND(I634*H634,2)</f>
        <v>0</v>
      </c>
      <c r="K634" s="184" t="s">
        <v>282</v>
      </c>
      <c r="L634" s="42"/>
      <c r="M634" s="189" t="s">
        <v>5</v>
      </c>
      <c r="N634" s="190" t="s">
        <v>46</v>
      </c>
      <c r="O634" s="43"/>
      <c r="P634" s="191">
        <f>O634*H634</f>
        <v>0</v>
      </c>
      <c r="Q634" s="191">
        <v>2.4533999999999998</v>
      </c>
      <c r="R634" s="191">
        <f>Q634*H634</f>
        <v>41.940872999999996</v>
      </c>
      <c r="S634" s="191">
        <v>0</v>
      </c>
      <c r="T634" s="192">
        <f>S634*H634</f>
        <v>0</v>
      </c>
      <c r="AR634" s="25" t="s">
        <v>92</v>
      </c>
      <c r="AT634" s="25" t="s">
        <v>278</v>
      </c>
      <c r="AU634" s="25" t="s">
        <v>81</v>
      </c>
      <c r="AY634" s="25" t="s">
        <v>276</v>
      </c>
      <c r="BE634" s="193">
        <f>IF(N634="základní",J634,0)</f>
        <v>0</v>
      </c>
      <c r="BF634" s="193">
        <f>IF(N634="snížená",J634,0)</f>
        <v>0</v>
      </c>
      <c r="BG634" s="193">
        <f>IF(N634="zákl. přenesená",J634,0)</f>
        <v>0</v>
      </c>
      <c r="BH634" s="193">
        <f>IF(N634="sníž. přenesená",J634,0)</f>
        <v>0</v>
      </c>
      <c r="BI634" s="193">
        <f>IF(N634="nulová",J634,0)</f>
        <v>0</v>
      </c>
      <c r="BJ634" s="25" t="s">
        <v>92</v>
      </c>
      <c r="BK634" s="193">
        <f>ROUND(I634*H634,2)</f>
        <v>0</v>
      </c>
      <c r="BL634" s="25" t="s">
        <v>92</v>
      </c>
      <c r="BM634" s="25" t="s">
        <v>4034</v>
      </c>
    </row>
    <row r="635" spans="2:65" s="12" customFormat="1">
      <c r="B635" s="194"/>
      <c r="D635" s="195" t="s">
        <v>284</v>
      </c>
      <c r="E635" s="196" t="s">
        <v>5</v>
      </c>
      <c r="F635" s="197" t="s">
        <v>1083</v>
      </c>
      <c r="H635" s="196" t="s">
        <v>5</v>
      </c>
      <c r="I635" s="198"/>
      <c r="L635" s="194"/>
      <c r="M635" s="199"/>
      <c r="N635" s="200"/>
      <c r="O635" s="200"/>
      <c r="P635" s="200"/>
      <c r="Q635" s="200"/>
      <c r="R635" s="200"/>
      <c r="S635" s="200"/>
      <c r="T635" s="201"/>
      <c r="AT635" s="196" t="s">
        <v>284</v>
      </c>
      <c r="AU635" s="196" t="s">
        <v>81</v>
      </c>
      <c r="AV635" s="12" t="s">
        <v>77</v>
      </c>
      <c r="AW635" s="12" t="s">
        <v>36</v>
      </c>
      <c r="AX635" s="12" t="s">
        <v>73</v>
      </c>
      <c r="AY635" s="196" t="s">
        <v>276</v>
      </c>
    </row>
    <row r="636" spans="2:65" s="12" customFormat="1">
      <c r="B636" s="194"/>
      <c r="D636" s="195" t="s">
        <v>284</v>
      </c>
      <c r="E636" s="196" t="s">
        <v>5</v>
      </c>
      <c r="F636" s="197" t="s">
        <v>4035</v>
      </c>
      <c r="H636" s="196" t="s">
        <v>5</v>
      </c>
      <c r="I636" s="198"/>
      <c r="L636" s="194"/>
      <c r="M636" s="199"/>
      <c r="N636" s="200"/>
      <c r="O636" s="200"/>
      <c r="P636" s="200"/>
      <c r="Q636" s="200"/>
      <c r="R636" s="200"/>
      <c r="S636" s="200"/>
      <c r="T636" s="201"/>
      <c r="AT636" s="196" t="s">
        <v>284</v>
      </c>
      <c r="AU636" s="196" t="s">
        <v>81</v>
      </c>
      <c r="AV636" s="12" t="s">
        <v>77</v>
      </c>
      <c r="AW636" s="12" t="s">
        <v>36</v>
      </c>
      <c r="AX636" s="12" t="s">
        <v>73</v>
      </c>
      <c r="AY636" s="196" t="s">
        <v>276</v>
      </c>
    </row>
    <row r="637" spans="2:65" s="12" customFormat="1">
      <c r="B637" s="194"/>
      <c r="D637" s="195" t="s">
        <v>284</v>
      </c>
      <c r="E637" s="196" t="s">
        <v>5</v>
      </c>
      <c r="F637" s="197" t="s">
        <v>3908</v>
      </c>
      <c r="H637" s="196" t="s">
        <v>5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AT637" s="196" t="s">
        <v>284</v>
      </c>
      <c r="AU637" s="196" t="s">
        <v>81</v>
      </c>
      <c r="AV637" s="12" t="s">
        <v>77</v>
      </c>
      <c r="AW637" s="12" t="s">
        <v>36</v>
      </c>
      <c r="AX637" s="12" t="s">
        <v>73</v>
      </c>
      <c r="AY637" s="196" t="s">
        <v>276</v>
      </c>
    </row>
    <row r="638" spans="2:65" s="12" customFormat="1">
      <c r="B638" s="194"/>
      <c r="D638" s="195" t="s">
        <v>284</v>
      </c>
      <c r="E638" s="196" t="s">
        <v>5</v>
      </c>
      <c r="F638" s="197" t="s">
        <v>3910</v>
      </c>
      <c r="H638" s="196" t="s">
        <v>5</v>
      </c>
      <c r="I638" s="198"/>
      <c r="L638" s="194"/>
      <c r="M638" s="199"/>
      <c r="N638" s="200"/>
      <c r="O638" s="200"/>
      <c r="P638" s="200"/>
      <c r="Q638" s="200"/>
      <c r="R638" s="200"/>
      <c r="S638" s="200"/>
      <c r="T638" s="201"/>
      <c r="AT638" s="196" t="s">
        <v>284</v>
      </c>
      <c r="AU638" s="196" t="s">
        <v>81</v>
      </c>
      <c r="AV638" s="12" t="s">
        <v>77</v>
      </c>
      <c r="AW638" s="12" t="s">
        <v>36</v>
      </c>
      <c r="AX638" s="12" t="s">
        <v>73</v>
      </c>
      <c r="AY638" s="196" t="s">
        <v>276</v>
      </c>
    </row>
    <row r="639" spans="2:65" s="13" customFormat="1">
      <c r="B639" s="202"/>
      <c r="D639" s="195" t="s">
        <v>284</v>
      </c>
      <c r="E639" s="203" t="s">
        <v>5</v>
      </c>
      <c r="F639" s="204" t="s">
        <v>4036</v>
      </c>
      <c r="H639" s="205">
        <v>1.2969999999999999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284</v>
      </c>
      <c r="AU639" s="203" t="s">
        <v>81</v>
      </c>
      <c r="AV639" s="13" t="s">
        <v>81</v>
      </c>
      <c r="AW639" s="13" t="s">
        <v>36</v>
      </c>
      <c r="AX639" s="13" t="s">
        <v>73</v>
      </c>
      <c r="AY639" s="203" t="s">
        <v>276</v>
      </c>
    </row>
    <row r="640" spans="2:65" s="12" customFormat="1">
      <c r="B640" s="194"/>
      <c r="D640" s="195" t="s">
        <v>284</v>
      </c>
      <c r="E640" s="196" t="s">
        <v>5</v>
      </c>
      <c r="F640" s="197" t="s">
        <v>3759</v>
      </c>
      <c r="H640" s="196" t="s">
        <v>5</v>
      </c>
      <c r="I640" s="198"/>
      <c r="L640" s="194"/>
      <c r="M640" s="199"/>
      <c r="N640" s="200"/>
      <c r="O640" s="200"/>
      <c r="P640" s="200"/>
      <c r="Q640" s="200"/>
      <c r="R640" s="200"/>
      <c r="S640" s="200"/>
      <c r="T640" s="201"/>
      <c r="AT640" s="196" t="s">
        <v>284</v>
      </c>
      <c r="AU640" s="196" t="s">
        <v>81</v>
      </c>
      <c r="AV640" s="12" t="s">
        <v>77</v>
      </c>
      <c r="AW640" s="12" t="s">
        <v>36</v>
      </c>
      <c r="AX640" s="12" t="s">
        <v>73</v>
      </c>
      <c r="AY640" s="196" t="s">
        <v>276</v>
      </c>
    </row>
    <row r="641" spans="2:51" s="13" customFormat="1">
      <c r="B641" s="202"/>
      <c r="D641" s="195" t="s">
        <v>284</v>
      </c>
      <c r="E641" s="203" t="s">
        <v>5</v>
      </c>
      <c r="F641" s="204" t="s">
        <v>4037</v>
      </c>
      <c r="H641" s="205">
        <v>0.24399999999999999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284</v>
      </c>
      <c r="AU641" s="203" t="s">
        <v>81</v>
      </c>
      <c r="AV641" s="13" t="s">
        <v>81</v>
      </c>
      <c r="AW641" s="13" t="s">
        <v>36</v>
      </c>
      <c r="AX641" s="13" t="s">
        <v>73</v>
      </c>
      <c r="AY641" s="203" t="s">
        <v>276</v>
      </c>
    </row>
    <row r="642" spans="2:51" s="12" customFormat="1">
      <c r="B642" s="194"/>
      <c r="D642" s="195" t="s">
        <v>284</v>
      </c>
      <c r="E642" s="196" t="s">
        <v>5</v>
      </c>
      <c r="F642" s="197" t="s">
        <v>3761</v>
      </c>
      <c r="H642" s="196" t="s">
        <v>5</v>
      </c>
      <c r="I642" s="198"/>
      <c r="L642" s="194"/>
      <c r="M642" s="199"/>
      <c r="N642" s="200"/>
      <c r="O642" s="200"/>
      <c r="P642" s="200"/>
      <c r="Q642" s="200"/>
      <c r="R642" s="200"/>
      <c r="S642" s="200"/>
      <c r="T642" s="201"/>
      <c r="AT642" s="196" t="s">
        <v>284</v>
      </c>
      <c r="AU642" s="196" t="s">
        <v>81</v>
      </c>
      <c r="AV642" s="12" t="s">
        <v>77</v>
      </c>
      <c r="AW642" s="12" t="s">
        <v>36</v>
      </c>
      <c r="AX642" s="12" t="s">
        <v>73</v>
      </c>
      <c r="AY642" s="196" t="s">
        <v>276</v>
      </c>
    </row>
    <row r="643" spans="2:51" s="13" customFormat="1">
      <c r="B643" s="202"/>
      <c r="D643" s="195" t="s">
        <v>284</v>
      </c>
      <c r="E643" s="203" t="s">
        <v>5</v>
      </c>
      <c r="F643" s="204" t="s">
        <v>4038</v>
      </c>
      <c r="H643" s="205">
        <v>0.92</v>
      </c>
      <c r="I643" s="206"/>
      <c r="L643" s="202"/>
      <c r="M643" s="207"/>
      <c r="N643" s="208"/>
      <c r="O643" s="208"/>
      <c r="P643" s="208"/>
      <c r="Q643" s="208"/>
      <c r="R643" s="208"/>
      <c r="S643" s="208"/>
      <c r="T643" s="209"/>
      <c r="AT643" s="203" t="s">
        <v>284</v>
      </c>
      <c r="AU643" s="203" t="s">
        <v>81</v>
      </c>
      <c r="AV643" s="13" t="s">
        <v>81</v>
      </c>
      <c r="AW643" s="13" t="s">
        <v>36</v>
      </c>
      <c r="AX643" s="13" t="s">
        <v>73</v>
      </c>
      <c r="AY643" s="203" t="s">
        <v>276</v>
      </c>
    </row>
    <row r="644" spans="2:51" s="12" customFormat="1">
      <c r="B644" s="194"/>
      <c r="D644" s="195" t="s">
        <v>284</v>
      </c>
      <c r="E644" s="196" t="s">
        <v>5</v>
      </c>
      <c r="F644" s="197" t="s">
        <v>3770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51" s="13" customFormat="1">
      <c r="B645" s="202"/>
      <c r="D645" s="195" t="s">
        <v>284</v>
      </c>
      <c r="E645" s="203" t="s">
        <v>5</v>
      </c>
      <c r="F645" s="204" t="s">
        <v>4039</v>
      </c>
      <c r="H645" s="205">
        <v>0.72599999999999998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51" s="14" customFormat="1">
      <c r="B646" s="210"/>
      <c r="D646" s="195" t="s">
        <v>284</v>
      </c>
      <c r="E646" s="211" t="s">
        <v>5</v>
      </c>
      <c r="F646" s="212" t="s">
        <v>290</v>
      </c>
      <c r="H646" s="213">
        <v>3.1869999999999998</v>
      </c>
      <c r="I646" s="214"/>
      <c r="L646" s="210"/>
      <c r="M646" s="215"/>
      <c r="N646" s="216"/>
      <c r="O646" s="216"/>
      <c r="P646" s="216"/>
      <c r="Q646" s="216"/>
      <c r="R646" s="216"/>
      <c r="S646" s="216"/>
      <c r="T646" s="217"/>
      <c r="AT646" s="211" t="s">
        <v>284</v>
      </c>
      <c r="AU646" s="211" t="s">
        <v>81</v>
      </c>
      <c r="AV646" s="14" t="s">
        <v>87</v>
      </c>
      <c r="AW646" s="14" t="s">
        <v>36</v>
      </c>
      <c r="AX646" s="14" t="s">
        <v>73</v>
      </c>
      <c r="AY646" s="211" t="s">
        <v>276</v>
      </c>
    </row>
    <row r="647" spans="2:51" s="12" customFormat="1">
      <c r="B647" s="194"/>
      <c r="D647" s="195" t="s">
        <v>284</v>
      </c>
      <c r="E647" s="196" t="s">
        <v>5</v>
      </c>
      <c r="F647" s="197" t="s">
        <v>937</v>
      </c>
      <c r="H647" s="196" t="s">
        <v>5</v>
      </c>
      <c r="I647" s="198"/>
      <c r="L647" s="194"/>
      <c r="M647" s="199"/>
      <c r="N647" s="200"/>
      <c r="O647" s="200"/>
      <c r="P647" s="200"/>
      <c r="Q647" s="200"/>
      <c r="R647" s="200"/>
      <c r="S647" s="200"/>
      <c r="T647" s="201"/>
      <c r="AT647" s="196" t="s">
        <v>284</v>
      </c>
      <c r="AU647" s="196" t="s">
        <v>81</v>
      </c>
      <c r="AV647" s="12" t="s">
        <v>77</v>
      </c>
      <c r="AW647" s="12" t="s">
        <v>36</v>
      </c>
      <c r="AX647" s="12" t="s">
        <v>73</v>
      </c>
      <c r="AY647" s="196" t="s">
        <v>276</v>
      </c>
    </row>
    <row r="648" spans="2:51" s="12" customFormat="1">
      <c r="B648" s="194"/>
      <c r="D648" s="195" t="s">
        <v>284</v>
      </c>
      <c r="E648" s="196" t="s">
        <v>5</v>
      </c>
      <c r="F648" s="197" t="s">
        <v>3920</v>
      </c>
      <c r="H648" s="196" t="s">
        <v>5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6" t="s">
        <v>284</v>
      </c>
      <c r="AU648" s="196" t="s">
        <v>81</v>
      </c>
      <c r="AV648" s="12" t="s">
        <v>77</v>
      </c>
      <c r="AW648" s="12" t="s">
        <v>36</v>
      </c>
      <c r="AX648" s="12" t="s">
        <v>73</v>
      </c>
      <c r="AY648" s="196" t="s">
        <v>276</v>
      </c>
    </row>
    <row r="649" spans="2:51" s="12" customFormat="1">
      <c r="B649" s="194"/>
      <c r="D649" s="195" t="s">
        <v>284</v>
      </c>
      <c r="E649" s="196" t="s">
        <v>5</v>
      </c>
      <c r="F649" s="197" t="s">
        <v>3910</v>
      </c>
      <c r="H649" s="196" t="s">
        <v>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6" t="s">
        <v>284</v>
      </c>
      <c r="AU649" s="196" t="s">
        <v>81</v>
      </c>
      <c r="AV649" s="12" t="s">
        <v>77</v>
      </c>
      <c r="AW649" s="12" t="s">
        <v>36</v>
      </c>
      <c r="AX649" s="12" t="s">
        <v>73</v>
      </c>
      <c r="AY649" s="196" t="s">
        <v>276</v>
      </c>
    </row>
    <row r="650" spans="2:51" s="13" customFormat="1">
      <c r="B650" s="202"/>
      <c r="D650" s="195" t="s">
        <v>284</v>
      </c>
      <c r="E650" s="203" t="s">
        <v>5</v>
      </c>
      <c r="F650" s="204" t="s">
        <v>4040</v>
      </c>
      <c r="H650" s="205">
        <v>2.3199999999999998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284</v>
      </c>
      <c r="AU650" s="203" t="s">
        <v>81</v>
      </c>
      <c r="AV650" s="13" t="s">
        <v>81</v>
      </c>
      <c r="AW650" s="13" t="s">
        <v>36</v>
      </c>
      <c r="AX650" s="13" t="s">
        <v>73</v>
      </c>
      <c r="AY650" s="203" t="s">
        <v>276</v>
      </c>
    </row>
    <row r="651" spans="2:51" s="12" customFormat="1">
      <c r="B651" s="194"/>
      <c r="D651" s="195" t="s">
        <v>284</v>
      </c>
      <c r="E651" s="196" t="s">
        <v>5</v>
      </c>
      <c r="F651" s="197" t="s">
        <v>3761</v>
      </c>
      <c r="H651" s="196" t="s">
        <v>5</v>
      </c>
      <c r="I651" s="198"/>
      <c r="L651" s="194"/>
      <c r="M651" s="199"/>
      <c r="N651" s="200"/>
      <c r="O651" s="200"/>
      <c r="P651" s="200"/>
      <c r="Q651" s="200"/>
      <c r="R651" s="200"/>
      <c r="S651" s="200"/>
      <c r="T651" s="201"/>
      <c r="AT651" s="196" t="s">
        <v>284</v>
      </c>
      <c r="AU651" s="196" t="s">
        <v>81</v>
      </c>
      <c r="AV651" s="12" t="s">
        <v>77</v>
      </c>
      <c r="AW651" s="12" t="s">
        <v>36</v>
      </c>
      <c r="AX651" s="12" t="s">
        <v>73</v>
      </c>
      <c r="AY651" s="196" t="s">
        <v>276</v>
      </c>
    </row>
    <row r="652" spans="2:51" s="13" customFormat="1">
      <c r="B652" s="202"/>
      <c r="D652" s="195" t="s">
        <v>284</v>
      </c>
      <c r="E652" s="203" t="s">
        <v>5</v>
      </c>
      <c r="F652" s="204" t="s">
        <v>4041</v>
      </c>
      <c r="H652" s="205">
        <v>1.8380000000000001</v>
      </c>
      <c r="I652" s="206"/>
      <c r="L652" s="202"/>
      <c r="M652" s="207"/>
      <c r="N652" s="208"/>
      <c r="O652" s="208"/>
      <c r="P652" s="208"/>
      <c r="Q652" s="208"/>
      <c r="R652" s="208"/>
      <c r="S652" s="208"/>
      <c r="T652" s="209"/>
      <c r="AT652" s="203" t="s">
        <v>284</v>
      </c>
      <c r="AU652" s="203" t="s">
        <v>81</v>
      </c>
      <c r="AV652" s="13" t="s">
        <v>81</v>
      </c>
      <c r="AW652" s="13" t="s">
        <v>36</v>
      </c>
      <c r="AX652" s="13" t="s">
        <v>73</v>
      </c>
      <c r="AY652" s="203" t="s">
        <v>276</v>
      </c>
    </row>
    <row r="653" spans="2:51" s="13" customFormat="1">
      <c r="B653" s="202"/>
      <c r="D653" s="195" t="s">
        <v>284</v>
      </c>
      <c r="E653" s="203" t="s">
        <v>5</v>
      </c>
      <c r="F653" s="204" t="s">
        <v>4042</v>
      </c>
      <c r="H653" s="205">
        <v>0.30599999999999999</v>
      </c>
      <c r="I653" s="206"/>
      <c r="L653" s="202"/>
      <c r="M653" s="207"/>
      <c r="N653" s="208"/>
      <c r="O653" s="208"/>
      <c r="P653" s="208"/>
      <c r="Q653" s="208"/>
      <c r="R653" s="208"/>
      <c r="S653" s="208"/>
      <c r="T653" s="209"/>
      <c r="AT653" s="203" t="s">
        <v>284</v>
      </c>
      <c r="AU653" s="203" t="s">
        <v>81</v>
      </c>
      <c r="AV653" s="13" t="s">
        <v>81</v>
      </c>
      <c r="AW653" s="13" t="s">
        <v>36</v>
      </c>
      <c r="AX653" s="13" t="s">
        <v>73</v>
      </c>
      <c r="AY653" s="203" t="s">
        <v>276</v>
      </c>
    </row>
    <row r="654" spans="2:51" s="14" customFormat="1">
      <c r="B654" s="210"/>
      <c r="D654" s="195" t="s">
        <v>284</v>
      </c>
      <c r="E654" s="211" t="s">
        <v>5</v>
      </c>
      <c r="F654" s="212" t="s">
        <v>290</v>
      </c>
      <c r="H654" s="213">
        <v>4.4640000000000004</v>
      </c>
      <c r="I654" s="214"/>
      <c r="L654" s="210"/>
      <c r="M654" s="215"/>
      <c r="N654" s="216"/>
      <c r="O654" s="216"/>
      <c r="P654" s="216"/>
      <c r="Q654" s="216"/>
      <c r="R654" s="216"/>
      <c r="S654" s="216"/>
      <c r="T654" s="217"/>
      <c r="AT654" s="211" t="s">
        <v>284</v>
      </c>
      <c r="AU654" s="211" t="s">
        <v>81</v>
      </c>
      <c r="AV654" s="14" t="s">
        <v>87</v>
      </c>
      <c r="AW654" s="14" t="s">
        <v>36</v>
      </c>
      <c r="AX654" s="14" t="s">
        <v>73</v>
      </c>
      <c r="AY654" s="211" t="s">
        <v>276</v>
      </c>
    </row>
    <row r="655" spans="2:51" s="12" customFormat="1">
      <c r="B655" s="194"/>
      <c r="D655" s="195" t="s">
        <v>284</v>
      </c>
      <c r="E655" s="196" t="s">
        <v>5</v>
      </c>
      <c r="F655" s="197" t="s">
        <v>3927</v>
      </c>
      <c r="H655" s="196" t="s">
        <v>5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6" t="s">
        <v>284</v>
      </c>
      <c r="AU655" s="196" t="s">
        <v>81</v>
      </c>
      <c r="AV655" s="12" t="s">
        <v>77</v>
      </c>
      <c r="AW655" s="12" t="s">
        <v>36</v>
      </c>
      <c r="AX655" s="12" t="s">
        <v>73</v>
      </c>
      <c r="AY655" s="196" t="s">
        <v>276</v>
      </c>
    </row>
    <row r="656" spans="2:51" s="12" customFormat="1">
      <c r="B656" s="194"/>
      <c r="D656" s="195" t="s">
        <v>284</v>
      </c>
      <c r="E656" s="196" t="s">
        <v>5</v>
      </c>
      <c r="F656" s="197" t="s">
        <v>3756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3" customFormat="1">
      <c r="B657" s="202"/>
      <c r="D657" s="195" t="s">
        <v>284</v>
      </c>
      <c r="E657" s="203" t="s">
        <v>5</v>
      </c>
      <c r="F657" s="204" t="s">
        <v>4043</v>
      </c>
      <c r="H657" s="205">
        <v>3.6150000000000002</v>
      </c>
      <c r="I657" s="206"/>
      <c r="L657" s="202"/>
      <c r="M657" s="207"/>
      <c r="N657" s="208"/>
      <c r="O657" s="208"/>
      <c r="P657" s="208"/>
      <c r="Q657" s="208"/>
      <c r="R657" s="208"/>
      <c r="S657" s="208"/>
      <c r="T657" s="209"/>
      <c r="AT657" s="203" t="s">
        <v>284</v>
      </c>
      <c r="AU657" s="203" t="s">
        <v>81</v>
      </c>
      <c r="AV657" s="13" t="s">
        <v>81</v>
      </c>
      <c r="AW657" s="13" t="s">
        <v>36</v>
      </c>
      <c r="AX657" s="13" t="s">
        <v>73</v>
      </c>
      <c r="AY657" s="203" t="s">
        <v>276</v>
      </c>
    </row>
    <row r="658" spans="2:65" s="12" customFormat="1">
      <c r="B658" s="194"/>
      <c r="D658" s="195" t="s">
        <v>284</v>
      </c>
      <c r="E658" s="196" t="s">
        <v>5</v>
      </c>
      <c r="F658" s="197" t="s">
        <v>3931</v>
      </c>
      <c r="H658" s="196" t="s">
        <v>5</v>
      </c>
      <c r="I658" s="198"/>
      <c r="L658" s="194"/>
      <c r="M658" s="199"/>
      <c r="N658" s="200"/>
      <c r="O658" s="200"/>
      <c r="P658" s="200"/>
      <c r="Q658" s="200"/>
      <c r="R658" s="200"/>
      <c r="S658" s="200"/>
      <c r="T658" s="201"/>
      <c r="AT658" s="196" t="s">
        <v>284</v>
      </c>
      <c r="AU658" s="196" t="s">
        <v>81</v>
      </c>
      <c r="AV658" s="12" t="s">
        <v>77</v>
      </c>
      <c r="AW658" s="12" t="s">
        <v>36</v>
      </c>
      <c r="AX658" s="12" t="s">
        <v>73</v>
      </c>
      <c r="AY658" s="196" t="s">
        <v>276</v>
      </c>
    </row>
    <row r="659" spans="2:65" s="13" customFormat="1">
      <c r="B659" s="202"/>
      <c r="D659" s="195" t="s">
        <v>284</v>
      </c>
      <c r="E659" s="203" t="s">
        <v>5</v>
      </c>
      <c r="F659" s="204" t="s">
        <v>4044</v>
      </c>
      <c r="H659" s="205">
        <v>1.198</v>
      </c>
      <c r="I659" s="206"/>
      <c r="L659" s="202"/>
      <c r="M659" s="207"/>
      <c r="N659" s="208"/>
      <c r="O659" s="208"/>
      <c r="P659" s="208"/>
      <c r="Q659" s="208"/>
      <c r="R659" s="208"/>
      <c r="S659" s="208"/>
      <c r="T659" s="209"/>
      <c r="AT659" s="203" t="s">
        <v>284</v>
      </c>
      <c r="AU659" s="203" t="s">
        <v>81</v>
      </c>
      <c r="AV659" s="13" t="s">
        <v>81</v>
      </c>
      <c r="AW659" s="13" t="s">
        <v>36</v>
      </c>
      <c r="AX659" s="13" t="s">
        <v>73</v>
      </c>
      <c r="AY659" s="203" t="s">
        <v>276</v>
      </c>
    </row>
    <row r="660" spans="2:65" s="12" customFormat="1">
      <c r="B660" s="194"/>
      <c r="D660" s="195" t="s">
        <v>284</v>
      </c>
      <c r="E660" s="196" t="s">
        <v>5</v>
      </c>
      <c r="F660" s="197" t="s">
        <v>3934</v>
      </c>
      <c r="H660" s="196" t="s">
        <v>5</v>
      </c>
      <c r="I660" s="198"/>
      <c r="L660" s="194"/>
      <c r="M660" s="199"/>
      <c r="N660" s="200"/>
      <c r="O660" s="200"/>
      <c r="P660" s="200"/>
      <c r="Q660" s="200"/>
      <c r="R660" s="200"/>
      <c r="S660" s="200"/>
      <c r="T660" s="201"/>
      <c r="AT660" s="196" t="s">
        <v>284</v>
      </c>
      <c r="AU660" s="196" t="s">
        <v>81</v>
      </c>
      <c r="AV660" s="12" t="s">
        <v>77</v>
      </c>
      <c r="AW660" s="12" t="s">
        <v>36</v>
      </c>
      <c r="AX660" s="12" t="s">
        <v>73</v>
      </c>
      <c r="AY660" s="196" t="s">
        <v>276</v>
      </c>
    </row>
    <row r="661" spans="2:65" s="13" customFormat="1">
      <c r="B661" s="202"/>
      <c r="D661" s="195" t="s">
        <v>284</v>
      </c>
      <c r="E661" s="203" t="s">
        <v>5</v>
      </c>
      <c r="F661" s="204" t="s">
        <v>4045</v>
      </c>
      <c r="H661" s="205">
        <v>1.8560000000000001</v>
      </c>
      <c r="I661" s="206"/>
      <c r="L661" s="202"/>
      <c r="M661" s="207"/>
      <c r="N661" s="208"/>
      <c r="O661" s="208"/>
      <c r="P661" s="208"/>
      <c r="Q661" s="208"/>
      <c r="R661" s="208"/>
      <c r="S661" s="208"/>
      <c r="T661" s="209"/>
      <c r="AT661" s="203" t="s">
        <v>284</v>
      </c>
      <c r="AU661" s="203" t="s">
        <v>81</v>
      </c>
      <c r="AV661" s="13" t="s">
        <v>81</v>
      </c>
      <c r="AW661" s="13" t="s">
        <v>36</v>
      </c>
      <c r="AX661" s="13" t="s">
        <v>73</v>
      </c>
      <c r="AY661" s="203" t="s">
        <v>276</v>
      </c>
    </row>
    <row r="662" spans="2:65" s="13" customFormat="1">
      <c r="B662" s="202"/>
      <c r="D662" s="195" t="s">
        <v>284</v>
      </c>
      <c r="E662" s="203" t="s">
        <v>5</v>
      </c>
      <c r="F662" s="204" t="s">
        <v>4046</v>
      </c>
      <c r="H662" s="205">
        <v>2.7749999999999999</v>
      </c>
      <c r="I662" s="206"/>
      <c r="L662" s="202"/>
      <c r="M662" s="207"/>
      <c r="N662" s="208"/>
      <c r="O662" s="208"/>
      <c r="P662" s="208"/>
      <c r="Q662" s="208"/>
      <c r="R662" s="208"/>
      <c r="S662" s="208"/>
      <c r="T662" s="209"/>
      <c r="AT662" s="203" t="s">
        <v>284</v>
      </c>
      <c r="AU662" s="203" t="s">
        <v>81</v>
      </c>
      <c r="AV662" s="13" t="s">
        <v>81</v>
      </c>
      <c r="AW662" s="13" t="s">
        <v>36</v>
      </c>
      <c r="AX662" s="13" t="s">
        <v>73</v>
      </c>
      <c r="AY662" s="203" t="s">
        <v>276</v>
      </c>
    </row>
    <row r="663" spans="2:65" s="14" customFormat="1">
      <c r="B663" s="210"/>
      <c r="D663" s="195" t="s">
        <v>284</v>
      </c>
      <c r="E663" s="211" t="s">
        <v>5</v>
      </c>
      <c r="F663" s="212" t="s">
        <v>290</v>
      </c>
      <c r="H663" s="213">
        <v>9.4440000000000008</v>
      </c>
      <c r="I663" s="214"/>
      <c r="L663" s="210"/>
      <c r="M663" s="215"/>
      <c r="N663" s="216"/>
      <c r="O663" s="216"/>
      <c r="P663" s="216"/>
      <c r="Q663" s="216"/>
      <c r="R663" s="216"/>
      <c r="S663" s="216"/>
      <c r="T663" s="217"/>
      <c r="AT663" s="211" t="s">
        <v>284</v>
      </c>
      <c r="AU663" s="211" t="s">
        <v>81</v>
      </c>
      <c r="AV663" s="14" t="s">
        <v>87</v>
      </c>
      <c r="AW663" s="14" t="s">
        <v>36</v>
      </c>
      <c r="AX663" s="14" t="s">
        <v>73</v>
      </c>
      <c r="AY663" s="211" t="s">
        <v>276</v>
      </c>
    </row>
    <row r="664" spans="2:65" s="15" customFormat="1">
      <c r="B664" s="218"/>
      <c r="D664" s="195" t="s">
        <v>284</v>
      </c>
      <c r="E664" s="219" t="s">
        <v>5</v>
      </c>
      <c r="F664" s="220" t="s">
        <v>291</v>
      </c>
      <c r="H664" s="221">
        <v>17.094999999999999</v>
      </c>
      <c r="I664" s="222"/>
      <c r="L664" s="218"/>
      <c r="M664" s="223"/>
      <c r="N664" s="224"/>
      <c r="O664" s="224"/>
      <c r="P664" s="224"/>
      <c r="Q664" s="224"/>
      <c r="R664" s="224"/>
      <c r="S664" s="224"/>
      <c r="T664" s="225"/>
      <c r="AT664" s="219" t="s">
        <v>284</v>
      </c>
      <c r="AU664" s="219" t="s">
        <v>81</v>
      </c>
      <c r="AV664" s="15" t="s">
        <v>92</v>
      </c>
      <c r="AW664" s="15" t="s">
        <v>36</v>
      </c>
      <c r="AX664" s="15" t="s">
        <v>77</v>
      </c>
      <c r="AY664" s="219" t="s">
        <v>276</v>
      </c>
    </row>
    <row r="665" spans="2:65" s="1" customFormat="1" ht="16.5" customHeight="1">
      <c r="B665" s="181"/>
      <c r="C665" s="182" t="s">
        <v>609</v>
      </c>
      <c r="D665" s="182" t="s">
        <v>278</v>
      </c>
      <c r="E665" s="183" t="s">
        <v>1097</v>
      </c>
      <c r="F665" s="184" t="s">
        <v>1098</v>
      </c>
      <c r="G665" s="185" t="s">
        <v>325</v>
      </c>
      <c r="H665" s="186">
        <v>174.99600000000001</v>
      </c>
      <c r="I665" s="187"/>
      <c r="J665" s="188">
        <f>ROUND(I665*H665,2)</f>
        <v>0</v>
      </c>
      <c r="K665" s="184" t="s">
        <v>282</v>
      </c>
      <c r="L665" s="42"/>
      <c r="M665" s="189" t="s">
        <v>5</v>
      </c>
      <c r="N665" s="190" t="s">
        <v>46</v>
      </c>
      <c r="O665" s="43"/>
      <c r="P665" s="191">
        <f>O665*H665</f>
        <v>0</v>
      </c>
      <c r="Q665" s="191">
        <v>5.1900000000000002E-3</v>
      </c>
      <c r="R665" s="191">
        <f>Q665*H665</f>
        <v>0.90822924000000005</v>
      </c>
      <c r="S665" s="191">
        <v>0</v>
      </c>
      <c r="T665" s="192">
        <f>S665*H665</f>
        <v>0</v>
      </c>
      <c r="AR665" s="25" t="s">
        <v>92</v>
      </c>
      <c r="AT665" s="25" t="s">
        <v>278</v>
      </c>
      <c r="AU665" s="25" t="s">
        <v>81</v>
      </c>
      <c r="AY665" s="25" t="s">
        <v>276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25" t="s">
        <v>92</v>
      </c>
      <c r="BK665" s="193">
        <f>ROUND(I665*H665,2)</f>
        <v>0</v>
      </c>
      <c r="BL665" s="25" t="s">
        <v>92</v>
      </c>
      <c r="BM665" s="25" t="s">
        <v>4047</v>
      </c>
    </row>
    <row r="666" spans="2:65" s="12" customFormat="1">
      <c r="B666" s="194"/>
      <c r="D666" s="195" t="s">
        <v>284</v>
      </c>
      <c r="E666" s="196" t="s">
        <v>5</v>
      </c>
      <c r="F666" s="197" t="s">
        <v>1100</v>
      </c>
      <c r="H666" s="196" t="s">
        <v>5</v>
      </c>
      <c r="I666" s="198"/>
      <c r="L666" s="194"/>
      <c r="M666" s="199"/>
      <c r="N666" s="200"/>
      <c r="O666" s="200"/>
      <c r="P666" s="200"/>
      <c r="Q666" s="200"/>
      <c r="R666" s="200"/>
      <c r="S666" s="200"/>
      <c r="T666" s="201"/>
      <c r="AT666" s="196" t="s">
        <v>284</v>
      </c>
      <c r="AU666" s="196" t="s">
        <v>81</v>
      </c>
      <c r="AV666" s="12" t="s">
        <v>77</v>
      </c>
      <c r="AW666" s="12" t="s">
        <v>36</v>
      </c>
      <c r="AX666" s="12" t="s">
        <v>73</v>
      </c>
      <c r="AY666" s="196" t="s">
        <v>276</v>
      </c>
    </row>
    <row r="667" spans="2:65" s="12" customFormat="1">
      <c r="B667" s="194"/>
      <c r="D667" s="195" t="s">
        <v>284</v>
      </c>
      <c r="E667" s="196" t="s">
        <v>5</v>
      </c>
      <c r="F667" s="197" t="s">
        <v>3908</v>
      </c>
      <c r="H667" s="196" t="s">
        <v>5</v>
      </c>
      <c r="I667" s="198"/>
      <c r="L667" s="194"/>
      <c r="M667" s="199"/>
      <c r="N667" s="200"/>
      <c r="O667" s="200"/>
      <c r="P667" s="200"/>
      <c r="Q667" s="200"/>
      <c r="R667" s="200"/>
      <c r="S667" s="200"/>
      <c r="T667" s="201"/>
      <c r="AT667" s="196" t="s">
        <v>284</v>
      </c>
      <c r="AU667" s="196" t="s">
        <v>81</v>
      </c>
      <c r="AV667" s="12" t="s">
        <v>77</v>
      </c>
      <c r="AW667" s="12" t="s">
        <v>36</v>
      </c>
      <c r="AX667" s="12" t="s">
        <v>73</v>
      </c>
      <c r="AY667" s="196" t="s">
        <v>276</v>
      </c>
    </row>
    <row r="668" spans="2:65" s="12" customFormat="1">
      <c r="B668" s="194"/>
      <c r="D668" s="195" t="s">
        <v>284</v>
      </c>
      <c r="E668" s="196" t="s">
        <v>5</v>
      </c>
      <c r="F668" s="197" t="s">
        <v>3910</v>
      </c>
      <c r="H668" s="196" t="s">
        <v>5</v>
      </c>
      <c r="I668" s="198"/>
      <c r="L668" s="194"/>
      <c r="M668" s="199"/>
      <c r="N668" s="200"/>
      <c r="O668" s="200"/>
      <c r="P668" s="200"/>
      <c r="Q668" s="200"/>
      <c r="R668" s="200"/>
      <c r="S668" s="200"/>
      <c r="T668" s="201"/>
      <c r="AT668" s="196" t="s">
        <v>284</v>
      </c>
      <c r="AU668" s="196" t="s">
        <v>81</v>
      </c>
      <c r="AV668" s="12" t="s">
        <v>77</v>
      </c>
      <c r="AW668" s="12" t="s">
        <v>36</v>
      </c>
      <c r="AX668" s="12" t="s">
        <v>73</v>
      </c>
      <c r="AY668" s="196" t="s">
        <v>276</v>
      </c>
    </row>
    <row r="669" spans="2:65" s="13" customFormat="1">
      <c r="B669" s="202"/>
      <c r="D669" s="195" t="s">
        <v>284</v>
      </c>
      <c r="E669" s="203" t="s">
        <v>5</v>
      </c>
      <c r="F669" s="204" t="s">
        <v>4048</v>
      </c>
      <c r="H669" s="205">
        <v>25.931999999999999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284</v>
      </c>
      <c r="AU669" s="203" t="s">
        <v>81</v>
      </c>
      <c r="AV669" s="13" t="s">
        <v>81</v>
      </c>
      <c r="AW669" s="13" t="s">
        <v>36</v>
      </c>
      <c r="AX669" s="13" t="s">
        <v>73</v>
      </c>
      <c r="AY669" s="203" t="s">
        <v>276</v>
      </c>
    </row>
    <row r="670" spans="2:65" s="12" customFormat="1">
      <c r="B670" s="194"/>
      <c r="D670" s="195" t="s">
        <v>284</v>
      </c>
      <c r="E670" s="196" t="s">
        <v>5</v>
      </c>
      <c r="F670" s="197" t="s">
        <v>3759</v>
      </c>
      <c r="H670" s="196" t="s">
        <v>5</v>
      </c>
      <c r="I670" s="198"/>
      <c r="L670" s="194"/>
      <c r="M670" s="199"/>
      <c r="N670" s="200"/>
      <c r="O670" s="200"/>
      <c r="P670" s="200"/>
      <c r="Q670" s="200"/>
      <c r="R670" s="200"/>
      <c r="S670" s="200"/>
      <c r="T670" s="201"/>
      <c r="AT670" s="196" t="s">
        <v>284</v>
      </c>
      <c r="AU670" s="196" t="s">
        <v>81</v>
      </c>
      <c r="AV670" s="12" t="s">
        <v>77</v>
      </c>
      <c r="AW670" s="12" t="s">
        <v>36</v>
      </c>
      <c r="AX670" s="12" t="s">
        <v>73</v>
      </c>
      <c r="AY670" s="196" t="s">
        <v>276</v>
      </c>
    </row>
    <row r="671" spans="2:65" s="13" customFormat="1">
      <c r="B671" s="202"/>
      <c r="D671" s="195" t="s">
        <v>284</v>
      </c>
      <c r="E671" s="203" t="s">
        <v>5</v>
      </c>
      <c r="F671" s="204" t="s">
        <v>4049</v>
      </c>
      <c r="H671" s="205">
        <v>4.88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284</v>
      </c>
      <c r="AU671" s="203" t="s">
        <v>81</v>
      </c>
      <c r="AV671" s="13" t="s">
        <v>81</v>
      </c>
      <c r="AW671" s="13" t="s">
        <v>36</v>
      </c>
      <c r="AX671" s="13" t="s">
        <v>73</v>
      </c>
      <c r="AY671" s="203" t="s">
        <v>276</v>
      </c>
    </row>
    <row r="672" spans="2:65" s="12" customFormat="1">
      <c r="B672" s="194"/>
      <c r="D672" s="195" t="s">
        <v>284</v>
      </c>
      <c r="E672" s="196" t="s">
        <v>5</v>
      </c>
      <c r="F672" s="197" t="s">
        <v>3761</v>
      </c>
      <c r="H672" s="196" t="s">
        <v>5</v>
      </c>
      <c r="I672" s="198"/>
      <c r="L672" s="194"/>
      <c r="M672" s="199"/>
      <c r="N672" s="200"/>
      <c r="O672" s="200"/>
      <c r="P672" s="200"/>
      <c r="Q672" s="200"/>
      <c r="R672" s="200"/>
      <c r="S672" s="200"/>
      <c r="T672" s="201"/>
      <c r="AT672" s="196" t="s">
        <v>284</v>
      </c>
      <c r="AU672" s="196" t="s">
        <v>81</v>
      </c>
      <c r="AV672" s="12" t="s">
        <v>77</v>
      </c>
      <c r="AW672" s="12" t="s">
        <v>36</v>
      </c>
      <c r="AX672" s="12" t="s">
        <v>73</v>
      </c>
      <c r="AY672" s="196" t="s">
        <v>276</v>
      </c>
    </row>
    <row r="673" spans="2:51" s="13" customFormat="1">
      <c r="B673" s="202"/>
      <c r="D673" s="195" t="s">
        <v>284</v>
      </c>
      <c r="E673" s="203" t="s">
        <v>5</v>
      </c>
      <c r="F673" s="204" t="s">
        <v>4050</v>
      </c>
      <c r="H673" s="205">
        <v>18.399999999999999</v>
      </c>
      <c r="I673" s="206"/>
      <c r="L673" s="202"/>
      <c r="M673" s="207"/>
      <c r="N673" s="208"/>
      <c r="O673" s="208"/>
      <c r="P673" s="208"/>
      <c r="Q673" s="208"/>
      <c r="R673" s="208"/>
      <c r="S673" s="208"/>
      <c r="T673" s="209"/>
      <c r="AT673" s="203" t="s">
        <v>284</v>
      </c>
      <c r="AU673" s="203" t="s">
        <v>81</v>
      </c>
      <c r="AV673" s="13" t="s">
        <v>81</v>
      </c>
      <c r="AW673" s="13" t="s">
        <v>36</v>
      </c>
      <c r="AX673" s="13" t="s">
        <v>73</v>
      </c>
      <c r="AY673" s="203" t="s">
        <v>276</v>
      </c>
    </row>
    <row r="674" spans="2:51" s="12" customFormat="1">
      <c r="B674" s="194"/>
      <c r="D674" s="195" t="s">
        <v>284</v>
      </c>
      <c r="E674" s="196" t="s">
        <v>5</v>
      </c>
      <c r="F674" s="197" t="s">
        <v>3770</v>
      </c>
      <c r="H674" s="196" t="s">
        <v>5</v>
      </c>
      <c r="I674" s="198"/>
      <c r="L674" s="194"/>
      <c r="M674" s="199"/>
      <c r="N674" s="200"/>
      <c r="O674" s="200"/>
      <c r="P674" s="200"/>
      <c r="Q674" s="200"/>
      <c r="R674" s="200"/>
      <c r="S674" s="200"/>
      <c r="T674" s="201"/>
      <c r="AT674" s="196" t="s">
        <v>284</v>
      </c>
      <c r="AU674" s="196" t="s">
        <v>81</v>
      </c>
      <c r="AV674" s="12" t="s">
        <v>77</v>
      </c>
      <c r="AW674" s="12" t="s">
        <v>36</v>
      </c>
      <c r="AX674" s="12" t="s">
        <v>73</v>
      </c>
      <c r="AY674" s="196" t="s">
        <v>276</v>
      </c>
    </row>
    <row r="675" spans="2:51" s="13" customFormat="1">
      <c r="B675" s="202"/>
      <c r="D675" s="195" t="s">
        <v>284</v>
      </c>
      <c r="E675" s="203" t="s">
        <v>5</v>
      </c>
      <c r="F675" s="204" t="s">
        <v>4051</v>
      </c>
      <c r="H675" s="205">
        <v>14.523999999999999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284</v>
      </c>
      <c r="AU675" s="203" t="s">
        <v>81</v>
      </c>
      <c r="AV675" s="13" t="s">
        <v>81</v>
      </c>
      <c r="AW675" s="13" t="s">
        <v>36</v>
      </c>
      <c r="AX675" s="13" t="s">
        <v>73</v>
      </c>
      <c r="AY675" s="203" t="s">
        <v>276</v>
      </c>
    </row>
    <row r="676" spans="2:51" s="14" customFormat="1">
      <c r="B676" s="210"/>
      <c r="D676" s="195" t="s">
        <v>284</v>
      </c>
      <c r="E676" s="211" t="s">
        <v>5</v>
      </c>
      <c r="F676" s="212" t="s">
        <v>290</v>
      </c>
      <c r="H676" s="213">
        <v>63.735999999999997</v>
      </c>
      <c r="I676" s="214"/>
      <c r="L676" s="210"/>
      <c r="M676" s="215"/>
      <c r="N676" s="216"/>
      <c r="O676" s="216"/>
      <c r="P676" s="216"/>
      <c r="Q676" s="216"/>
      <c r="R676" s="216"/>
      <c r="S676" s="216"/>
      <c r="T676" s="217"/>
      <c r="AT676" s="211" t="s">
        <v>284</v>
      </c>
      <c r="AU676" s="211" t="s">
        <v>81</v>
      </c>
      <c r="AV676" s="14" t="s">
        <v>87</v>
      </c>
      <c r="AW676" s="14" t="s">
        <v>36</v>
      </c>
      <c r="AX676" s="14" t="s">
        <v>73</v>
      </c>
      <c r="AY676" s="211" t="s">
        <v>276</v>
      </c>
    </row>
    <row r="677" spans="2:51" s="12" customFormat="1">
      <c r="B677" s="194"/>
      <c r="D677" s="195" t="s">
        <v>284</v>
      </c>
      <c r="E677" s="196" t="s">
        <v>5</v>
      </c>
      <c r="F677" s="197" t="s">
        <v>937</v>
      </c>
      <c r="H677" s="196" t="s">
        <v>5</v>
      </c>
      <c r="I677" s="198"/>
      <c r="L677" s="194"/>
      <c r="M677" s="199"/>
      <c r="N677" s="200"/>
      <c r="O677" s="200"/>
      <c r="P677" s="200"/>
      <c r="Q677" s="200"/>
      <c r="R677" s="200"/>
      <c r="S677" s="200"/>
      <c r="T677" s="201"/>
      <c r="AT677" s="196" t="s">
        <v>284</v>
      </c>
      <c r="AU677" s="196" t="s">
        <v>81</v>
      </c>
      <c r="AV677" s="12" t="s">
        <v>77</v>
      </c>
      <c r="AW677" s="12" t="s">
        <v>36</v>
      </c>
      <c r="AX677" s="12" t="s">
        <v>73</v>
      </c>
      <c r="AY677" s="196" t="s">
        <v>276</v>
      </c>
    </row>
    <row r="678" spans="2:51" s="12" customFormat="1">
      <c r="B678" s="194"/>
      <c r="D678" s="195" t="s">
        <v>284</v>
      </c>
      <c r="E678" s="196" t="s">
        <v>5</v>
      </c>
      <c r="F678" s="197" t="s">
        <v>3920</v>
      </c>
      <c r="H678" s="196" t="s">
        <v>5</v>
      </c>
      <c r="I678" s="198"/>
      <c r="L678" s="194"/>
      <c r="M678" s="199"/>
      <c r="N678" s="200"/>
      <c r="O678" s="200"/>
      <c r="P678" s="200"/>
      <c r="Q678" s="200"/>
      <c r="R678" s="200"/>
      <c r="S678" s="200"/>
      <c r="T678" s="201"/>
      <c r="AT678" s="196" t="s">
        <v>284</v>
      </c>
      <c r="AU678" s="196" t="s">
        <v>81</v>
      </c>
      <c r="AV678" s="12" t="s">
        <v>77</v>
      </c>
      <c r="AW678" s="12" t="s">
        <v>36</v>
      </c>
      <c r="AX678" s="12" t="s">
        <v>73</v>
      </c>
      <c r="AY678" s="196" t="s">
        <v>276</v>
      </c>
    </row>
    <row r="679" spans="2:51" s="12" customFormat="1">
      <c r="B679" s="194"/>
      <c r="D679" s="195" t="s">
        <v>284</v>
      </c>
      <c r="E679" s="196" t="s">
        <v>5</v>
      </c>
      <c r="F679" s="197" t="s">
        <v>3910</v>
      </c>
      <c r="H679" s="196" t="s">
        <v>5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6" t="s">
        <v>284</v>
      </c>
      <c r="AU679" s="196" t="s">
        <v>81</v>
      </c>
      <c r="AV679" s="12" t="s">
        <v>77</v>
      </c>
      <c r="AW679" s="12" t="s">
        <v>36</v>
      </c>
      <c r="AX679" s="12" t="s">
        <v>73</v>
      </c>
      <c r="AY679" s="196" t="s">
        <v>276</v>
      </c>
    </row>
    <row r="680" spans="2:51" s="13" customFormat="1">
      <c r="B680" s="202"/>
      <c r="D680" s="195" t="s">
        <v>284</v>
      </c>
      <c r="E680" s="203" t="s">
        <v>5</v>
      </c>
      <c r="F680" s="204" t="s">
        <v>4052</v>
      </c>
      <c r="H680" s="205">
        <v>18.562999999999999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284</v>
      </c>
      <c r="AU680" s="203" t="s">
        <v>81</v>
      </c>
      <c r="AV680" s="13" t="s">
        <v>81</v>
      </c>
      <c r="AW680" s="13" t="s">
        <v>36</v>
      </c>
      <c r="AX680" s="13" t="s">
        <v>73</v>
      </c>
      <c r="AY680" s="203" t="s">
        <v>276</v>
      </c>
    </row>
    <row r="681" spans="2:51" s="12" customFormat="1">
      <c r="B681" s="194"/>
      <c r="D681" s="195" t="s">
        <v>284</v>
      </c>
      <c r="E681" s="196" t="s">
        <v>5</v>
      </c>
      <c r="F681" s="197" t="s">
        <v>3761</v>
      </c>
      <c r="H681" s="196" t="s">
        <v>5</v>
      </c>
      <c r="I681" s="198"/>
      <c r="L681" s="194"/>
      <c r="M681" s="199"/>
      <c r="N681" s="200"/>
      <c r="O681" s="200"/>
      <c r="P681" s="200"/>
      <c r="Q681" s="200"/>
      <c r="R681" s="200"/>
      <c r="S681" s="200"/>
      <c r="T681" s="201"/>
      <c r="AT681" s="196" t="s">
        <v>284</v>
      </c>
      <c r="AU681" s="196" t="s">
        <v>81</v>
      </c>
      <c r="AV681" s="12" t="s">
        <v>77</v>
      </c>
      <c r="AW681" s="12" t="s">
        <v>36</v>
      </c>
      <c r="AX681" s="12" t="s">
        <v>73</v>
      </c>
      <c r="AY681" s="196" t="s">
        <v>276</v>
      </c>
    </row>
    <row r="682" spans="2:51" s="13" customFormat="1">
      <c r="B682" s="202"/>
      <c r="D682" s="195" t="s">
        <v>284</v>
      </c>
      <c r="E682" s="203" t="s">
        <v>5</v>
      </c>
      <c r="F682" s="204" t="s">
        <v>4053</v>
      </c>
      <c r="H682" s="205">
        <v>14.7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284</v>
      </c>
      <c r="AU682" s="203" t="s">
        <v>81</v>
      </c>
      <c r="AV682" s="13" t="s">
        <v>81</v>
      </c>
      <c r="AW682" s="13" t="s">
        <v>36</v>
      </c>
      <c r="AX682" s="13" t="s">
        <v>73</v>
      </c>
      <c r="AY682" s="203" t="s">
        <v>276</v>
      </c>
    </row>
    <row r="683" spans="2:51" s="13" customFormat="1">
      <c r="B683" s="202"/>
      <c r="D683" s="195" t="s">
        <v>284</v>
      </c>
      <c r="E683" s="203" t="s">
        <v>5</v>
      </c>
      <c r="F683" s="204" t="s">
        <v>4054</v>
      </c>
      <c r="H683" s="205">
        <v>2.4449999999999998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284</v>
      </c>
      <c r="AU683" s="203" t="s">
        <v>81</v>
      </c>
      <c r="AV683" s="13" t="s">
        <v>81</v>
      </c>
      <c r="AW683" s="13" t="s">
        <v>36</v>
      </c>
      <c r="AX683" s="13" t="s">
        <v>73</v>
      </c>
      <c r="AY683" s="203" t="s">
        <v>276</v>
      </c>
    </row>
    <row r="684" spans="2:51" s="14" customFormat="1">
      <c r="B684" s="210"/>
      <c r="D684" s="195" t="s">
        <v>284</v>
      </c>
      <c r="E684" s="211" t="s">
        <v>5</v>
      </c>
      <c r="F684" s="212" t="s">
        <v>290</v>
      </c>
      <c r="H684" s="213">
        <v>35.707999999999998</v>
      </c>
      <c r="I684" s="214"/>
      <c r="L684" s="210"/>
      <c r="M684" s="215"/>
      <c r="N684" s="216"/>
      <c r="O684" s="216"/>
      <c r="P684" s="216"/>
      <c r="Q684" s="216"/>
      <c r="R684" s="216"/>
      <c r="S684" s="216"/>
      <c r="T684" s="217"/>
      <c r="AT684" s="211" t="s">
        <v>284</v>
      </c>
      <c r="AU684" s="211" t="s">
        <v>81</v>
      </c>
      <c r="AV684" s="14" t="s">
        <v>87</v>
      </c>
      <c r="AW684" s="14" t="s">
        <v>36</v>
      </c>
      <c r="AX684" s="14" t="s">
        <v>73</v>
      </c>
      <c r="AY684" s="211" t="s">
        <v>276</v>
      </c>
    </row>
    <row r="685" spans="2:51" s="12" customFormat="1">
      <c r="B685" s="194"/>
      <c r="D685" s="195" t="s">
        <v>284</v>
      </c>
      <c r="E685" s="196" t="s">
        <v>5</v>
      </c>
      <c r="F685" s="197" t="s">
        <v>3927</v>
      </c>
      <c r="H685" s="196" t="s">
        <v>5</v>
      </c>
      <c r="I685" s="198"/>
      <c r="L685" s="194"/>
      <c r="M685" s="199"/>
      <c r="N685" s="200"/>
      <c r="O685" s="200"/>
      <c r="P685" s="200"/>
      <c r="Q685" s="200"/>
      <c r="R685" s="200"/>
      <c r="S685" s="200"/>
      <c r="T685" s="201"/>
      <c r="AT685" s="196" t="s">
        <v>284</v>
      </c>
      <c r="AU685" s="196" t="s">
        <v>81</v>
      </c>
      <c r="AV685" s="12" t="s">
        <v>77</v>
      </c>
      <c r="AW685" s="12" t="s">
        <v>36</v>
      </c>
      <c r="AX685" s="12" t="s">
        <v>73</v>
      </c>
      <c r="AY685" s="196" t="s">
        <v>276</v>
      </c>
    </row>
    <row r="686" spans="2:51" s="12" customFormat="1">
      <c r="B686" s="194"/>
      <c r="D686" s="195" t="s">
        <v>284</v>
      </c>
      <c r="E686" s="196" t="s">
        <v>5</v>
      </c>
      <c r="F686" s="197" t="s">
        <v>3756</v>
      </c>
      <c r="H686" s="196" t="s">
        <v>5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6" t="s">
        <v>284</v>
      </c>
      <c r="AU686" s="196" t="s">
        <v>81</v>
      </c>
      <c r="AV686" s="12" t="s">
        <v>77</v>
      </c>
      <c r="AW686" s="12" t="s">
        <v>36</v>
      </c>
      <c r="AX686" s="12" t="s">
        <v>73</v>
      </c>
      <c r="AY686" s="196" t="s">
        <v>276</v>
      </c>
    </row>
    <row r="687" spans="2:51" s="13" customFormat="1">
      <c r="B687" s="202"/>
      <c r="D687" s="195" t="s">
        <v>284</v>
      </c>
      <c r="E687" s="203" t="s">
        <v>5</v>
      </c>
      <c r="F687" s="204" t="s">
        <v>4055</v>
      </c>
      <c r="H687" s="205">
        <v>28.92</v>
      </c>
      <c r="I687" s="206"/>
      <c r="L687" s="202"/>
      <c r="M687" s="207"/>
      <c r="N687" s="208"/>
      <c r="O687" s="208"/>
      <c r="P687" s="208"/>
      <c r="Q687" s="208"/>
      <c r="R687" s="208"/>
      <c r="S687" s="208"/>
      <c r="T687" s="209"/>
      <c r="AT687" s="203" t="s">
        <v>284</v>
      </c>
      <c r="AU687" s="203" t="s">
        <v>81</v>
      </c>
      <c r="AV687" s="13" t="s">
        <v>81</v>
      </c>
      <c r="AW687" s="13" t="s">
        <v>36</v>
      </c>
      <c r="AX687" s="13" t="s">
        <v>73</v>
      </c>
      <c r="AY687" s="203" t="s">
        <v>276</v>
      </c>
    </row>
    <row r="688" spans="2:51" s="12" customFormat="1">
      <c r="B688" s="194"/>
      <c r="D688" s="195" t="s">
        <v>284</v>
      </c>
      <c r="E688" s="196" t="s">
        <v>5</v>
      </c>
      <c r="F688" s="197" t="s">
        <v>3931</v>
      </c>
      <c r="H688" s="196" t="s">
        <v>5</v>
      </c>
      <c r="I688" s="198"/>
      <c r="L688" s="194"/>
      <c r="M688" s="199"/>
      <c r="N688" s="200"/>
      <c r="O688" s="200"/>
      <c r="P688" s="200"/>
      <c r="Q688" s="200"/>
      <c r="R688" s="200"/>
      <c r="S688" s="200"/>
      <c r="T688" s="201"/>
      <c r="AT688" s="196" t="s">
        <v>284</v>
      </c>
      <c r="AU688" s="196" t="s">
        <v>81</v>
      </c>
      <c r="AV688" s="12" t="s">
        <v>77</v>
      </c>
      <c r="AW688" s="12" t="s">
        <v>36</v>
      </c>
      <c r="AX688" s="12" t="s">
        <v>73</v>
      </c>
      <c r="AY688" s="196" t="s">
        <v>276</v>
      </c>
    </row>
    <row r="689" spans="2:65" s="13" customFormat="1">
      <c r="B689" s="202"/>
      <c r="D689" s="195" t="s">
        <v>284</v>
      </c>
      <c r="E689" s="203" t="s">
        <v>5</v>
      </c>
      <c r="F689" s="204" t="s">
        <v>4056</v>
      </c>
      <c r="H689" s="205">
        <v>9.5820000000000007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284</v>
      </c>
      <c r="AU689" s="203" t="s">
        <v>81</v>
      </c>
      <c r="AV689" s="13" t="s">
        <v>81</v>
      </c>
      <c r="AW689" s="13" t="s">
        <v>36</v>
      </c>
      <c r="AX689" s="13" t="s">
        <v>73</v>
      </c>
      <c r="AY689" s="203" t="s">
        <v>276</v>
      </c>
    </row>
    <row r="690" spans="2:65" s="12" customFormat="1">
      <c r="B690" s="194"/>
      <c r="D690" s="195" t="s">
        <v>284</v>
      </c>
      <c r="E690" s="196" t="s">
        <v>5</v>
      </c>
      <c r="F690" s="197" t="s">
        <v>3934</v>
      </c>
      <c r="H690" s="196" t="s">
        <v>5</v>
      </c>
      <c r="I690" s="198"/>
      <c r="L690" s="194"/>
      <c r="M690" s="199"/>
      <c r="N690" s="200"/>
      <c r="O690" s="200"/>
      <c r="P690" s="200"/>
      <c r="Q690" s="200"/>
      <c r="R690" s="200"/>
      <c r="S690" s="200"/>
      <c r="T690" s="201"/>
      <c r="AT690" s="196" t="s">
        <v>284</v>
      </c>
      <c r="AU690" s="196" t="s">
        <v>81</v>
      </c>
      <c r="AV690" s="12" t="s">
        <v>77</v>
      </c>
      <c r="AW690" s="12" t="s">
        <v>36</v>
      </c>
      <c r="AX690" s="12" t="s">
        <v>73</v>
      </c>
      <c r="AY690" s="196" t="s">
        <v>276</v>
      </c>
    </row>
    <row r="691" spans="2:65" s="13" customFormat="1">
      <c r="B691" s="202"/>
      <c r="D691" s="195" t="s">
        <v>284</v>
      </c>
      <c r="E691" s="203" t="s">
        <v>5</v>
      </c>
      <c r="F691" s="204" t="s">
        <v>4057</v>
      </c>
      <c r="H691" s="205">
        <v>14.85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284</v>
      </c>
      <c r="AU691" s="203" t="s">
        <v>81</v>
      </c>
      <c r="AV691" s="13" t="s">
        <v>81</v>
      </c>
      <c r="AW691" s="13" t="s">
        <v>36</v>
      </c>
      <c r="AX691" s="13" t="s">
        <v>73</v>
      </c>
      <c r="AY691" s="203" t="s">
        <v>276</v>
      </c>
    </row>
    <row r="692" spans="2:65" s="13" customFormat="1">
      <c r="B692" s="202"/>
      <c r="D692" s="195" t="s">
        <v>284</v>
      </c>
      <c r="E692" s="203" t="s">
        <v>5</v>
      </c>
      <c r="F692" s="204" t="s">
        <v>4058</v>
      </c>
      <c r="H692" s="205">
        <v>22.2</v>
      </c>
      <c r="I692" s="206"/>
      <c r="L692" s="202"/>
      <c r="M692" s="207"/>
      <c r="N692" s="208"/>
      <c r="O692" s="208"/>
      <c r="P692" s="208"/>
      <c r="Q692" s="208"/>
      <c r="R692" s="208"/>
      <c r="S692" s="208"/>
      <c r="T692" s="209"/>
      <c r="AT692" s="203" t="s">
        <v>284</v>
      </c>
      <c r="AU692" s="203" t="s">
        <v>81</v>
      </c>
      <c r="AV692" s="13" t="s">
        <v>81</v>
      </c>
      <c r="AW692" s="13" t="s">
        <v>36</v>
      </c>
      <c r="AX692" s="13" t="s">
        <v>73</v>
      </c>
      <c r="AY692" s="203" t="s">
        <v>276</v>
      </c>
    </row>
    <row r="693" spans="2:65" s="14" customFormat="1">
      <c r="B693" s="210"/>
      <c r="D693" s="195" t="s">
        <v>284</v>
      </c>
      <c r="E693" s="211" t="s">
        <v>5</v>
      </c>
      <c r="F693" s="212" t="s">
        <v>290</v>
      </c>
      <c r="H693" s="213">
        <v>75.552000000000007</v>
      </c>
      <c r="I693" s="214"/>
      <c r="L693" s="210"/>
      <c r="M693" s="215"/>
      <c r="N693" s="216"/>
      <c r="O693" s="216"/>
      <c r="P693" s="216"/>
      <c r="Q693" s="216"/>
      <c r="R693" s="216"/>
      <c r="S693" s="216"/>
      <c r="T693" s="217"/>
      <c r="AT693" s="211" t="s">
        <v>284</v>
      </c>
      <c r="AU693" s="211" t="s">
        <v>81</v>
      </c>
      <c r="AV693" s="14" t="s">
        <v>87</v>
      </c>
      <c r="AW693" s="14" t="s">
        <v>36</v>
      </c>
      <c r="AX693" s="14" t="s">
        <v>73</v>
      </c>
      <c r="AY693" s="211" t="s">
        <v>276</v>
      </c>
    </row>
    <row r="694" spans="2:65" s="15" customFormat="1">
      <c r="B694" s="218"/>
      <c r="D694" s="195" t="s">
        <v>284</v>
      </c>
      <c r="E694" s="219" t="s">
        <v>5</v>
      </c>
      <c r="F694" s="220" t="s">
        <v>291</v>
      </c>
      <c r="H694" s="221">
        <v>174.99600000000001</v>
      </c>
      <c r="I694" s="222"/>
      <c r="L694" s="218"/>
      <c r="M694" s="223"/>
      <c r="N694" s="224"/>
      <c r="O694" s="224"/>
      <c r="P694" s="224"/>
      <c r="Q694" s="224"/>
      <c r="R694" s="224"/>
      <c r="S694" s="224"/>
      <c r="T694" s="225"/>
      <c r="AT694" s="219" t="s">
        <v>284</v>
      </c>
      <c r="AU694" s="219" t="s">
        <v>81</v>
      </c>
      <c r="AV694" s="15" t="s">
        <v>92</v>
      </c>
      <c r="AW694" s="15" t="s">
        <v>36</v>
      </c>
      <c r="AX694" s="15" t="s">
        <v>77</v>
      </c>
      <c r="AY694" s="219" t="s">
        <v>276</v>
      </c>
    </row>
    <row r="695" spans="2:65" s="1" customFormat="1" ht="16.5" customHeight="1">
      <c r="B695" s="181"/>
      <c r="C695" s="182" t="s">
        <v>615</v>
      </c>
      <c r="D695" s="182" t="s">
        <v>278</v>
      </c>
      <c r="E695" s="183" t="s">
        <v>1108</v>
      </c>
      <c r="F695" s="184" t="s">
        <v>1109</v>
      </c>
      <c r="G695" s="185" t="s">
        <v>325</v>
      </c>
      <c r="H695" s="186">
        <v>174.99600000000001</v>
      </c>
      <c r="I695" s="187"/>
      <c r="J695" s="188">
        <f>ROUND(I695*H695,2)</f>
        <v>0</v>
      </c>
      <c r="K695" s="184" t="s">
        <v>282</v>
      </c>
      <c r="L695" s="42"/>
      <c r="M695" s="189" t="s">
        <v>5</v>
      </c>
      <c r="N695" s="190" t="s">
        <v>46</v>
      </c>
      <c r="O695" s="43"/>
      <c r="P695" s="191">
        <f>O695*H695</f>
        <v>0</v>
      </c>
      <c r="Q695" s="191">
        <v>0</v>
      </c>
      <c r="R695" s="191">
        <f>Q695*H695</f>
        <v>0</v>
      </c>
      <c r="S695" s="191">
        <v>0</v>
      </c>
      <c r="T695" s="192">
        <f>S695*H695</f>
        <v>0</v>
      </c>
      <c r="AR695" s="25" t="s">
        <v>92</v>
      </c>
      <c r="AT695" s="25" t="s">
        <v>278</v>
      </c>
      <c r="AU695" s="25" t="s">
        <v>81</v>
      </c>
      <c r="AY695" s="25" t="s">
        <v>276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5" t="s">
        <v>92</v>
      </c>
      <c r="BK695" s="193">
        <f>ROUND(I695*H695,2)</f>
        <v>0</v>
      </c>
      <c r="BL695" s="25" t="s">
        <v>92</v>
      </c>
      <c r="BM695" s="25" t="s">
        <v>4059</v>
      </c>
    </row>
    <row r="696" spans="2:65" s="12" customFormat="1">
      <c r="B696" s="194"/>
      <c r="D696" s="195" t="s">
        <v>284</v>
      </c>
      <c r="E696" s="196" t="s">
        <v>5</v>
      </c>
      <c r="F696" s="197" t="s">
        <v>1111</v>
      </c>
      <c r="H696" s="196" t="s">
        <v>5</v>
      </c>
      <c r="I696" s="198"/>
      <c r="L696" s="194"/>
      <c r="M696" s="199"/>
      <c r="N696" s="200"/>
      <c r="O696" s="200"/>
      <c r="P696" s="200"/>
      <c r="Q696" s="200"/>
      <c r="R696" s="200"/>
      <c r="S696" s="200"/>
      <c r="T696" s="201"/>
      <c r="AT696" s="196" t="s">
        <v>284</v>
      </c>
      <c r="AU696" s="196" t="s">
        <v>81</v>
      </c>
      <c r="AV696" s="12" t="s">
        <v>77</v>
      </c>
      <c r="AW696" s="12" t="s">
        <v>36</v>
      </c>
      <c r="AX696" s="12" t="s">
        <v>73</v>
      </c>
      <c r="AY696" s="196" t="s">
        <v>276</v>
      </c>
    </row>
    <row r="697" spans="2:65" s="12" customFormat="1">
      <c r="B697" s="194"/>
      <c r="D697" s="195" t="s">
        <v>284</v>
      </c>
      <c r="E697" s="196" t="s">
        <v>5</v>
      </c>
      <c r="F697" s="197" t="s">
        <v>3908</v>
      </c>
      <c r="H697" s="196" t="s">
        <v>5</v>
      </c>
      <c r="I697" s="198"/>
      <c r="L697" s="194"/>
      <c r="M697" s="199"/>
      <c r="N697" s="200"/>
      <c r="O697" s="200"/>
      <c r="P697" s="200"/>
      <c r="Q697" s="200"/>
      <c r="R697" s="200"/>
      <c r="S697" s="200"/>
      <c r="T697" s="201"/>
      <c r="AT697" s="196" t="s">
        <v>284</v>
      </c>
      <c r="AU697" s="196" t="s">
        <v>81</v>
      </c>
      <c r="AV697" s="12" t="s">
        <v>77</v>
      </c>
      <c r="AW697" s="12" t="s">
        <v>36</v>
      </c>
      <c r="AX697" s="12" t="s">
        <v>73</v>
      </c>
      <c r="AY697" s="196" t="s">
        <v>276</v>
      </c>
    </row>
    <row r="698" spans="2:65" s="12" customFormat="1">
      <c r="B698" s="194"/>
      <c r="D698" s="195" t="s">
        <v>284</v>
      </c>
      <c r="E698" s="196" t="s">
        <v>5</v>
      </c>
      <c r="F698" s="197" t="s">
        <v>3910</v>
      </c>
      <c r="H698" s="196" t="s">
        <v>5</v>
      </c>
      <c r="I698" s="198"/>
      <c r="L698" s="194"/>
      <c r="M698" s="199"/>
      <c r="N698" s="200"/>
      <c r="O698" s="200"/>
      <c r="P698" s="200"/>
      <c r="Q698" s="200"/>
      <c r="R698" s="200"/>
      <c r="S698" s="200"/>
      <c r="T698" s="201"/>
      <c r="AT698" s="196" t="s">
        <v>284</v>
      </c>
      <c r="AU698" s="196" t="s">
        <v>81</v>
      </c>
      <c r="AV698" s="12" t="s">
        <v>77</v>
      </c>
      <c r="AW698" s="12" t="s">
        <v>36</v>
      </c>
      <c r="AX698" s="12" t="s">
        <v>73</v>
      </c>
      <c r="AY698" s="196" t="s">
        <v>276</v>
      </c>
    </row>
    <row r="699" spans="2:65" s="13" customFormat="1">
      <c r="B699" s="202"/>
      <c r="D699" s="195" t="s">
        <v>284</v>
      </c>
      <c r="E699" s="203" t="s">
        <v>5</v>
      </c>
      <c r="F699" s="204" t="s">
        <v>4048</v>
      </c>
      <c r="H699" s="205">
        <v>25.931999999999999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284</v>
      </c>
      <c r="AU699" s="203" t="s">
        <v>81</v>
      </c>
      <c r="AV699" s="13" t="s">
        <v>81</v>
      </c>
      <c r="AW699" s="13" t="s">
        <v>36</v>
      </c>
      <c r="AX699" s="13" t="s">
        <v>73</v>
      </c>
      <c r="AY699" s="203" t="s">
        <v>276</v>
      </c>
    </row>
    <row r="700" spans="2:65" s="12" customFormat="1">
      <c r="B700" s="194"/>
      <c r="D700" s="195" t="s">
        <v>284</v>
      </c>
      <c r="E700" s="196" t="s">
        <v>5</v>
      </c>
      <c r="F700" s="197" t="s">
        <v>3759</v>
      </c>
      <c r="H700" s="196" t="s">
        <v>5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6" t="s">
        <v>284</v>
      </c>
      <c r="AU700" s="196" t="s">
        <v>81</v>
      </c>
      <c r="AV700" s="12" t="s">
        <v>77</v>
      </c>
      <c r="AW700" s="12" t="s">
        <v>36</v>
      </c>
      <c r="AX700" s="12" t="s">
        <v>73</v>
      </c>
      <c r="AY700" s="196" t="s">
        <v>276</v>
      </c>
    </row>
    <row r="701" spans="2:65" s="13" customFormat="1">
      <c r="B701" s="202"/>
      <c r="D701" s="195" t="s">
        <v>284</v>
      </c>
      <c r="E701" s="203" t="s">
        <v>5</v>
      </c>
      <c r="F701" s="204" t="s">
        <v>4049</v>
      </c>
      <c r="H701" s="205">
        <v>4.88</v>
      </c>
      <c r="I701" s="206"/>
      <c r="L701" s="202"/>
      <c r="M701" s="207"/>
      <c r="N701" s="208"/>
      <c r="O701" s="208"/>
      <c r="P701" s="208"/>
      <c r="Q701" s="208"/>
      <c r="R701" s="208"/>
      <c r="S701" s="208"/>
      <c r="T701" s="209"/>
      <c r="AT701" s="203" t="s">
        <v>284</v>
      </c>
      <c r="AU701" s="203" t="s">
        <v>81</v>
      </c>
      <c r="AV701" s="13" t="s">
        <v>81</v>
      </c>
      <c r="AW701" s="13" t="s">
        <v>36</v>
      </c>
      <c r="AX701" s="13" t="s">
        <v>73</v>
      </c>
      <c r="AY701" s="203" t="s">
        <v>276</v>
      </c>
    </row>
    <row r="702" spans="2:65" s="12" customFormat="1">
      <c r="B702" s="194"/>
      <c r="D702" s="195" t="s">
        <v>284</v>
      </c>
      <c r="E702" s="196" t="s">
        <v>5</v>
      </c>
      <c r="F702" s="197" t="s">
        <v>3761</v>
      </c>
      <c r="H702" s="196" t="s">
        <v>5</v>
      </c>
      <c r="I702" s="198"/>
      <c r="L702" s="194"/>
      <c r="M702" s="199"/>
      <c r="N702" s="200"/>
      <c r="O702" s="200"/>
      <c r="P702" s="200"/>
      <c r="Q702" s="200"/>
      <c r="R702" s="200"/>
      <c r="S702" s="200"/>
      <c r="T702" s="201"/>
      <c r="AT702" s="196" t="s">
        <v>284</v>
      </c>
      <c r="AU702" s="196" t="s">
        <v>81</v>
      </c>
      <c r="AV702" s="12" t="s">
        <v>77</v>
      </c>
      <c r="AW702" s="12" t="s">
        <v>36</v>
      </c>
      <c r="AX702" s="12" t="s">
        <v>73</v>
      </c>
      <c r="AY702" s="196" t="s">
        <v>276</v>
      </c>
    </row>
    <row r="703" spans="2:65" s="13" customFormat="1">
      <c r="B703" s="202"/>
      <c r="D703" s="195" t="s">
        <v>284</v>
      </c>
      <c r="E703" s="203" t="s">
        <v>5</v>
      </c>
      <c r="F703" s="204" t="s">
        <v>4050</v>
      </c>
      <c r="H703" s="205">
        <v>18.399999999999999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284</v>
      </c>
      <c r="AU703" s="203" t="s">
        <v>81</v>
      </c>
      <c r="AV703" s="13" t="s">
        <v>81</v>
      </c>
      <c r="AW703" s="13" t="s">
        <v>36</v>
      </c>
      <c r="AX703" s="13" t="s">
        <v>73</v>
      </c>
      <c r="AY703" s="203" t="s">
        <v>276</v>
      </c>
    </row>
    <row r="704" spans="2:65" s="12" customFormat="1">
      <c r="B704" s="194"/>
      <c r="D704" s="195" t="s">
        <v>284</v>
      </c>
      <c r="E704" s="196" t="s">
        <v>5</v>
      </c>
      <c r="F704" s="197" t="s">
        <v>3770</v>
      </c>
      <c r="H704" s="196" t="s">
        <v>5</v>
      </c>
      <c r="I704" s="198"/>
      <c r="L704" s="194"/>
      <c r="M704" s="199"/>
      <c r="N704" s="200"/>
      <c r="O704" s="200"/>
      <c r="P704" s="200"/>
      <c r="Q704" s="200"/>
      <c r="R704" s="200"/>
      <c r="S704" s="200"/>
      <c r="T704" s="201"/>
      <c r="AT704" s="196" t="s">
        <v>284</v>
      </c>
      <c r="AU704" s="196" t="s">
        <v>81</v>
      </c>
      <c r="AV704" s="12" t="s">
        <v>77</v>
      </c>
      <c r="AW704" s="12" t="s">
        <v>36</v>
      </c>
      <c r="AX704" s="12" t="s">
        <v>73</v>
      </c>
      <c r="AY704" s="196" t="s">
        <v>276</v>
      </c>
    </row>
    <row r="705" spans="2:51" s="13" customFormat="1">
      <c r="B705" s="202"/>
      <c r="D705" s="195" t="s">
        <v>284</v>
      </c>
      <c r="E705" s="203" t="s">
        <v>5</v>
      </c>
      <c r="F705" s="204" t="s">
        <v>4051</v>
      </c>
      <c r="H705" s="205">
        <v>14.523999999999999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284</v>
      </c>
      <c r="AU705" s="203" t="s">
        <v>81</v>
      </c>
      <c r="AV705" s="13" t="s">
        <v>81</v>
      </c>
      <c r="AW705" s="13" t="s">
        <v>36</v>
      </c>
      <c r="AX705" s="13" t="s">
        <v>73</v>
      </c>
      <c r="AY705" s="203" t="s">
        <v>276</v>
      </c>
    </row>
    <row r="706" spans="2:51" s="14" customFormat="1">
      <c r="B706" s="210"/>
      <c r="D706" s="195" t="s">
        <v>284</v>
      </c>
      <c r="E706" s="211" t="s">
        <v>5</v>
      </c>
      <c r="F706" s="212" t="s">
        <v>290</v>
      </c>
      <c r="H706" s="213">
        <v>63.735999999999997</v>
      </c>
      <c r="I706" s="214"/>
      <c r="L706" s="210"/>
      <c r="M706" s="215"/>
      <c r="N706" s="216"/>
      <c r="O706" s="216"/>
      <c r="P706" s="216"/>
      <c r="Q706" s="216"/>
      <c r="R706" s="216"/>
      <c r="S706" s="216"/>
      <c r="T706" s="217"/>
      <c r="AT706" s="211" t="s">
        <v>284</v>
      </c>
      <c r="AU706" s="211" t="s">
        <v>81</v>
      </c>
      <c r="AV706" s="14" t="s">
        <v>87</v>
      </c>
      <c r="AW706" s="14" t="s">
        <v>36</v>
      </c>
      <c r="AX706" s="14" t="s">
        <v>73</v>
      </c>
      <c r="AY706" s="211" t="s">
        <v>276</v>
      </c>
    </row>
    <row r="707" spans="2:51" s="12" customFormat="1">
      <c r="B707" s="194"/>
      <c r="D707" s="195" t="s">
        <v>284</v>
      </c>
      <c r="E707" s="196" t="s">
        <v>5</v>
      </c>
      <c r="F707" s="197" t="s">
        <v>937</v>
      </c>
      <c r="H707" s="196" t="s">
        <v>5</v>
      </c>
      <c r="I707" s="198"/>
      <c r="L707" s="194"/>
      <c r="M707" s="199"/>
      <c r="N707" s="200"/>
      <c r="O707" s="200"/>
      <c r="P707" s="200"/>
      <c r="Q707" s="200"/>
      <c r="R707" s="200"/>
      <c r="S707" s="200"/>
      <c r="T707" s="201"/>
      <c r="AT707" s="196" t="s">
        <v>284</v>
      </c>
      <c r="AU707" s="196" t="s">
        <v>81</v>
      </c>
      <c r="AV707" s="12" t="s">
        <v>77</v>
      </c>
      <c r="AW707" s="12" t="s">
        <v>36</v>
      </c>
      <c r="AX707" s="12" t="s">
        <v>73</v>
      </c>
      <c r="AY707" s="196" t="s">
        <v>276</v>
      </c>
    </row>
    <row r="708" spans="2:51" s="12" customFormat="1">
      <c r="B708" s="194"/>
      <c r="D708" s="195" t="s">
        <v>284</v>
      </c>
      <c r="E708" s="196" t="s">
        <v>5</v>
      </c>
      <c r="F708" s="197" t="s">
        <v>3920</v>
      </c>
      <c r="H708" s="196" t="s">
        <v>5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6" t="s">
        <v>284</v>
      </c>
      <c r="AU708" s="196" t="s">
        <v>81</v>
      </c>
      <c r="AV708" s="12" t="s">
        <v>77</v>
      </c>
      <c r="AW708" s="12" t="s">
        <v>36</v>
      </c>
      <c r="AX708" s="12" t="s">
        <v>73</v>
      </c>
      <c r="AY708" s="196" t="s">
        <v>276</v>
      </c>
    </row>
    <row r="709" spans="2:51" s="12" customFormat="1">
      <c r="B709" s="194"/>
      <c r="D709" s="195" t="s">
        <v>284</v>
      </c>
      <c r="E709" s="196" t="s">
        <v>5</v>
      </c>
      <c r="F709" s="197" t="s">
        <v>3910</v>
      </c>
      <c r="H709" s="196" t="s">
        <v>5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AT709" s="196" t="s">
        <v>284</v>
      </c>
      <c r="AU709" s="196" t="s">
        <v>81</v>
      </c>
      <c r="AV709" s="12" t="s">
        <v>77</v>
      </c>
      <c r="AW709" s="12" t="s">
        <v>36</v>
      </c>
      <c r="AX709" s="12" t="s">
        <v>73</v>
      </c>
      <c r="AY709" s="196" t="s">
        <v>276</v>
      </c>
    </row>
    <row r="710" spans="2:51" s="13" customFormat="1">
      <c r="B710" s="202"/>
      <c r="D710" s="195" t="s">
        <v>284</v>
      </c>
      <c r="E710" s="203" t="s">
        <v>5</v>
      </c>
      <c r="F710" s="204" t="s">
        <v>4052</v>
      </c>
      <c r="H710" s="205">
        <v>18.562999999999999</v>
      </c>
      <c r="I710" s="206"/>
      <c r="L710" s="202"/>
      <c r="M710" s="207"/>
      <c r="N710" s="208"/>
      <c r="O710" s="208"/>
      <c r="P710" s="208"/>
      <c r="Q710" s="208"/>
      <c r="R710" s="208"/>
      <c r="S710" s="208"/>
      <c r="T710" s="209"/>
      <c r="AT710" s="203" t="s">
        <v>284</v>
      </c>
      <c r="AU710" s="203" t="s">
        <v>81</v>
      </c>
      <c r="AV710" s="13" t="s">
        <v>81</v>
      </c>
      <c r="AW710" s="13" t="s">
        <v>36</v>
      </c>
      <c r="AX710" s="13" t="s">
        <v>73</v>
      </c>
      <c r="AY710" s="203" t="s">
        <v>276</v>
      </c>
    </row>
    <row r="711" spans="2:51" s="12" customFormat="1">
      <c r="B711" s="194"/>
      <c r="D711" s="195" t="s">
        <v>284</v>
      </c>
      <c r="E711" s="196" t="s">
        <v>5</v>
      </c>
      <c r="F711" s="197" t="s">
        <v>3761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51" s="13" customFormat="1">
      <c r="B712" s="202"/>
      <c r="D712" s="195" t="s">
        <v>284</v>
      </c>
      <c r="E712" s="203" t="s">
        <v>5</v>
      </c>
      <c r="F712" s="204" t="s">
        <v>4053</v>
      </c>
      <c r="H712" s="205">
        <v>14.7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51" s="13" customFormat="1">
      <c r="B713" s="202"/>
      <c r="D713" s="195" t="s">
        <v>284</v>
      </c>
      <c r="E713" s="203" t="s">
        <v>5</v>
      </c>
      <c r="F713" s="204" t="s">
        <v>4054</v>
      </c>
      <c r="H713" s="205">
        <v>2.4449999999999998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51" s="14" customFormat="1">
      <c r="B714" s="210"/>
      <c r="D714" s="195" t="s">
        <v>284</v>
      </c>
      <c r="E714" s="211" t="s">
        <v>5</v>
      </c>
      <c r="F714" s="212" t="s">
        <v>290</v>
      </c>
      <c r="H714" s="213">
        <v>35.707999999999998</v>
      </c>
      <c r="I714" s="214"/>
      <c r="L714" s="210"/>
      <c r="M714" s="215"/>
      <c r="N714" s="216"/>
      <c r="O714" s="216"/>
      <c r="P714" s="216"/>
      <c r="Q714" s="216"/>
      <c r="R714" s="216"/>
      <c r="S714" s="216"/>
      <c r="T714" s="217"/>
      <c r="AT714" s="211" t="s">
        <v>284</v>
      </c>
      <c r="AU714" s="211" t="s">
        <v>81</v>
      </c>
      <c r="AV714" s="14" t="s">
        <v>87</v>
      </c>
      <c r="AW714" s="14" t="s">
        <v>36</v>
      </c>
      <c r="AX714" s="14" t="s">
        <v>73</v>
      </c>
      <c r="AY714" s="211" t="s">
        <v>276</v>
      </c>
    </row>
    <row r="715" spans="2:51" s="12" customFormat="1">
      <c r="B715" s="194"/>
      <c r="D715" s="195" t="s">
        <v>284</v>
      </c>
      <c r="E715" s="196" t="s">
        <v>5</v>
      </c>
      <c r="F715" s="197" t="s">
        <v>3927</v>
      </c>
      <c r="H715" s="196" t="s">
        <v>5</v>
      </c>
      <c r="I715" s="198"/>
      <c r="L715" s="194"/>
      <c r="M715" s="199"/>
      <c r="N715" s="200"/>
      <c r="O715" s="200"/>
      <c r="P715" s="200"/>
      <c r="Q715" s="200"/>
      <c r="R715" s="200"/>
      <c r="S715" s="200"/>
      <c r="T715" s="201"/>
      <c r="AT715" s="196" t="s">
        <v>284</v>
      </c>
      <c r="AU715" s="196" t="s">
        <v>81</v>
      </c>
      <c r="AV715" s="12" t="s">
        <v>77</v>
      </c>
      <c r="AW715" s="12" t="s">
        <v>36</v>
      </c>
      <c r="AX715" s="12" t="s">
        <v>73</v>
      </c>
      <c r="AY715" s="196" t="s">
        <v>276</v>
      </c>
    </row>
    <row r="716" spans="2:51" s="12" customFormat="1">
      <c r="B716" s="194"/>
      <c r="D716" s="195" t="s">
        <v>284</v>
      </c>
      <c r="E716" s="196" t="s">
        <v>5</v>
      </c>
      <c r="F716" s="197" t="s">
        <v>3756</v>
      </c>
      <c r="H716" s="196" t="s">
        <v>5</v>
      </c>
      <c r="I716" s="198"/>
      <c r="L716" s="194"/>
      <c r="M716" s="199"/>
      <c r="N716" s="200"/>
      <c r="O716" s="200"/>
      <c r="P716" s="200"/>
      <c r="Q716" s="200"/>
      <c r="R716" s="200"/>
      <c r="S716" s="200"/>
      <c r="T716" s="201"/>
      <c r="AT716" s="196" t="s">
        <v>284</v>
      </c>
      <c r="AU716" s="196" t="s">
        <v>81</v>
      </c>
      <c r="AV716" s="12" t="s">
        <v>77</v>
      </c>
      <c r="AW716" s="12" t="s">
        <v>36</v>
      </c>
      <c r="AX716" s="12" t="s">
        <v>73</v>
      </c>
      <c r="AY716" s="196" t="s">
        <v>276</v>
      </c>
    </row>
    <row r="717" spans="2:51" s="13" customFormat="1">
      <c r="B717" s="202"/>
      <c r="D717" s="195" t="s">
        <v>284</v>
      </c>
      <c r="E717" s="203" t="s">
        <v>5</v>
      </c>
      <c r="F717" s="204" t="s">
        <v>4055</v>
      </c>
      <c r="H717" s="205">
        <v>28.92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284</v>
      </c>
      <c r="AU717" s="203" t="s">
        <v>81</v>
      </c>
      <c r="AV717" s="13" t="s">
        <v>81</v>
      </c>
      <c r="AW717" s="13" t="s">
        <v>36</v>
      </c>
      <c r="AX717" s="13" t="s">
        <v>73</v>
      </c>
      <c r="AY717" s="203" t="s">
        <v>276</v>
      </c>
    </row>
    <row r="718" spans="2:51" s="12" customFormat="1">
      <c r="B718" s="194"/>
      <c r="D718" s="195" t="s">
        <v>284</v>
      </c>
      <c r="E718" s="196" t="s">
        <v>5</v>
      </c>
      <c r="F718" s="197" t="s">
        <v>3931</v>
      </c>
      <c r="H718" s="196" t="s">
        <v>5</v>
      </c>
      <c r="I718" s="198"/>
      <c r="L718" s="194"/>
      <c r="M718" s="199"/>
      <c r="N718" s="200"/>
      <c r="O718" s="200"/>
      <c r="P718" s="200"/>
      <c r="Q718" s="200"/>
      <c r="R718" s="200"/>
      <c r="S718" s="200"/>
      <c r="T718" s="201"/>
      <c r="AT718" s="196" t="s">
        <v>284</v>
      </c>
      <c r="AU718" s="196" t="s">
        <v>81</v>
      </c>
      <c r="AV718" s="12" t="s">
        <v>77</v>
      </c>
      <c r="AW718" s="12" t="s">
        <v>36</v>
      </c>
      <c r="AX718" s="12" t="s">
        <v>73</v>
      </c>
      <c r="AY718" s="196" t="s">
        <v>276</v>
      </c>
    </row>
    <row r="719" spans="2:51" s="13" customFormat="1">
      <c r="B719" s="202"/>
      <c r="D719" s="195" t="s">
        <v>284</v>
      </c>
      <c r="E719" s="203" t="s">
        <v>5</v>
      </c>
      <c r="F719" s="204" t="s">
        <v>4056</v>
      </c>
      <c r="H719" s="205">
        <v>9.5820000000000007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51" s="12" customFormat="1">
      <c r="B720" s="194"/>
      <c r="D720" s="195" t="s">
        <v>284</v>
      </c>
      <c r="E720" s="196" t="s">
        <v>5</v>
      </c>
      <c r="F720" s="197" t="s">
        <v>3934</v>
      </c>
      <c r="H720" s="196" t="s">
        <v>5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6" t="s">
        <v>284</v>
      </c>
      <c r="AU720" s="196" t="s">
        <v>81</v>
      </c>
      <c r="AV720" s="12" t="s">
        <v>77</v>
      </c>
      <c r="AW720" s="12" t="s">
        <v>36</v>
      </c>
      <c r="AX720" s="12" t="s">
        <v>73</v>
      </c>
      <c r="AY720" s="196" t="s">
        <v>276</v>
      </c>
    </row>
    <row r="721" spans="2:65" s="13" customFormat="1">
      <c r="B721" s="202"/>
      <c r="D721" s="195" t="s">
        <v>284</v>
      </c>
      <c r="E721" s="203" t="s">
        <v>5</v>
      </c>
      <c r="F721" s="204" t="s">
        <v>4057</v>
      </c>
      <c r="H721" s="205">
        <v>14.85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284</v>
      </c>
      <c r="AU721" s="203" t="s">
        <v>81</v>
      </c>
      <c r="AV721" s="13" t="s">
        <v>81</v>
      </c>
      <c r="AW721" s="13" t="s">
        <v>36</v>
      </c>
      <c r="AX721" s="13" t="s">
        <v>73</v>
      </c>
      <c r="AY721" s="203" t="s">
        <v>276</v>
      </c>
    </row>
    <row r="722" spans="2:65" s="13" customFormat="1">
      <c r="B722" s="202"/>
      <c r="D722" s="195" t="s">
        <v>284</v>
      </c>
      <c r="E722" s="203" t="s">
        <v>5</v>
      </c>
      <c r="F722" s="204" t="s">
        <v>4058</v>
      </c>
      <c r="H722" s="205">
        <v>22.2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284</v>
      </c>
      <c r="AU722" s="203" t="s">
        <v>81</v>
      </c>
      <c r="AV722" s="13" t="s">
        <v>81</v>
      </c>
      <c r="AW722" s="13" t="s">
        <v>36</v>
      </c>
      <c r="AX722" s="13" t="s">
        <v>73</v>
      </c>
      <c r="AY722" s="203" t="s">
        <v>276</v>
      </c>
    </row>
    <row r="723" spans="2:65" s="14" customFormat="1">
      <c r="B723" s="210"/>
      <c r="D723" s="195" t="s">
        <v>284</v>
      </c>
      <c r="E723" s="211" t="s">
        <v>5</v>
      </c>
      <c r="F723" s="212" t="s">
        <v>290</v>
      </c>
      <c r="H723" s="213">
        <v>75.552000000000007</v>
      </c>
      <c r="I723" s="214"/>
      <c r="L723" s="210"/>
      <c r="M723" s="215"/>
      <c r="N723" s="216"/>
      <c r="O723" s="216"/>
      <c r="P723" s="216"/>
      <c r="Q723" s="216"/>
      <c r="R723" s="216"/>
      <c r="S723" s="216"/>
      <c r="T723" s="217"/>
      <c r="AT723" s="211" t="s">
        <v>284</v>
      </c>
      <c r="AU723" s="211" t="s">
        <v>81</v>
      </c>
      <c r="AV723" s="14" t="s">
        <v>87</v>
      </c>
      <c r="AW723" s="14" t="s">
        <v>36</v>
      </c>
      <c r="AX723" s="14" t="s">
        <v>73</v>
      </c>
      <c r="AY723" s="211" t="s">
        <v>276</v>
      </c>
    </row>
    <row r="724" spans="2:65" s="15" customFormat="1">
      <c r="B724" s="218"/>
      <c r="D724" s="195" t="s">
        <v>284</v>
      </c>
      <c r="E724" s="219" t="s">
        <v>5</v>
      </c>
      <c r="F724" s="220" t="s">
        <v>291</v>
      </c>
      <c r="H724" s="221">
        <v>174.99600000000001</v>
      </c>
      <c r="I724" s="222"/>
      <c r="L724" s="218"/>
      <c r="M724" s="223"/>
      <c r="N724" s="224"/>
      <c r="O724" s="224"/>
      <c r="P724" s="224"/>
      <c r="Q724" s="224"/>
      <c r="R724" s="224"/>
      <c r="S724" s="224"/>
      <c r="T724" s="225"/>
      <c r="AT724" s="219" t="s">
        <v>284</v>
      </c>
      <c r="AU724" s="219" t="s">
        <v>81</v>
      </c>
      <c r="AV724" s="15" t="s">
        <v>92</v>
      </c>
      <c r="AW724" s="15" t="s">
        <v>36</v>
      </c>
      <c r="AX724" s="15" t="s">
        <v>77</v>
      </c>
      <c r="AY724" s="219" t="s">
        <v>276</v>
      </c>
    </row>
    <row r="725" spans="2:65" s="1" customFormat="1" ht="16.5" customHeight="1">
      <c r="B725" s="181"/>
      <c r="C725" s="182" t="s">
        <v>620</v>
      </c>
      <c r="D725" s="182" t="s">
        <v>278</v>
      </c>
      <c r="E725" s="183" t="s">
        <v>1112</v>
      </c>
      <c r="F725" s="184" t="s">
        <v>1113</v>
      </c>
      <c r="G725" s="185" t="s">
        <v>318</v>
      </c>
      <c r="H725" s="186">
        <v>0.85499999999999998</v>
      </c>
      <c r="I725" s="187"/>
      <c r="J725" s="188">
        <f>ROUND(I725*H725,2)</f>
        <v>0</v>
      </c>
      <c r="K725" s="184" t="s">
        <v>282</v>
      </c>
      <c r="L725" s="42"/>
      <c r="M725" s="189" t="s">
        <v>5</v>
      </c>
      <c r="N725" s="190" t="s">
        <v>46</v>
      </c>
      <c r="O725" s="43"/>
      <c r="P725" s="191">
        <f>O725*H725</f>
        <v>0</v>
      </c>
      <c r="Q725" s="191">
        <v>1.0525599999999999</v>
      </c>
      <c r="R725" s="191">
        <f>Q725*H725</f>
        <v>0.89993879999999993</v>
      </c>
      <c r="S725" s="191">
        <v>0</v>
      </c>
      <c r="T725" s="192">
        <f>S725*H725</f>
        <v>0</v>
      </c>
      <c r="AR725" s="25" t="s">
        <v>92</v>
      </c>
      <c r="AT725" s="25" t="s">
        <v>278</v>
      </c>
      <c r="AU725" s="25" t="s">
        <v>81</v>
      </c>
      <c r="AY725" s="25" t="s">
        <v>276</v>
      </c>
      <c r="BE725" s="193">
        <f>IF(N725="základní",J725,0)</f>
        <v>0</v>
      </c>
      <c r="BF725" s="193">
        <f>IF(N725="snížená",J725,0)</f>
        <v>0</v>
      </c>
      <c r="BG725" s="193">
        <f>IF(N725="zákl. přenesená",J725,0)</f>
        <v>0</v>
      </c>
      <c r="BH725" s="193">
        <f>IF(N725="sníž. přenesená",J725,0)</f>
        <v>0</v>
      </c>
      <c r="BI725" s="193">
        <f>IF(N725="nulová",J725,0)</f>
        <v>0</v>
      </c>
      <c r="BJ725" s="25" t="s">
        <v>92</v>
      </c>
      <c r="BK725" s="193">
        <f>ROUND(I725*H725,2)</f>
        <v>0</v>
      </c>
      <c r="BL725" s="25" t="s">
        <v>92</v>
      </c>
      <c r="BM725" s="25" t="s">
        <v>4060</v>
      </c>
    </row>
    <row r="726" spans="2:65" s="12" customFormat="1">
      <c r="B726" s="194"/>
      <c r="D726" s="195" t="s">
        <v>284</v>
      </c>
      <c r="E726" s="196" t="s">
        <v>5</v>
      </c>
      <c r="F726" s="197" t="s">
        <v>1115</v>
      </c>
      <c r="H726" s="196" t="s">
        <v>5</v>
      </c>
      <c r="I726" s="198"/>
      <c r="L726" s="194"/>
      <c r="M726" s="199"/>
      <c r="N726" s="200"/>
      <c r="O726" s="200"/>
      <c r="P726" s="200"/>
      <c r="Q726" s="200"/>
      <c r="R726" s="200"/>
      <c r="S726" s="200"/>
      <c r="T726" s="201"/>
      <c r="AT726" s="196" t="s">
        <v>284</v>
      </c>
      <c r="AU726" s="196" t="s">
        <v>81</v>
      </c>
      <c r="AV726" s="12" t="s">
        <v>77</v>
      </c>
      <c r="AW726" s="12" t="s">
        <v>36</v>
      </c>
      <c r="AX726" s="12" t="s">
        <v>73</v>
      </c>
      <c r="AY726" s="196" t="s">
        <v>276</v>
      </c>
    </row>
    <row r="727" spans="2:65" s="12" customFormat="1">
      <c r="B727" s="194"/>
      <c r="D727" s="195" t="s">
        <v>284</v>
      </c>
      <c r="E727" s="196" t="s">
        <v>5</v>
      </c>
      <c r="F727" s="197" t="s">
        <v>4061</v>
      </c>
      <c r="H727" s="196" t="s">
        <v>5</v>
      </c>
      <c r="I727" s="198"/>
      <c r="L727" s="194"/>
      <c r="M727" s="199"/>
      <c r="N727" s="200"/>
      <c r="O727" s="200"/>
      <c r="P727" s="200"/>
      <c r="Q727" s="200"/>
      <c r="R727" s="200"/>
      <c r="S727" s="200"/>
      <c r="T727" s="201"/>
      <c r="AT727" s="196" t="s">
        <v>284</v>
      </c>
      <c r="AU727" s="196" t="s">
        <v>81</v>
      </c>
      <c r="AV727" s="12" t="s">
        <v>77</v>
      </c>
      <c r="AW727" s="12" t="s">
        <v>36</v>
      </c>
      <c r="AX727" s="12" t="s">
        <v>73</v>
      </c>
      <c r="AY727" s="196" t="s">
        <v>276</v>
      </c>
    </row>
    <row r="728" spans="2:65" s="13" customFormat="1">
      <c r="B728" s="202"/>
      <c r="D728" s="195" t="s">
        <v>284</v>
      </c>
      <c r="E728" s="203" t="s">
        <v>5</v>
      </c>
      <c r="F728" s="204" t="s">
        <v>4062</v>
      </c>
      <c r="H728" s="205">
        <v>0.85499999999999998</v>
      </c>
      <c r="I728" s="206"/>
      <c r="L728" s="202"/>
      <c r="M728" s="207"/>
      <c r="N728" s="208"/>
      <c r="O728" s="208"/>
      <c r="P728" s="208"/>
      <c r="Q728" s="208"/>
      <c r="R728" s="208"/>
      <c r="S728" s="208"/>
      <c r="T728" s="209"/>
      <c r="AT728" s="203" t="s">
        <v>284</v>
      </c>
      <c r="AU728" s="203" t="s">
        <v>81</v>
      </c>
      <c r="AV728" s="13" t="s">
        <v>81</v>
      </c>
      <c r="AW728" s="13" t="s">
        <v>36</v>
      </c>
      <c r="AX728" s="13" t="s">
        <v>73</v>
      </c>
      <c r="AY728" s="203" t="s">
        <v>276</v>
      </c>
    </row>
    <row r="729" spans="2:65" s="14" customFormat="1">
      <c r="B729" s="210"/>
      <c r="D729" s="195" t="s">
        <v>284</v>
      </c>
      <c r="E729" s="211" t="s">
        <v>5</v>
      </c>
      <c r="F729" s="212" t="s">
        <v>290</v>
      </c>
      <c r="H729" s="213">
        <v>0.85499999999999998</v>
      </c>
      <c r="I729" s="214"/>
      <c r="L729" s="210"/>
      <c r="M729" s="215"/>
      <c r="N729" s="216"/>
      <c r="O729" s="216"/>
      <c r="P729" s="216"/>
      <c r="Q729" s="216"/>
      <c r="R729" s="216"/>
      <c r="S729" s="216"/>
      <c r="T729" s="217"/>
      <c r="AT729" s="211" t="s">
        <v>284</v>
      </c>
      <c r="AU729" s="211" t="s">
        <v>81</v>
      </c>
      <c r="AV729" s="14" t="s">
        <v>87</v>
      </c>
      <c r="AW729" s="14" t="s">
        <v>36</v>
      </c>
      <c r="AX729" s="14" t="s">
        <v>73</v>
      </c>
      <c r="AY729" s="211" t="s">
        <v>276</v>
      </c>
    </row>
    <row r="730" spans="2:65" s="15" customFormat="1">
      <c r="B730" s="218"/>
      <c r="D730" s="195" t="s">
        <v>284</v>
      </c>
      <c r="E730" s="219" t="s">
        <v>5</v>
      </c>
      <c r="F730" s="220" t="s">
        <v>291</v>
      </c>
      <c r="H730" s="221">
        <v>0.85499999999999998</v>
      </c>
      <c r="I730" s="222"/>
      <c r="L730" s="218"/>
      <c r="M730" s="223"/>
      <c r="N730" s="224"/>
      <c r="O730" s="224"/>
      <c r="P730" s="224"/>
      <c r="Q730" s="224"/>
      <c r="R730" s="224"/>
      <c r="S730" s="224"/>
      <c r="T730" s="225"/>
      <c r="AT730" s="219" t="s">
        <v>284</v>
      </c>
      <c r="AU730" s="219" t="s">
        <v>81</v>
      </c>
      <c r="AV730" s="15" t="s">
        <v>92</v>
      </c>
      <c r="AW730" s="15" t="s">
        <v>36</v>
      </c>
      <c r="AX730" s="15" t="s">
        <v>77</v>
      </c>
      <c r="AY730" s="219" t="s">
        <v>276</v>
      </c>
    </row>
    <row r="731" spans="2:65" s="11" customFormat="1" ht="29.85" customHeight="1">
      <c r="B731" s="168"/>
      <c r="D731" s="169" t="s">
        <v>72</v>
      </c>
      <c r="E731" s="179" t="s">
        <v>310</v>
      </c>
      <c r="F731" s="179" t="s">
        <v>378</v>
      </c>
      <c r="I731" s="171"/>
      <c r="J731" s="180">
        <f>BK731</f>
        <v>0</v>
      </c>
      <c r="L731" s="168"/>
      <c r="M731" s="173"/>
      <c r="N731" s="174"/>
      <c r="O731" s="174"/>
      <c r="P731" s="175">
        <f>SUM(P732:P1014)</f>
        <v>0</v>
      </c>
      <c r="Q731" s="174"/>
      <c r="R731" s="175">
        <f>SUM(R732:R1014)</f>
        <v>111.74139687000002</v>
      </c>
      <c r="S731" s="174"/>
      <c r="T731" s="176">
        <f>SUM(T732:T1014)</f>
        <v>0</v>
      </c>
      <c r="AR731" s="169" t="s">
        <v>77</v>
      </c>
      <c r="AT731" s="177" t="s">
        <v>72</v>
      </c>
      <c r="AU731" s="177" t="s">
        <v>77</v>
      </c>
      <c r="AY731" s="169" t="s">
        <v>276</v>
      </c>
      <c r="BK731" s="178">
        <f>SUM(BK732:BK1014)</f>
        <v>0</v>
      </c>
    </row>
    <row r="732" spans="2:65" s="1" customFormat="1" ht="25.5" customHeight="1">
      <c r="B732" s="181"/>
      <c r="C732" s="182" t="s">
        <v>625</v>
      </c>
      <c r="D732" s="182" t="s">
        <v>278</v>
      </c>
      <c r="E732" s="183" t="s">
        <v>379</v>
      </c>
      <c r="F732" s="184" t="s">
        <v>380</v>
      </c>
      <c r="G732" s="185" t="s">
        <v>325</v>
      </c>
      <c r="H732" s="186">
        <v>262.63</v>
      </c>
      <c r="I732" s="187"/>
      <c r="J732" s="188">
        <f>ROUND(I732*H732,2)</f>
        <v>0</v>
      </c>
      <c r="K732" s="184" t="s">
        <v>282</v>
      </c>
      <c r="L732" s="42"/>
      <c r="M732" s="189" t="s">
        <v>5</v>
      </c>
      <c r="N732" s="190" t="s">
        <v>46</v>
      </c>
      <c r="O732" s="43"/>
      <c r="P732" s="191">
        <f>O732*H732</f>
        <v>0</v>
      </c>
      <c r="Q732" s="191">
        <v>1.8380000000000001E-2</v>
      </c>
      <c r="R732" s="191">
        <f>Q732*H732</f>
        <v>4.8271394000000001</v>
      </c>
      <c r="S732" s="191">
        <v>0</v>
      </c>
      <c r="T732" s="192">
        <f>S732*H732</f>
        <v>0</v>
      </c>
      <c r="AR732" s="25" t="s">
        <v>92</v>
      </c>
      <c r="AT732" s="25" t="s">
        <v>278</v>
      </c>
      <c r="AU732" s="25" t="s">
        <v>81</v>
      </c>
      <c r="AY732" s="25" t="s">
        <v>276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25" t="s">
        <v>92</v>
      </c>
      <c r="BK732" s="193">
        <f>ROUND(I732*H732,2)</f>
        <v>0</v>
      </c>
      <c r="BL732" s="25" t="s">
        <v>92</v>
      </c>
      <c r="BM732" s="25" t="s">
        <v>4063</v>
      </c>
    </row>
    <row r="733" spans="2:65" s="12" customFormat="1">
      <c r="B733" s="194"/>
      <c r="D733" s="195" t="s">
        <v>284</v>
      </c>
      <c r="E733" s="196" t="s">
        <v>5</v>
      </c>
      <c r="F733" s="197" t="s">
        <v>4064</v>
      </c>
      <c r="H733" s="196" t="s">
        <v>5</v>
      </c>
      <c r="I733" s="198"/>
      <c r="L733" s="194"/>
      <c r="M733" s="199"/>
      <c r="N733" s="200"/>
      <c r="O733" s="200"/>
      <c r="P733" s="200"/>
      <c r="Q733" s="200"/>
      <c r="R733" s="200"/>
      <c r="S733" s="200"/>
      <c r="T733" s="201"/>
      <c r="AT733" s="196" t="s">
        <v>284</v>
      </c>
      <c r="AU733" s="196" t="s">
        <v>81</v>
      </c>
      <c r="AV733" s="12" t="s">
        <v>77</v>
      </c>
      <c r="AW733" s="12" t="s">
        <v>36</v>
      </c>
      <c r="AX733" s="12" t="s">
        <v>73</v>
      </c>
      <c r="AY733" s="196" t="s">
        <v>276</v>
      </c>
    </row>
    <row r="734" spans="2:65" s="12" customFormat="1">
      <c r="B734" s="194"/>
      <c r="D734" s="195" t="s">
        <v>284</v>
      </c>
      <c r="E734" s="196" t="s">
        <v>5</v>
      </c>
      <c r="F734" s="197" t="s">
        <v>3920</v>
      </c>
      <c r="H734" s="196" t="s">
        <v>5</v>
      </c>
      <c r="I734" s="198"/>
      <c r="L734" s="194"/>
      <c r="M734" s="199"/>
      <c r="N734" s="200"/>
      <c r="O734" s="200"/>
      <c r="P734" s="200"/>
      <c r="Q734" s="200"/>
      <c r="R734" s="200"/>
      <c r="S734" s="200"/>
      <c r="T734" s="201"/>
      <c r="AT734" s="196" t="s">
        <v>284</v>
      </c>
      <c r="AU734" s="196" t="s">
        <v>81</v>
      </c>
      <c r="AV734" s="12" t="s">
        <v>77</v>
      </c>
      <c r="AW734" s="12" t="s">
        <v>36</v>
      </c>
      <c r="AX734" s="12" t="s">
        <v>73</v>
      </c>
      <c r="AY734" s="196" t="s">
        <v>276</v>
      </c>
    </row>
    <row r="735" spans="2:65" s="12" customFormat="1">
      <c r="B735" s="194"/>
      <c r="D735" s="195" t="s">
        <v>284</v>
      </c>
      <c r="E735" s="196" t="s">
        <v>5</v>
      </c>
      <c r="F735" s="197" t="s">
        <v>3756</v>
      </c>
      <c r="H735" s="196" t="s">
        <v>5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6" t="s">
        <v>284</v>
      </c>
      <c r="AU735" s="196" t="s">
        <v>81</v>
      </c>
      <c r="AV735" s="12" t="s">
        <v>77</v>
      </c>
      <c r="AW735" s="12" t="s">
        <v>36</v>
      </c>
      <c r="AX735" s="12" t="s">
        <v>73</v>
      </c>
      <c r="AY735" s="196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4065</v>
      </c>
      <c r="H736" s="205">
        <v>126.26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2" customFormat="1">
      <c r="B737" s="194"/>
      <c r="D737" s="195" t="s">
        <v>284</v>
      </c>
      <c r="E737" s="196" t="s">
        <v>5</v>
      </c>
      <c r="F737" s="197" t="s">
        <v>3931</v>
      </c>
      <c r="H737" s="196" t="s">
        <v>5</v>
      </c>
      <c r="I737" s="198"/>
      <c r="L737" s="194"/>
      <c r="M737" s="199"/>
      <c r="N737" s="200"/>
      <c r="O737" s="200"/>
      <c r="P737" s="200"/>
      <c r="Q737" s="200"/>
      <c r="R737" s="200"/>
      <c r="S737" s="200"/>
      <c r="T737" s="201"/>
      <c r="AT737" s="196" t="s">
        <v>284</v>
      </c>
      <c r="AU737" s="196" t="s">
        <v>81</v>
      </c>
      <c r="AV737" s="12" t="s">
        <v>77</v>
      </c>
      <c r="AW737" s="12" t="s">
        <v>36</v>
      </c>
      <c r="AX737" s="12" t="s">
        <v>73</v>
      </c>
      <c r="AY737" s="196" t="s">
        <v>276</v>
      </c>
    </row>
    <row r="738" spans="2:65" s="13" customFormat="1">
      <c r="B738" s="202"/>
      <c r="D738" s="195" t="s">
        <v>284</v>
      </c>
      <c r="E738" s="203" t="s">
        <v>5</v>
      </c>
      <c r="F738" s="204" t="s">
        <v>4066</v>
      </c>
      <c r="H738" s="205">
        <v>26.73</v>
      </c>
      <c r="I738" s="206"/>
      <c r="L738" s="202"/>
      <c r="M738" s="207"/>
      <c r="N738" s="208"/>
      <c r="O738" s="208"/>
      <c r="P738" s="208"/>
      <c r="Q738" s="208"/>
      <c r="R738" s="208"/>
      <c r="S738" s="208"/>
      <c r="T738" s="209"/>
      <c r="AT738" s="203" t="s">
        <v>284</v>
      </c>
      <c r="AU738" s="203" t="s">
        <v>81</v>
      </c>
      <c r="AV738" s="13" t="s">
        <v>81</v>
      </c>
      <c r="AW738" s="13" t="s">
        <v>36</v>
      </c>
      <c r="AX738" s="13" t="s">
        <v>73</v>
      </c>
      <c r="AY738" s="203" t="s">
        <v>276</v>
      </c>
    </row>
    <row r="739" spans="2:65" s="12" customFormat="1">
      <c r="B739" s="194"/>
      <c r="D739" s="195" t="s">
        <v>284</v>
      </c>
      <c r="E739" s="196" t="s">
        <v>5</v>
      </c>
      <c r="F739" s="197" t="s">
        <v>3934</v>
      </c>
      <c r="H739" s="196" t="s">
        <v>5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6" t="s">
        <v>284</v>
      </c>
      <c r="AU739" s="196" t="s">
        <v>81</v>
      </c>
      <c r="AV739" s="12" t="s">
        <v>77</v>
      </c>
      <c r="AW739" s="12" t="s">
        <v>36</v>
      </c>
      <c r="AX739" s="12" t="s">
        <v>73</v>
      </c>
      <c r="AY739" s="196" t="s">
        <v>276</v>
      </c>
    </row>
    <row r="740" spans="2:65" s="13" customFormat="1">
      <c r="B740" s="202"/>
      <c r="D740" s="195" t="s">
        <v>284</v>
      </c>
      <c r="E740" s="203" t="s">
        <v>5</v>
      </c>
      <c r="F740" s="204" t="s">
        <v>4067</v>
      </c>
      <c r="H740" s="205">
        <v>109.64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284</v>
      </c>
      <c r="AU740" s="203" t="s">
        <v>81</v>
      </c>
      <c r="AV740" s="13" t="s">
        <v>81</v>
      </c>
      <c r="AW740" s="13" t="s">
        <v>36</v>
      </c>
      <c r="AX740" s="13" t="s">
        <v>73</v>
      </c>
      <c r="AY740" s="203" t="s">
        <v>276</v>
      </c>
    </row>
    <row r="741" spans="2:65" s="14" customFormat="1">
      <c r="B741" s="210"/>
      <c r="D741" s="195" t="s">
        <v>284</v>
      </c>
      <c r="E741" s="211" t="s">
        <v>5</v>
      </c>
      <c r="F741" s="212" t="s">
        <v>290</v>
      </c>
      <c r="H741" s="213">
        <v>262.63</v>
      </c>
      <c r="I741" s="214"/>
      <c r="L741" s="210"/>
      <c r="M741" s="215"/>
      <c r="N741" s="216"/>
      <c r="O741" s="216"/>
      <c r="P741" s="216"/>
      <c r="Q741" s="216"/>
      <c r="R741" s="216"/>
      <c r="S741" s="216"/>
      <c r="T741" s="217"/>
      <c r="AT741" s="211" t="s">
        <v>284</v>
      </c>
      <c r="AU741" s="211" t="s">
        <v>81</v>
      </c>
      <c r="AV741" s="14" t="s">
        <v>87</v>
      </c>
      <c r="AW741" s="14" t="s">
        <v>36</v>
      </c>
      <c r="AX741" s="14" t="s">
        <v>73</v>
      </c>
      <c r="AY741" s="211" t="s">
        <v>276</v>
      </c>
    </row>
    <row r="742" spans="2:65" s="15" customFormat="1">
      <c r="B742" s="218"/>
      <c r="D742" s="195" t="s">
        <v>284</v>
      </c>
      <c r="E742" s="219" t="s">
        <v>5</v>
      </c>
      <c r="F742" s="220" t="s">
        <v>291</v>
      </c>
      <c r="H742" s="221">
        <v>262.63</v>
      </c>
      <c r="I742" s="222"/>
      <c r="L742" s="218"/>
      <c r="M742" s="223"/>
      <c r="N742" s="224"/>
      <c r="O742" s="224"/>
      <c r="P742" s="224"/>
      <c r="Q742" s="224"/>
      <c r="R742" s="224"/>
      <c r="S742" s="224"/>
      <c r="T742" s="225"/>
      <c r="AT742" s="219" t="s">
        <v>284</v>
      </c>
      <c r="AU742" s="219" t="s">
        <v>81</v>
      </c>
      <c r="AV742" s="15" t="s">
        <v>92</v>
      </c>
      <c r="AW742" s="15" t="s">
        <v>36</v>
      </c>
      <c r="AX742" s="15" t="s">
        <v>77</v>
      </c>
      <c r="AY742" s="219" t="s">
        <v>276</v>
      </c>
    </row>
    <row r="743" spans="2:65" s="1" customFormat="1" ht="16.5" customHeight="1">
      <c r="B743" s="181"/>
      <c r="C743" s="182" t="s">
        <v>630</v>
      </c>
      <c r="D743" s="182" t="s">
        <v>278</v>
      </c>
      <c r="E743" s="183" t="s">
        <v>391</v>
      </c>
      <c r="F743" s="184" t="s">
        <v>392</v>
      </c>
      <c r="G743" s="185" t="s">
        <v>325</v>
      </c>
      <c r="H743" s="186">
        <v>716.25199999999995</v>
      </c>
      <c r="I743" s="187"/>
      <c r="J743" s="188">
        <f>ROUND(I743*H743,2)</f>
        <v>0</v>
      </c>
      <c r="K743" s="184" t="s">
        <v>282</v>
      </c>
      <c r="L743" s="42"/>
      <c r="M743" s="189" t="s">
        <v>5</v>
      </c>
      <c r="N743" s="190" t="s">
        <v>46</v>
      </c>
      <c r="O743" s="43"/>
      <c r="P743" s="191">
        <f>O743*H743</f>
        <v>0</v>
      </c>
      <c r="Q743" s="191">
        <v>1.8380000000000001E-2</v>
      </c>
      <c r="R743" s="191">
        <f>Q743*H743</f>
        <v>13.164711759999999</v>
      </c>
      <c r="S743" s="191">
        <v>0</v>
      </c>
      <c r="T743" s="192">
        <f>S743*H743</f>
        <v>0</v>
      </c>
      <c r="AR743" s="25" t="s">
        <v>92</v>
      </c>
      <c r="AT743" s="25" t="s">
        <v>278</v>
      </c>
      <c r="AU743" s="25" t="s">
        <v>81</v>
      </c>
      <c r="AY743" s="25" t="s">
        <v>276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5" t="s">
        <v>92</v>
      </c>
      <c r="BK743" s="193">
        <f>ROUND(I743*H743,2)</f>
        <v>0</v>
      </c>
      <c r="BL743" s="25" t="s">
        <v>92</v>
      </c>
      <c r="BM743" s="25" t="s">
        <v>4068</v>
      </c>
    </row>
    <row r="744" spans="2:65" s="12" customFormat="1">
      <c r="B744" s="194"/>
      <c r="D744" s="195" t="s">
        <v>284</v>
      </c>
      <c r="E744" s="196" t="s">
        <v>5</v>
      </c>
      <c r="F744" s="197" t="s">
        <v>4069</v>
      </c>
      <c r="H744" s="196" t="s">
        <v>5</v>
      </c>
      <c r="I744" s="198"/>
      <c r="L744" s="194"/>
      <c r="M744" s="199"/>
      <c r="N744" s="200"/>
      <c r="O744" s="200"/>
      <c r="P744" s="200"/>
      <c r="Q744" s="200"/>
      <c r="R744" s="200"/>
      <c r="S744" s="200"/>
      <c r="T744" s="201"/>
      <c r="AT744" s="196" t="s">
        <v>284</v>
      </c>
      <c r="AU744" s="196" t="s">
        <v>81</v>
      </c>
      <c r="AV744" s="12" t="s">
        <v>77</v>
      </c>
      <c r="AW744" s="12" t="s">
        <v>36</v>
      </c>
      <c r="AX744" s="12" t="s">
        <v>73</v>
      </c>
      <c r="AY744" s="196" t="s">
        <v>276</v>
      </c>
    </row>
    <row r="745" spans="2:65" s="12" customFormat="1">
      <c r="B745" s="194"/>
      <c r="D745" s="195" t="s">
        <v>284</v>
      </c>
      <c r="E745" s="196" t="s">
        <v>5</v>
      </c>
      <c r="F745" s="197" t="s">
        <v>3990</v>
      </c>
      <c r="H745" s="196" t="s">
        <v>5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6" t="s">
        <v>284</v>
      </c>
      <c r="AU745" s="196" t="s">
        <v>81</v>
      </c>
      <c r="AV745" s="12" t="s">
        <v>77</v>
      </c>
      <c r="AW745" s="12" t="s">
        <v>36</v>
      </c>
      <c r="AX745" s="12" t="s">
        <v>73</v>
      </c>
      <c r="AY745" s="196" t="s">
        <v>276</v>
      </c>
    </row>
    <row r="746" spans="2:65" s="12" customFormat="1">
      <c r="B746" s="194"/>
      <c r="D746" s="195" t="s">
        <v>284</v>
      </c>
      <c r="E746" s="196" t="s">
        <v>5</v>
      </c>
      <c r="F746" s="197" t="s">
        <v>3756</v>
      </c>
      <c r="H746" s="196" t="s">
        <v>5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6" t="s">
        <v>284</v>
      </c>
      <c r="AU746" s="196" t="s">
        <v>81</v>
      </c>
      <c r="AV746" s="12" t="s">
        <v>77</v>
      </c>
      <c r="AW746" s="12" t="s">
        <v>36</v>
      </c>
      <c r="AX746" s="12" t="s">
        <v>73</v>
      </c>
      <c r="AY746" s="196" t="s">
        <v>276</v>
      </c>
    </row>
    <row r="747" spans="2:65" s="12" customFormat="1">
      <c r="B747" s="194"/>
      <c r="D747" s="195" t="s">
        <v>284</v>
      </c>
      <c r="E747" s="196" t="s">
        <v>5</v>
      </c>
      <c r="F747" s="197" t="s">
        <v>4070</v>
      </c>
      <c r="H747" s="196" t="s">
        <v>5</v>
      </c>
      <c r="I747" s="198"/>
      <c r="L747" s="194"/>
      <c r="M747" s="199"/>
      <c r="N747" s="200"/>
      <c r="O747" s="200"/>
      <c r="P747" s="200"/>
      <c r="Q747" s="200"/>
      <c r="R747" s="200"/>
      <c r="S747" s="200"/>
      <c r="T747" s="201"/>
      <c r="AT747" s="196" t="s">
        <v>284</v>
      </c>
      <c r="AU747" s="196" t="s">
        <v>81</v>
      </c>
      <c r="AV747" s="12" t="s">
        <v>77</v>
      </c>
      <c r="AW747" s="12" t="s">
        <v>36</v>
      </c>
      <c r="AX747" s="12" t="s">
        <v>73</v>
      </c>
      <c r="AY747" s="196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4071</v>
      </c>
      <c r="H748" s="205">
        <v>65.936999999999998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2" customFormat="1">
      <c r="B749" s="194"/>
      <c r="D749" s="195" t="s">
        <v>284</v>
      </c>
      <c r="E749" s="196" t="s">
        <v>5</v>
      </c>
      <c r="F749" s="197" t="s">
        <v>4072</v>
      </c>
      <c r="H749" s="196" t="s">
        <v>5</v>
      </c>
      <c r="I749" s="198"/>
      <c r="L749" s="194"/>
      <c r="M749" s="199"/>
      <c r="N749" s="200"/>
      <c r="O749" s="200"/>
      <c r="P749" s="200"/>
      <c r="Q749" s="200"/>
      <c r="R749" s="200"/>
      <c r="S749" s="200"/>
      <c r="T749" s="201"/>
      <c r="AT749" s="196" t="s">
        <v>284</v>
      </c>
      <c r="AU749" s="196" t="s">
        <v>81</v>
      </c>
      <c r="AV749" s="12" t="s">
        <v>77</v>
      </c>
      <c r="AW749" s="12" t="s">
        <v>36</v>
      </c>
      <c r="AX749" s="12" t="s">
        <v>73</v>
      </c>
      <c r="AY749" s="196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4073</v>
      </c>
      <c r="H750" s="205">
        <v>37.200000000000003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2" customFormat="1">
      <c r="B751" s="194"/>
      <c r="D751" s="195" t="s">
        <v>284</v>
      </c>
      <c r="E751" s="196" t="s">
        <v>5</v>
      </c>
      <c r="F751" s="197" t="s">
        <v>4074</v>
      </c>
      <c r="H751" s="196" t="s">
        <v>5</v>
      </c>
      <c r="I751" s="198"/>
      <c r="L751" s="194"/>
      <c r="M751" s="199"/>
      <c r="N751" s="200"/>
      <c r="O751" s="200"/>
      <c r="P751" s="200"/>
      <c r="Q751" s="200"/>
      <c r="R751" s="200"/>
      <c r="S751" s="200"/>
      <c r="T751" s="201"/>
      <c r="AT751" s="196" t="s">
        <v>284</v>
      </c>
      <c r="AU751" s="196" t="s">
        <v>81</v>
      </c>
      <c r="AV751" s="12" t="s">
        <v>77</v>
      </c>
      <c r="AW751" s="12" t="s">
        <v>36</v>
      </c>
      <c r="AX751" s="12" t="s">
        <v>73</v>
      </c>
      <c r="AY751" s="196" t="s">
        <v>276</v>
      </c>
    </row>
    <row r="752" spans="2:65" s="13" customFormat="1">
      <c r="B752" s="202"/>
      <c r="D752" s="195" t="s">
        <v>284</v>
      </c>
      <c r="E752" s="203" t="s">
        <v>5</v>
      </c>
      <c r="F752" s="204" t="s">
        <v>4075</v>
      </c>
      <c r="H752" s="205">
        <v>49.6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284</v>
      </c>
      <c r="AU752" s="203" t="s">
        <v>81</v>
      </c>
      <c r="AV752" s="13" t="s">
        <v>81</v>
      </c>
      <c r="AW752" s="13" t="s">
        <v>36</v>
      </c>
      <c r="AX752" s="13" t="s">
        <v>73</v>
      </c>
      <c r="AY752" s="203" t="s">
        <v>276</v>
      </c>
    </row>
    <row r="753" spans="2:51" s="12" customFormat="1">
      <c r="B753" s="194"/>
      <c r="D753" s="195" t="s">
        <v>284</v>
      </c>
      <c r="E753" s="196" t="s">
        <v>5</v>
      </c>
      <c r="F753" s="197" t="s">
        <v>4076</v>
      </c>
      <c r="H753" s="196" t="s">
        <v>5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6" t="s">
        <v>284</v>
      </c>
      <c r="AU753" s="196" t="s">
        <v>81</v>
      </c>
      <c r="AV753" s="12" t="s">
        <v>77</v>
      </c>
      <c r="AW753" s="12" t="s">
        <v>36</v>
      </c>
      <c r="AX753" s="12" t="s">
        <v>73</v>
      </c>
      <c r="AY753" s="196" t="s">
        <v>276</v>
      </c>
    </row>
    <row r="754" spans="2:51" s="13" customFormat="1">
      <c r="B754" s="202"/>
      <c r="D754" s="195" t="s">
        <v>284</v>
      </c>
      <c r="E754" s="203" t="s">
        <v>5</v>
      </c>
      <c r="F754" s="204" t="s">
        <v>4077</v>
      </c>
      <c r="H754" s="205">
        <v>98.974999999999994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36</v>
      </c>
      <c r="AX754" s="13" t="s">
        <v>73</v>
      </c>
      <c r="AY754" s="203" t="s">
        <v>276</v>
      </c>
    </row>
    <row r="755" spans="2:51" s="12" customFormat="1">
      <c r="B755" s="194"/>
      <c r="D755" s="195" t="s">
        <v>284</v>
      </c>
      <c r="E755" s="196" t="s">
        <v>5</v>
      </c>
      <c r="F755" s="197" t="s">
        <v>4078</v>
      </c>
      <c r="H755" s="196" t="s">
        <v>5</v>
      </c>
      <c r="I755" s="198"/>
      <c r="L755" s="194"/>
      <c r="M755" s="199"/>
      <c r="N755" s="200"/>
      <c r="O755" s="200"/>
      <c r="P755" s="200"/>
      <c r="Q755" s="200"/>
      <c r="R755" s="200"/>
      <c r="S755" s="200"/>
      <c r="T755" s="201"/>
      <c r="AT755" s="196" t="s">
        <v>284</v>
      </c>
      <c r="AU755" s="196" t="s">
        <v>81</v>
      </c>
      <c r="AV755" s="12" t="s">
        <v>77</v>
      </c>
      <c r="AW755" s="12" t="s">
        <v>36</v>
      </c>
      <c r="AX755" s="12" t="s">
        <v>73</v>
      </c>
      <c r="AY755" s="196" t="s">
        <v>276</v>
      </c>
    </row>
    <row r="756" spans="2:51" s="13" customFormat="1">
      <c r="B756" s="202"/>
      <c r="D756" s="195" t="s">
        <v>284</v>
      </c>
      <c r="E756" s="203" t="s">
        <v>5</v>
      </c>
      <c r="F756" s="204" t="s">
        <v>4079</v>
      </c>
      <c r="H756" s="205">
        <v>64.325000000000003</v>
      </c>
      <c r="I756" s="206"/>
      <c r="L756" s="202"/>
      <c r="M756" s="207"/>
      <c r="N756" s="208"/>
      <c r="O756" s="208"/>
      <c r="P756" s="208"/>
      <c r="Q756" s="208"/>
      <c r="R756" s="208"/>
      <c r="S756" s="208"/>
      <c r="T756" s="209"/>
      <c r="AT756" s="203" t="s">
        <v>284</v>
      </c>
      <c r="AU756" s="203" t="s">
        <v>81</v>
      </c>
      <c r="AV756" s="13" t="s">
        <v>81</v>
      </c>
      <c r="AW756" s="13" t="s">
        <v>36</v>
      </c>
      <c r="AX756" s="13" t="s">
        <v>73</v>
      </c>
      <c r="AY756" s="203" t="s">
        <v>276</v>
      </c>
    </row>
    <row r="757" spans="2:51" s="12" customFormat="1">
      <c r="B757" s="194"/>
      <c r="D757" s="195" t="s">
        <v>284</v>
      </c>
      <c r="E757" s="196" t="s">
        <v>5</v>
      </c>
      <c r="F757" s="197" t="s">
        <v>4080</v>
      </c>
      <c r="H757" s="196" t="s">
        <v>5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6" t="s">
        <v>284</v>
      </c>
      <c r="AU757" s="196" t="s">
        <v>81</v>
      </c>
      <c r="AV757" s="12" t="s">
        <v>77</v>
      </c>
      <c r="AW757" s="12" t="s">
        <v>36</v>
      </c>
      <c r="AX757" s="12" t="s">
        <v>73</v>
      </c>
      <c r="AY757" s="196" t="s">
        <v>276</v>
      </c>
    </row>
    <row r="758" spans="2:51" s="13" customFormat="1">
      <c r="B758" s="202"/>
      <c r="D758" s="195" t="s">
        <v>284</v>
      </c>
      <c r="E758" s="203" t="s">
        <v>5</v>
      </c>
      <c r="F758" s="204" t="s">
        <v>4081</v>
      </c>
      <c r="H758" s="205">
        <v>37.354999999999997</v>
      </c>
      <c r="I758" s="206"/>
      <c r="L758" s="202"/>
      <c r="M758" s="207"/>
      <c r="N758" s="208"/>
      <c r="O758" s="208"/>
      <c r="P758" s="208"/>
      <c r="Q758" s="208"/>
      <c r="R758" s="208"/>
      <c r="S758" s="208"/>
      <c r="T758" s="209"/>
      <c r="AT758" s="203" t="s">
        <v>284</v>
      </c>
      <c r="AU758" s="203" t="s">
        <v>81</v>
      </c>
      <c r="AV758" s="13" t="s">
        <v>81</v>
      </c>
      <c r="AW758" s="13" t="s">
        <v>36</v>
      </c>
      <c r="AX758" s="13" t="s">
        <v>73</v>
      </c>
      <c r="AY758" s="203" t="s">
        <v>276</v>
      </c>
    </row>
    <row r="759" spans="2:51" s="12" customFormat="1">
      <c r="B759" s="194"/>
      <c r="D759" s="195" t="s">
        <v>284</v>
      </c>
      <c r="E759" s="196" t="s">
        <v>5</v>
      </c>
      <c r="F759" s="197" t="s">
        <v>4082</v>
      </c>
      <c r="H759" s="196" t="s">
        <v>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6" t="s">
        <v>284</v>
      </c>
      <c r="AU759" s="196" t="s">
        <v>81</v>
      </c>
      <c r="AV759" s="12" t="s">
        <v>77</v>
      </c>
      <c r="AW759" s="12" t="s">
        <v>36</v>
      </c>
      <c r="AX759" s="12" t="s">
        <v>73</v>
      </c>
      <c r="AY759" s="196" t="s">
        <v>276</v>
      </c>
    </row>
    <row r="760" spans="2:51" s="13" customFormat="1">
      <c r="B760" s="202"/>
      <c r="D760" s="195" t="s">
        <v>284</v>
      </c>
      <c r="E760" s="203" t="s">
        <v>5</v>
      </c>
      <c r="F760" s="204" t="s">
        <v>4083</v>
      </c>
      <c r="H760" s="205">
        <v>17.36</v>
      </c>
      <c r="I760" s="206"/>
      <c r="L760" s="202"/>
      <c r="M760" s="207"/>
      <c r="N760" s="208"/>
      <c r="O760" s="208"/>
      <c r="P760" s="208"/>
      <c r="Q760" s="208"/>
      <c r="R760" s="208"/>
      <c r="S760" s="208"/>
      <c r="T760" s="209"/>
      <c r="AT760" s="203" t="s">
        <v>284</v>
      </c>
      <c r="AU760" s="203" t="s">
        <v>81</v>
      </c>
      <c r="AV760" s="13" t="s">
        <v>81</v>
      </c>
      <c r="AW760" s="13" t="s">
        <v>36</v>
      </c>
      <c r="AX760" s="13" t="s">
        <v>73</v>
      </c>
      <c r="AY760" s="203" t="s">
        <v>276</v>
      </c>
    </row>
    <row r="761" spans="2:51" s="13" customFormat="1">
      <c r="B761" s="202"/>
      <c r="D761" s="195" t="s">
        <v>284</v>
      </c>
      <c r="E761" s="203" t="s">
        <v>5</v>
      </c>
      <c r="F761" s="204" t="s">
        <v>4084</v>
      </c>
      <c r="H761" s="205">
        <v>16.274999999999999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284</v>
      </c>
      <c r="AU761" s="203" t="s">
        <v>81</v>
      </c>
      <c r="AV761" s="13" t="s">
        <v>81</v>
      </c>
      <c r="AW761" s="13" t="s">
        <v>36</v>
      </c>
      <c r="AX761" s="13" t="s">
        <v>73</v>
      </c>
      <c r="AY761" s="203" t="s">
        <v>276</v>
      </c>
    </row>
    <row r="762" spans="2:51" s="12" customFormat="1">
      <c r="B762" s="194"/>
      <c r="D762" s="195" t="s">
        <v>284</v>
      </c>
      <c r="E762" s="196" t="s">
        <v>5</v>
      </c>
      <c r="F762" s="197" t="s">
        <v>4085</v>
      </c>
      <c r="H762" s="196" t="s">
        <v>5</v>
      </c>
      <c r="I762" s="198"/>
      <c r="L762" s="194"/>
      <c r="M762" s="199"/>
      <c r="N762" s="200"/>
      <c r="O762" s="200"/>
      <c r="P762" s="200"/>
      <c r="Q762" s="200"/>
      <c r="R762" s="200"/>
      <c r="S762" s="200"/>
      <c r="T762" s="201"/>
      <c r="AT762" s="196" t="s">
        <v>284</v>
      </c>
      <c r="AU762" s="196" t="s">
        <v>81</v>
      </c>
      <c r="AV762" s="12" t="s">
        <v>77</v>
      </c>
      <c r="AW762" s="12" t="s">
        <v>36</v>
      </c>
      <c r="AX762" s="12" t="s">
        <v>73</v>
      </c>
      <c r="AY762" s="196" t="s">
        <v>276</v>
      </c>
    </row>
    <row r="763" spans="2:51" s="13" customFormat="1">
      <c r="B763" s="202"/>
      <c r="D763" s="195" t="s">
        <v>284</v>
      </c>
      <c r="E763" s="203" t="s">
        <v>5</v>
      </c>
      <c r="F763" s="204" t="s">
        <v>4084</v>
      </c>
      <c r="H763" s="205">
        <v>16.274999999999999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36</v>
      </c>
      <c r="AX763" s="13" t="s">
        <v>73</v>
      </c>
      <c r="AY763" s="203" t="s">
        <v>276</v>
      </c>
    </row>
    <row r="764" spans="2:51" s="14" customFormat="1">
      <c r="B764" s="210"/>
      <c r="D764" s="195" t="s">
        <v>284</v>
      </c>
      <c r="E764" s="211" t="s">
        <v>5</v>
      </c>
      <c r="F764" s="212" t="s">
        <v>290</v>
      </c>
      <c r="H764" s="213">
        <v>403.30200000000002</v>
      </c>
      <c r="I764" s="214"/>
      <c r="L764" s="210"/>
      <c r="M764" s="215"/>
      <c r="N764" s="216"/>
      <c r="O764" s="216"/>
      <c r="P764" s="216"/>
      <c r="Q764" s="216"/>
      <c r="R764" s="216"/>
      <c r="S764" s="216"/>
      <c r="T764" s="217"/>
      <c r="AT764" s="211" t="s">
        <v>284</v>
      </c>
      <c r="AU764" s="211" t="s">
        <v>81</v>
      </c>
      <c r="AV764" s="14" t="s">
        <v>87</v>
      </c>
      <c r="AW764" s="14" t="s">
        <v>36</v>
      </c>
      <c r="AX764" s="14" t="s">
        <v>73</v>
      </c>
      <c r="AY764" s="211" t="s">
        <v>276</v>
      </c>
    </row>
    <row r="765" spans="2:51" s="12" customFormat="1">
      <c r="B765" s="194"/>
      <c r="D765" s="195" t="s">
        <v>284</v>
      </c>
      <c r="E765" s="196" t="s">
        <v>5</v>
      </c>
      <c r="F765" s="197" t="s">
        <v>3931</v>
      </c>
      <c r="H765" s="196" t="s">
        <v>5</v>
      </c>
      <c r="I765" s="198"/>
      <c r="L765" s="194"/>
      <c r="M765" s="199"/>
      <c r="N765" s="200"/>
      <c r="O765" s="200"/>
      <c r="P765" s="200"/>
      <c r="Q765" s="200"/>
      <c r="R765" s="200"/>
      <c r="S765" s="200"/>
      <c r="T765" s="201"/>
      <c r="AT765" s="196" t="s">
        <v>284</v>
      </c>
      <c r="AU765" s="196" t="s">
        <v>81</v>
      </c>
      <c r="AV765" s="12" t="s">
        <v>77</v>
      </c>
      <c r="AW765" s="12" t="s">
        <v>36</v>
      </c>
      <c r="AX765" s="12" t="s">
        <v>73</v>
      </c>
      <c r="AY765" s="196" t="s">
        <v>276</v>
      </c>
    </row>
    <row r="766" spans="2:51" s="12" customFormat="1">
      <c r="B766" s="194"/>
      <c r="D766" s="195" t="s">
        <v>284</v>
      </c>
      <c r="E766" s="196" t="s">
        <v>5</v>
      </c>
      <c r="F766" s="197" t="s">
        <v>4086</v>
      </c>
      <c r="H766" s="196" t="s">
        <v>5</v>
      </c>
      <c r="I766" s="198"/>
      <c r="L766" s="194"/>
      <c r="M766" s="199"/>
      <c r="N766" s="200"/>
      <c r="O766" s="200"/>
      <c r="P766" s="200"/>
      <c r="Q766" s="200"/>
      <c r="R766" s="200"/>
      <c r="S766" s="200"/>
      <c r="T766" s="201"/>
      <c r="AT766" s="196" t="s">
        <v>284</v>
      </c>
      <c r="AU766" s="196" t="s">
        <v>81</v>
      </c>
      <c r="AV766" s="12" t="s">
        <v>77</v>
      </c>
      <c r="AW766" s="12" t="s">
        <v>36</v>
      </c>
      <c r="AX766" s="12" t="s">
        <v>73</v>
      </c>
      <c r="AY766" s="196" t="s">
        <v>276</v>
      </c>
    </row>
    <row r="767" spans="2:51" s="13" customFormat="1">
      <c r="B767" s="202"/>
      <c r="D767" s="195" t="s">
        <v>284</v>
      </c>
      <c r="E767" s="203" t="s">
        <v>5</v>
      </c>
      <c r="F767" s="204" t="s">
        <v>4087</v>
      </c>
      <c r="H767" s="205">
        <v>68.106999999999999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284</v>
      </c>
      <c r="AU767" s="203" t="s">
        <v>81</v>
      </c>
      <c r="AV767" s="13" t="s">
        <v>81</v>
      </c>
      <c r="AW767" s="13" t="s">
        <v>36</v>
      </c>
      <c r="AX767" s="13" t="s">
        <v>73</v>
      </c>
      <c r="AY767" s="203" t="s">
        <v>276</v>
      </c>
    </row>
    <row r="768" spans="2:51" s="14" customFormat="1">
      <c r="B768" s="210"/>
      <c r="D768" s="195" t="s">
        <v>284</v>
      </c>
      <c r="E768" s="211" t="s">
        <v>5</v>
      </c>
      <c r="F768" s="212" t="s">
        <v>290</v>
      </c>
      <c r="H768" s="213">
        <v>68.106999999999999</v>
      </c>
      <c r="I768" s="214"/>
      <c r="L768" s="210"/>
      <c r="M768" s="215"/>
      <c r="N768" s="216"/>
      <c r="O768" s="216"/>
      <c r="P768" s="216"/>
      <c r="Q768" s="216"/>
      <c r="R768" s="216"/>
      <c r="S768" s="216"/>
      <c r="T768" s="217"/>
      <c r="AT768" s="211" t="s">
        <v>284</v>
      </c>
      <c r="AU768" s="211" t="s">
        <v>81</v>
      </c>
      <c r="AV768" s="14" t="s">
        <v>87</v>
      </c>
      <c r="AW768" s="14" t="s">
        <v>36</v>
      </c>
      <c r="AX768" s="14" t="s">
        <v>73</v>
      </c>
      <c r="AY768" s="211" t="s">
        <v>276</v>
      </c>
    </row>
    <row r="769" spans="2:65" s="12" customFormat="1">
      <c r="B769" s="194"/>
      <c r="D769" s="195" t="s">
        <v>284</v>
      </c>
      <c r="E769" s="196" t="s">
        <v>5</v>
      </c>
      <c r="F769" s="197" t="s">
        <v>3934</v>
      </c>
      <c r="H769" s="196" t="s">
        <v>5</v>
      </c>
      <c r="I769" s="198"/>
      <c r="L769" s="194"/>
      <c r="M769" s="199"/>
      <c r="N769" s="200"/>
      <c r="O769" s="200"/>
      <c r="P769" s="200"/>
      <c r="Q769" s="200"/>
      <c r="R769" s="200"/>
      <c r="S769" s="200"/>
      <c r="T769" s="201"/>
      <c r="AT769" s="196" t="s">
        <v>284</v>
      </c>
      <c r="AU769" s="196" t="s">
        <v>81</v>
      </c>
      <c r="AV769" s="12" t="s">
        <v>77</v>
      </c>
      <c r="AW769" s="12" t="s">
        <v>36</v>
      </c>
      <c r="AX769" s="12" t="s">
        <v>73</v>
      </c>
      <c r="AY769" s="196" t="s">
        <v>276</v>
      </c>
    </row>
    <row r="770" spans="2:65" s="12" customFormat="1">
      <c r="B770" s="194"/>
      <c r="D770" s="195" t="s">
        <v>284</v>
      </c>
      <c r="E770" s="196" t="s">
        <v>5</v>
      </c>
      <c r="F770" s="197" t="s">
        <v>4088</v>
      </c>
      <c r="H770" s="196" t="s">
        <v>5</v>
      </c>
      <c r="I770" s="198"/>
      <c r="L770" s="194"/>
      <c r="M770" s="199"/>
      <c r="N770" s="200"/>
      <c r="O770" s="200"/>
      <c r="P770" s="200"/>
      <c r="Q770" s="200"/>
      <c r="R770" s="200"/>
      <c r="S770" s="200"/>
      <c r="T770" s="201"/>
      <c r="AT770" s="196" t="s">
        <v>284</v>
      </c>
      <c r="AU770" s="196" t="s">
        <v>81</v>
      </c>
      <c r="AV770" s="12" t="s">
        <v>77</v>
      </c>
      <c r="AW770" s="12" t="s">
        <v>36</v>
      </c>
      <c r="AX770" s="12" t="s">
        <v>73</v>
      </c>
      <c r="AY770" s="196" t="s">
        <v>276</v>
      </c>
    </row>
    <row r="771" spans="2:65" s="13" customFormat="1">
      <c r="B771" s="202"/>
      <c r="D771" s="195" t="s">
        <v>284</v>
      </c>
      <c r="E771" s="203" t="s">
        <v>5</v>
      </c>
      <c r="F771" s="204" t="s">
        <v>4089</v>
      </c>
      <c r="H771" s="205">
        <v>83.08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284</v>
      </c>
      <c r="AU771" s="203" t="s">
        <v>81</v>
      </c>
      <c r="AV771" s="13" t="s">
        <v>81</v>
      </c>
      <c r="AW771" s="13" t="s">
        <v>36</v>
      </c>
      <c r="AX771" s="13" t="s">
        <v>73</v>
      </c>
      <c r="AY771" s="203" t="s">
        <v>276</v>
      </c>
    </row>
    <row r="772" spans="2:65" s="12" customFormat="1">
      <c r="B772" s="194"/>
      <c r="D772" s="195" t="s">
        <v>284</v>
      </c>
      <c r="E772" s="196" t="s">
        <v>5</v>
      </c>
      <c r="F772" s="197" t="s">
        <v>4090</v>
      </c>
      <c r="H772" s="196" t="s">
        <v>5</v>
      </c>
      <c r="I772" s="198"/>
      <c r="L772" s="194"/>
      <c r="M772" s="199"/>
      <c r="N772" s="200"/>
      <c r="O772" s="200"/>
      <c r="P772" s="200"/>
      <c r="Q772" s="200"/>
      <c r="R772" s="200"/>
      <c r="S772" s="200"/>
      <c r="T772" s="201"/>
      <c r="AT772" s="196" t="s">
        <v>284</v>
      </c>
      <c r="AU772" s="196" t="s">
        <v>81</v>
      </c>
      <c r="AV772" s="12" t="s">
        <v>77</v>
      </c>
      <c r="AW772" s="12" t="s">
        <v>36</v>
      </c>
      <c r="AX772" s="12" t="s">
        <v>73</v>
      </c>
      <c r="AY772" s="196" t="s">
        <v>276</v>
      </c>
    </row>
    <row r="773" spans="2:65" s="13" customFormat="1">
      <c r="B773" s="202"/>
      <c r="D773" s="195" t="s">
        <v>284</v>
      </c>
      <c r="E773" s="203" t="s">
        <v>5</v>
      </c>
      <c r="F773" s="204" t="s">
        <v>4091</v>
      </c>
      <c r="H773" s="205">
        <v>69.13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284</v>
      </c>
      <c r="AU773" s="203" t="s">
        <v>81</v>
      </c>
      <c r="AV773" s="13" t="s">
        <v>81</v>
      </c>
      <c r="AW773" s="13" t="s">
        <v>36</v>
      </c>
      <c r="AX773" s="13" t="s">
        <v>73</v>
      </c>
      <c r="AY773" s="203" t="s">
        <v>276</v>
      </c>
    </row>
    <row r="774" spans="2:65" s="12" customFormat="1">
      <c r="B774" s="194"/>
      <c r="D774" s="195" t="s">
        <v>284</v>
      </c>
      <c r="E774" s="196" t="s">
        <v>5</v>
      </c>
      <c r="F774" s="197" t="s">
        <v>4092</v>
      </c>
      <c r="H774" s="196" t="s">
        <v>5</v>
      </c>
      <c r="I774" s="198"/>
      <c r="L774" s="194"/>
      <c r="M774" s="199"/>
      <c r="N774" s="200"/>
      <c r="O774" s="200"/>
      <c r="P774" s="200"/>
      <c r="Q774" s="200"/>
      <c r="R774" s="200"/>
      <c r="S774" s="200"/>
      <c r="T774" s="201"/>
      <c r="AT774" s="196" t="s">
        <v>284</v>
      </c>
      <c r="AU774" s="196" t="s">
        <v>81</v>
      </c>
      <c r="AV774" s="12" t="s">
        <v>77</v>
      </c>
      <c r="AW774" s="12" t="s">
        <v>36</v>
      </c>
      <c r="AX774" s="12" t="s">
        <v>73</v>
      </c>
      <c r="AY774" s="196" t="s">
        <v>276</v>
      </c>
    </row>
    <row r="775" spans="2:65" s="13" customFormat="1">
      <c r="B775" s="202"/>
      <c r="D775" s="195" t="s">
        <v>284</v>
      </c>
      <c r="E775" s="203" t="s">
        <v>5</v>
      </c>
      <c r="F775" s="204" t="s">
        <v>4093</v>
      </c>
      <c r="H775" s="205">
        <v>92.632999999999996</v>
      </c>
      <c r="I775" s="206"/>
      <c r="L775" s="202"/>
      <c r="M775" s="207"/>
      <c r="N775" s="208"/>
      <c r="O775" s="208"/>
      <c r="P775" s="208"/>
      <c r="Q775" s="208"/>
      <c r="R775" s="208"/>
      <c r="S775" s="208"/>
      <c r="T775" s="209"/>
      <c r="AT775" s="203" t="s">
        <v>284</v>
      </c>
      <c r="AU775" s="203" t="s">
        <v>81</v>
      </c>
      <c r="AV775" s="13" t="s">
        <v>81</v>
      </c>
      <c r="AW775" s="13" t="s">
        <v>36</v>
      </c>
      <c r="AX775" s="13" t="s">
        <v>73</v>
      </c>
      <c r="AY775" s="203" t="s">
        <v>276</v>
      </c>
    </row>
    <row r="776" spans="2:65" s="14" customFormat="1">
      <c r="B776" s="210"/>
      <c r="D776" s="195" t="s">
        <v>284</v>
      </c>
      <c r="E776" s="211" t="s">
        <v>5</v>
      </c>
      <c r="F776" s="212" t="s">
        <v>290</v>
      </c>
      <c r="H776" s="213">
        <v>244.84299999999999</v>
      </c>
      <c r="I776" s="214"/>
      <c r="L776" s="210"/>
      <c r="M776" s="215"/>
      <c r="N776" s="216"/>
      <c r="O776" s="216"/>
      <c r="P776" s="216"/>
      <c r="Q776" s="216"/>
      <c r="R776" s="216"/>
      <c r="S776" s="216"/>
      <c r="T776" s="217"/>
      <c r="AT776" s="211" t="s">
        <v>284</v>
      </c>
      <c r="AU776" s="211" t="s">
        <v>81</v>
      </c>
      <c r="AV776" s="14" t="s">
        <v>87</v>
      </c>
      <c r="AW776" s="14" t="s">
        <v>36</v>
      </c>
      <c r="AX776" s="14" t="s">
        <v>73</v>
      </c>
      <c r="AY776" s="211" t="s">
        <v>276</v>
      </c>
    </row>
    <row r="777" spans="2:65" s="15" customFormat="1">
      <c r="B777" s="218"/>
      <c r="D777" s="195" t="s">
        <v>284</v>
      </c>
      <c r="E777" s="219" t="s">
        <v>5</v>
      </c>
      <c r="F777" s="220" t="s">
        <v>291</v>
      </c>
      <c r="H777" s="221">
        <v>716.25199999999995</v>
      </c>
      <c r="I777" s="222"/>
      <c r="L777" s="218"/>
      <c r="M777" s="223"/>
      <c r="N777" s="224"/>
      <c r="O777" s="224"/>
      <c r="P777" s="224"/>
      <c r="Q777" s="224"/>
      <c r="R777" s="224"/>
      <c r="S777" s="224"/>
      <c r="T777" s="225"/>
      <c r="AT777" s="219" t="s">
        <v>284</v>
      </c>
      <c r="AU777" s="219" t="s">
        <v>81</v>
      </c>
      <c r="AV777" s="15" t="s">
        <v>92</v>
      </c>
      <c r="AW777" s="15" t="s">
        <v>36</v>
      </c>
      <c r="AX777" s="15" t="s">
        <v>77</v>
      </c>
      <c r="AY777" s="219" t="s">
        <v>276</v>
      </c>
    </row>
    <row r="778" spans="2:65" s="1" customFormat="1" ht="25.5" customHeight="1">
      <c r="B778" s="181"/>
      <c r="C778" s="182" t="s">
        <v>633</v>
      </c>
      <c r="D778" s="182" t="s">
        <v>278</v>
      </c>
      <c r="E778" s="183" t="s">
        <v>4094</v>
      </c>
      <c r="F778" s="184" t="s">
        <v>4095</v>
      </c>
      <c r="G778" s="185" t="s">
        <v>325</v>
      </c>
      <c r="H778" s="186">
        <v>120.708</v>
      </c>
      <c r="I778" s="187"/>
      <c r="J778" s="188">
        <f>ROUND(I778*H778,2)</f>
        <v>0</v>
      </c>
      <c r="K778" s="184" t="s">
        <v>282</v>
      </c>
      <c r="L778" s="42"/>
      <c r="M778" s="189" t="s">
        <v>5</v>
      </c>
      <c r="N778" s="190" t="s">
        <v>46</v>
      </c>
      <c r="O778" s="43"/>
      <c r="P778" s="191">
        <f>O778*H778</f>
        <v>0</v>
      </c>
      <c r="Q778" s="191">
        <v>8.5000000000000006E-3</v>
      </c>
      <c r="R778" s="191">
        <f>Q778*H778</f>
        <v>1.0260180000000001</v>
      </c>
      <c r="S778" s="191">
        <v>0</v>
      </c>
      <c r="T778" s="192">
        <f>S778*H778</f>
        <v>0</v>
      </c>
      <c r="AR778" s="25" t="s">
        <v>92</v>
      </c>
      <c r="AT778" s="25" t="s">
        <v>278</v>
      </c>
      <c r="AU778" s="25" t="s">
        <v>81</v>
      </c>
      <c r="AY778" s="25" t="s">
        <v>276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25" t="s">
        <v>92</v>
      </c>
      <c r="BK778" s="193">
        <f>ROUND(I778*H778,2)</f>
        <v>0</v>
      </c>
      <c r="BL778" s="25" t="s">
        <v>92</v>
      </c>
      <c r="BM778" s="25" t="s">
        <v>4096</v>
      </c>
    </row>
    <row r="779" spans="2:65" s="12" customFormat="1">
      <c r="B779" s="194"/>
      <c r="D779" s="195" t="s">
        <v>284</v>
      </c>
      <c r="E779" s="196" t="s">
        <v>5</v>
      </c>
      <c r="F779" s="197" t="s">
        <v>1144</v>
      </c>
      <c r="H779" s="196" t="s">
        <v>5</v>
      </c>
      <c r="I779" s="198"/>
      <c r="L779" s="194"/>
      <c r="M779" s="199"/>
      <c r="N779" s="200"/>
      <c r="O779" s="200"/>
      <c r="P779" s="200"/>
      <c r="Q779" s="200"/>
      <c r="R779" s="200"/>
      <c r="S779" s="200"/>
      <c r="T779" s="201"/>
      <c r="AT779" s="196" t="s">
        <v>284</v>
      </c>
      <c r="AU779" s="196" t="s">
        <v>81</v>
      </c>
      <c r="AV779" s="12" t="s">
        <v>77</v>
      </c>
      <c r="AW779" s="12" t="s">
        <v>36</v>
      </c>
      <c r="AX779" s="12" t="s">
        <v>73</v>
      </c>
      <c r="AY779" s="196" t="s">
        <v>276</v>
      </c>
    </row>
    <row r="780" spans="2:65" s="12" customFormat="1">
      <c r="B780" s="194"/>
      <c r="D780" s="195" t="s">
        <v>284</v>
      </c>
      <c r="E780" s="196" t="s">
        <v>5</v>
      </c>
      <c r="F780" s="197" t="s">
        <v>3990</v>
      </c>
      <c r="H780" s="196" t="s">
        <v>5</v>
      </c>
      <c r="I780" s="198"/>
      <c r="L780" s="194"/>
      <c r="M780" s="199"/>
      <c r="N780" s="200"/>
      <c r="O780" s="200"/>
      <c r="P780" s="200"/>
      <c r="Q780" s="200"/>
      <c r="R780" s="200"/>
      <c r="S780" s="200"/>
      <c r="T780" s="201"/>
      <c r="AT780" s="196" t="s">
        <v>284</v>
      </c>
      <c r="AU780" s="196" t="s">
        <v>81</v>
      </c>
      <c r="AV780" s="12" t="s">
        <v>77</v>
      </c>
      <c r="AW780" s="12" t="s">
        <v>36</v>
      </c>
      <c r="AX780" s="12" t="s">
        <v>73</v>
      </c>
      <c r="AY780" s="196" t="s">
        <v>276</v>
      </c>
    </row>
    <row r="781" spans="2:65" s="12" customFormat="1">
      <c r="B781" s="194"/>
      <c r="D781" s="195" t="s">
        <v>284</v>
      </c>
      <c r="E781" s="196" t="s">
        <v>5</v>
      </c>
      <c r="F781" s="197" t="s">
        <v>3910</v>
      </c>
      <c r="H781" s="196" t="s">
        <v>5</v>
      </c>
      <c r="I781" s="198"/>
      <c r="L781" s="194"/>
      <c r="M781" s="199"/>
      <c r="N781" s="200"/>
      <c r="O781" s="200"/>
      <c r="P781" s="200"/>
      <c r="Q781" s="200"/>
      <c r="R781" s="200"/>
      <c r="S781" s="200"/>
      <c r="T781" s="201"/>
      <c r="AT781" s="196" t="s">
        <v>284</v>
      </c>
      <c r="AU781" s="196" t="s">
        <v>81</v>
      </c>
      <c r="AV781" s="12" t="s">
        <v>77</v>
      </c>
      <c r="AW781" s="12" t="s">
        <v>36</v>
      </c>
      <c r="AX781" s="12" t="s">
        <v>73</v>
      </c>
      <c r="AY781" s="196" t="s">
        <v>276</v>
      </c>
    </row>
    <row r="782" spans="2:65" s="12" customFormat="1">
      <c r="B782" s="194"/>
      <c r="D782" s="195" t="s">
        <v>284</v>
      </c>
      <c r="E782" s="196" t="s">
        <v>5</v>
      </c>
      <c r="F782" s="197" t="s">
        <v>4097</v>
      </c>
      <c r="H782" s="196" t="s">
        <v>5</v>
      </c>
      <c r="I782" s="198"/>
      <c r="L782" s="194"/>
      <c r="M782" s="199"/>
      <c r="N782" s="200"/>
      <c r="O782" s="200"/>
      <c r="P782" s="200"/>
      <c r="Q782" s="200"/>
      <c r="R782" s="200"/>
      <c r="S782" s="200"/>
      <c r="T782" s="201"/>
      <c r="AT782" s="196" t="s">
        <v>284</v>
      </c>
      <c r="AU782" s="196" t="s">
        <v>81</v>
      </c>
      <c r="AV782" s="12" t="s">
        <v>77</v>
      </c>
      <c r="AW782" s="12" t="s">
        <v>36</v>
      </c>
      <c r="AX782" s="12" t="s">
        <v>73</v>
      </c>
      <c r="AY782" s="196" t="s">
        <v>276</v>
      </c>
    </row>
    <row r="783" spans="2:65" s="13" customFormat="1">
      <c r="B783" s="202"/>
      <c r="D783" s="195" t="s">
        <v>284</v>
      </c>
      <c r="E783" s="203" t="s">
        <v>5</v>
      </c>
      <c r="F783" s="204" t="s">
        <v>4098</v>
      </c>
      <c r="H783" s="205">
        <v>48.284999999999997</v>
      </c>
      <c r="I783" s="206"/>
      <c r="L783" s="202"/>
      <c r="M783" s="207"/>
      <c r="N783" s="208"/>
      <c r="O783" s="208"/>
      <c r="P783" s="208"/>
      <c r="Q783" s="208"/>
      <c r="R783" s="208"/>
      <c r="S783" s="208"/>
      <c r="T783" s="209"/>
      <c r="AT783" s="203" t="s">
        <v>284</v>
      </c>
      <c r="AU783" s="203" t="s">
        <v>81</v>
      </c>
      <c r="AV783" s="13" t="s">
        <v>81</v>
      </c>
      <c r="AW783" s="13" t="s">
        <v>36</v>
      </c>
      <c r="AX783" s="13" t="s">
        <v>73</v>
      </c>
      <c r="AY783" s="203" t="s">
        <v>276</v>
      </c>
    </row>
    <row r="784" spans="2:65" s="14" customFormat="1">
      <c r="B784" s="210"/>
      <c r="D784" s="195" t="s">
        <v>284</v>
      </c>
      <c r="E784" s="211" t="s">
        <v>5</v>
      </c>
      <c r="F784" s="212" t="s">
        <v>290</v>
      </c>
      <c r="H784" s="213">
        <v>48.284999999999997</v>
      </c>
      <c r="I784" s="214"/>
      <c r="L784" s="210"/>
      <c r="M784" s="215"/>
      <c r="N784" s="216"/>
      <c r="O784" s="216"/>
      <c r="P784" s="216"/>
      <c r="Q784" s="216"/>
      <c r="R784" s="216"/>
      <c r="S784" s="216"/>
      <c r="T784" s="217"/>
      <c r="AT784" s="211" t="s">
        <v>284</v>
      </c>
      <c r="AU784" s="211" t="s">
        <v>81</v>
      </c>
      <c r="AV784" s="14" t="s">
        <v>87</v>
      </c>
      <c r="AW784" s="14" t="s">
        <v>36</v>
      </c>
      <c r="AX784" s="14" t="s">
        <v>73</v>
      </c>
      <c r="AY784" s="211" t="s">
        <v>276</v>
      </c>
    </row>
    <row r="785" spans="2:65" s="12" customFormat="1">
      <c r="B785" s="194"/>
      <c r="D785" s="195" t="s">
        <v>284</v>
      </c>
      <c r="E785" s="196" t="s">
        <v>5</v>
      </c>
      <c r="F785" s="197" t="s">
        <v>4099</v>
      </c>
      <c r="H785" s="196" t="s">
        <v>5</v>
      </c>
      <c r="I785" s="198"/>
      <c r="L785" s="194"/>
      <c r="M785" s="199"/>
      <c r="N785" s="200"/>
      <c r="O785" s="200"/>
      <c r="P785" s="200"/>
      <c r="Q785" s="200"/>
      <c r="R785" s="200"/>
      <c r="S785" s="200"/>
      <c r="T785" s="201"/>
      <c r="AT785" s="196" t="s">
        <v>284</v>
      </c>
      <c r="AU785" s="196" t="s">
        <v>81</v>
      </c>
      <c r="AV785" s="12" t="s">
        <v>77</v>
      </c>
      <c r="AW785" s="12" t="s">
        <v>36</v>
      </c>
      <c r="AX785" s="12" t="s">
        <v>73</v>
      </c>
      <c r="AY785" s="196" t="s">
        <v>276</v>
      </c>
    </row>
    <row r="786" spans="2:65" s="13" customFormat="1">
      <c r="B786" s="202"/>
      <c r="D786" s="195" t="s">
        <v>284</v>
      </c>
      <c r="E786" s="203" t="s">
        <v>5</v>
      </c>
      <c r="F786" s="204" t="s">
        <v>4100</v>
      </c>
      <c r="H786" s="205">
        <v>49.02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284</v>
      </c>
      <c r="AU786" s="203" t="s">
        <v>81</v>
      </c>
      <c r="AV786" s="13" t="s">
        <v>81</v>
      </c>
      <c r="AW786" s="13" t="s">
        <v>36</v>
      </c>
      <c r="AX786" s="13" t="s">
        <v>73</v>
      </c>
      <c r="AY786" s="203" t="s">
        <v>276</v>
      </c>
    </row>
    <row r="787" spans="2:65" s="13" customFormat="1">
      <c r="B787" s="202"/>
      <c r="D787" s="195" t="s">
        <v>284</v>
      </c>
      <c r="E787" s="203" t="s">
        <v>5</v>
      </c>
      <c r="F787" s="204" t="s">
        <v>4101</v>
      </c>
      <c r="H787" s="205">
        <v>23.402999999999999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284</v>
      </c>
      <c r="AU787" s="203" t="s">
        <v>81</v>
      </c>
      <c r="AV787" s="13" t="s">
        <v>81</v>
      </c>
      <c r="AW787" s="13" t="s">
        <v>36</v>
      </c>
      <c r="AX787" s="13" t="s">
        <v>73</v>
      </c>
      <c r="AY787" s="203" t="s">
        <v>276</v>
      </c>
    </row>
    <row r="788" spans="2:65" s="14" customFormat="1">
      <c r="B788" s="210"/>
      <c r="D788" s="195" t="s">
        <v>284</v>
      </c>
      <c r="E788" s="211" t="s">
        <v>5</v>
      </c>
      <c r="F788" s="212" t="s">
        <v>290</v>
      </c>
      <c r="H788" s="213">
        <v>72.423000000000002</v>
      </c>
      <c r="I788" s="214"/>
      <c r="L788" s="210"/>
      <c r="M788" s="215"/>
      <c r="N788" s="216"/>
      <c r="O788" s="216"/>
      <c r="P788" s="216"/>
      <c r="Q788" s="216"/>
      <c r="R788" s="216"/>
      <c r="S788" s="216"/>
      <c r="T788" s="217"/>
      <c r="AT788" s="211" t="s">
        <v>284</v>
      </c>
      <c r="AU788" s="211" t="s">
        <v>81</v>
      </c>
      <c r="AV788" s="14" t="s">
        <v>87</v>
      </c>
      <c r="AW788" s="14" t="s">
        <v>36</v>
      </c>
      <c r="AX788" s="14" t="s">
        <v>73</v>
      </c>
      <c r="AY788" s="211" t="s">
        <v>276</v>
      </c>
    </row>
    <row r="789" spans="2:65" s="15" customFormat="1">
      <c r="B789" s="218"/>
      <c r="D789" s="195" t="s">
        <v>284</v>
      </c>
      <c r="E789" s="219" t="s">
        <v>5</v>
      </c>
      <c r="F789" s="220" t="s">
        <v>291</v>
      </c>
      <c r="H789" s="221">
        <v>120.708</v>
      </c>
      <c r="I789" s="222"/>
      <c r="L789" s="218"/>
      <c r="M789" s="223"/>
      <c r="N789" s="224"/>
      <c r="O789" s="224"/>
      <c r="P789" s="224"/>
      <c r="Q789" s="224"/>
      <c r="R789" s="224"/>
      <c r="S789" s="224"/>
      <c r="T789" s="225"/>
      <c r="AT789" s="219" t="s">
        <v>284</v>
      </c>
      <c r="AU789" s="219" t="s">
        <v>81</v>
      </c>
      <c r="AV789" s="15" t="s">
        <v>92</v>
      </c>
      <c r="AW789" s="15" t="s">
        <v>36</v>
      </c>
      <c r="AX789" s="15" t="s">
        <v>77</v>
      </c>
      <c r="AY789" s="219" t="s">
        <v>276</v>
      </c>
    </row>
    <row r="790" spans="2:65" s="1" customFormat="1" ht="16.5" customHeight="1">
      <c r="B790" s="181"/>
      <c r="C790" s="226" t="s">
        <v>639</v>
      </c>
      <c r="D790" s="226" t="s">
        <v>447</v>
      </c>
      <c r="E790" s="227" t="s">
        <v>4102</v>
      </c>
      <c r="F790" s="228" t="s">
        <v>4103</v>
      </c>
      <c r="G790" s="229" t="s">
        <v>325</v>
      </c>
      <c r="H790" s="230">
        <v>53.113999999999997</v>
      </c>
      <c r="I790" s="231"/>
      <c r="J790" s="232">
        <f>ROUND(I790*H790,2)</f>
        <v>0</v>
      </c>
      <c r="K790" s="228" t="s">
        <v>282</v>
      </c>
      <c r="L790" s="233"/>
      <c r="M790" s="234" t="s">
        <v>5</v>
      </c>
      <c r="N790" s="235" t="s">
        <v>46</v>
      </c>
      <c r="O790" s="43"/>
      <c r="P790" s="191">
        <f>O790*H790</f>
        <v>0</v>
      </c>
      <c r="Q790" s="191">
        <v>4.8999999999999998E-3</v>
      </c>
      <c r="R790" s="191">
        <f>Q790*H790</f>
        <v>0.26025859999999995</v>
      </c>
      <c r="S790" s="191">
        <v>0</v>
      </c>
      <c r="T790" s="192">
        <f>S790*H790</f>
        <v>0</v>
      </c>
      <c r="AR790" s="25" t="s">
        <v>322</v>
      </c>
      <c r="AT790" s="25" t="s">
        <v>447</v>
      </c>
      <c r="AU790" s="25" t="s">
        <v>81</v>
      </c>
      <c r="AY790" s="25" t="s">
        <v>276</v>
      </c>
      <c r="BE790" s="193">
        <f>IF(N790="základní",J790,0)</f>
        <v>0</v>
      </c>
      <c r="BF790" s="193">
        <f>IF(N790="snížená",J790,0)</f>
        <v>0</v>
      </c>
      <c r="BG790" s="193">
        <f>IF(N790="zákl. přenesená",J790,0)</f>
        <v>0</v>
      </c>
      <c r="BH790" s="193">
        <f>IF(N790="sníž. přenesená",J790,0)</f>
        <v>0</v>
      </c>
      <c r="BI790" s="193">
        <f>IF(N790="nulová",J790,0)</f>
        <v>0</v>
      </c>
      <c r="BJ790" s="25" t="s">
        <v>92</v>
      </c>
      <c r="BK790" s="193">
        <f>ROUND(I790*H790,2)</f>
        <v>0</v>
      </c>
      <c r="BL790" s="25" t="s">
        <v>92</v>
      </c>
      <c r="BM790" s="25" t="s">
        <v>4104</v>
      </c>
    </row>
    <row r="791" spans="2:65" s="12" customFormat="1">
      <c r="B791" s="194"/>
      <c r="D791" s="195" t="s">
        <v>284</v>
      </c>
      <c r="E791" s="196" t="s">
        <v>5</v>
      </c>
      <c r="F791" s="197" t="s">
        <v>714</v>
      </c>
      <c r="H791" s="196" t="s">
        <v>5</v>
      </c>
      <c r="I791" s="198"/>
      <c r="L791" s="194"/>
      <c r="M791" s="199"/>
      <c r="N791" s="200"/>
      <c r="O791" s="200"/>
      <c r="P791" s="200"/>
      <c r="Q791" s="200"/>
      <c r="R791" s="200"/>
      <c r="S791" s="200"/>
      <c r="T791" s="201"/>
      <c r="AT791" s="196" t="s">
        <v>284</v>
      </c>
      <c r="AU791" s="196" t="s">
        <v>81</v>
      </c>
      <c r="AV791" s="12" t="s">
        <v>77</v>
      </c>
      <c r="AW791" s="12" t="s">
        <v>36</v>
      </c>
      <c r="AX791" s="12" t="s">
        <v>73</v>
      </c>
      <c r="AY791" s="196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4105</v>
      </c>
      <c r="H792" s="205">
        <v>53.113999999999997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4" customFormat="1">
      <c r="B793" s="210"/>
      <c r="D793" s="195" t="s">
        <v>284</v>
      </c>
      <c r="E793" s="211" t="s">
        <v>5</v>
      </c>
      <c r="F793" s="212" t="s">
        <v>290</v>
      </c>
      <c r="H793" s="213">
        <v>53.113999999999997</v>
      </c>
      <c r="I793" s="214"/>
      <c r="L793" s="210"/>
      <c r="M793" s="215"/>
      <c r="N793" s="216"/>
      <c r="O793" s="216"/>
      <c r="P793" s="216"/>
      <c r="Q793" s="216"/>
      <c r="R793" s="216"/>
      <c r="S793" s="216"/>
      <c r="T793" s="217"/>
      <c r="AT793" s="211" t="s">
        <v>284</v>
      </c>
      <c r="AU793" s="211" t="s">
        <v>81</v>
      </c>
      <c r="AV793" s="14" t="s">
        <v>87</v>
      </c>
      <c r="AW793" s="14" t="s">
        <v>36</v>
      </c>
      <c r="AX793" s="14" t="s">
        <v>73</v>
      </c>
      <c r="AY793" s="211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53.113999999999997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16.5" customHeight="1">
      <c r="B795" s="181"/>
      <c r="C795" s="226" t="s">
        <v>646</v>
      </c>
      <c r="D795" s="226" t="s">
        <v>447</v>
      </c>
      <c r="E795" s="227" t="s">
        <v>4106</v>
      </c>
      <c r="F795" s="228" t="s">
        <v>4107</v>
      </c>
      <c r="G795" s="229" t="s">
        <v>325</v>
      </c>
      <c r="H795" s="230">
        <v>79.665000000000006</v>
      </c>
      <c r="I795" s="231"/>
      <c r="J795" s="232">
        <f>ROUND(I795*H795,2)</f>
        <v>0</v>
      </c>
      <c r="K795" s="228" t="s">
        <v>282</v>
      </c>
      <c r="L795" s="233"/>
      <c r="M795" s="234" t="s">
        <v>5</v>
      </c>
      <c r="N795" s="235" t="s">
        <v>46</v>
      </c>
      <c r="O795" s="43"/>
      <c r="P795" s="191">
        <f>O795*H795</f>
        <v>0</v>
      </c>
      <c r="Q795" s="191">
        <v>3.6800000000000001E-3</v>
      </c>
      <c r="R795" s="191">
        <f>Q795*H795</f>
        <v>0.29316720000000002</v>
      </c>
      <c r="S795" s="191">
        <v>0</v>
      </c>
      <c r="T795" s="192">
        <f>S795*H795</f>
        <v>0</v>
      </c>
      <c r="AR795" s="25" t="s">
        <v>322</v>
      </c>
      <c r="AT795" s="25" t="s">
        <v>447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92</v>
      </c>
      <c r="BM795" s="25" t="s">
        <v>4108</v>
      </c>
    </row>
    <row r="796" spans="2:65" s="12" customFormat="1">
      <c r="B796" s="194"/>
      <c r="D796" s="195" t="s">
        <v>284</v>
      </c>
      <c r="E796" s="196" t="s">
        <v>5</v>
      </c>
      <c r="F796" s="197" t="s">
        <v>714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3" customFormat="1">
      <c r="B797" s="202"/>
      <c r="D797" s="195" t="s">
        <v>284</v>
      </c>
      <c r="E797" s="203" t="s">
        <v>5</v>
      </c>
      <c r="F797" s="204" t="s">
        <v>4109</v>
      </c>
      <c r="H797" s="205">
        <v>79.665000000000006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284</v>
      </c>
      <c r="AU797" s="203" t="s">
        <v>81</v>
      </c>
      <c r="AV797" s="13" t="s">
        <v>81</v>
      </c>
      <c r="AW797" s="13" t="s">
        <v>36</v>
      </c>
      <c r="AX797" s="13" t="s">
        <v>73</v>
      </c>
      <c r="AY797" s="203" t="s">
        <v>276</v>
      </c>
    </row>
    <row r="798" spans="2:65" s="14" customFormat="1">
      <c r="B798" s="210"/>
      <c r="D798" s="195" t="s">
        <v>284</v>
      </c>
      <c r="E798" s="211" t="s">
        <v>5</v>
      </c>
      <c r="F798" s="212" t="s">
        <v>290</v>
      </c>
      <c r="H798" s="213">
        <v>79.665000000000006</v>
      </c>
      <c r="I798" s="214"/>
      <c r="L798" s="210"/>
      <c r="M798" s="215"/>
      <c r="N798" s="216"/>
      <c r="O798" s="216"/>
      <c r="P798" s="216"/>
      <c r="Q798" s="216"/>
      <c r="R798" s="216"/>
      <c r="S798" s="216"/>
      <c r="T798" s="217"/>
      <c r="AT798" s="211" t="s">
        <v>284</v>
      </c>
      <c r="AU798" s="211" t="s">
        <v>81</v>
      </c>
      <c r="AV798" s="14" t="s">
        <v>87</v>
      </c>
      <c r="AW798" s="14" t="s">
        <v>36</v>
      </c>
      <c r="AX798" s="14" t="s">
        <v>73</v>
      </c>
      <c r="AY798" s="211" t="s">
        <v>276</v>
      </c>
    </row>
    <row r="799" spans="2:65" s="15" customFormat="1">
      <c r="B799" s="218"/>
      <c r="D799" s="195" t="s">
        <v>284</v>
      </c>
      <c r="E799" s="219" t="s">
        <v>5</v>
      </c>
      <c r="F799" s="220" t="s">
        <v>291</v>
      </c>
      <c r="H799" s="221">
        <v>79.665000000000006</v>
      </c>
      <c r="I799" s="222"/>
      <c r="L799" s="218"/>
      <c r="M799" s="223"/>
      <c r="N799" s="224"/>
      <c r="O799" s="224"/>
      <c r="P799" s="224"/>
      <c r="Q799" s="224"/>
      <c r="R799" s="224"/>
      <c r="S799" s="224"/>
      <c r="T799" s="225"/>
      <c r="AT799" s="219" t="s">
        <v>284</v>
      </c>
      <c r="AU799" s="219" t="s">
        <v>81</v>
      </c>
      <c r="AV799" s="15" t="s">
        <v>92</v>
      </c>
      <c r="AW799" s="15" t="s">
        <v>36</v>
      </c>
      <c r="AX799" s="15" t="s">
        <v>77</v>
      </c>
      <c r="AY799" s="219" t="s">
        <v>276</v>
      </c>
    </row>
    <row r="800" spans="2:65" s="1" customFormat="1" ht="25.5" customHeight="1">
      <c r="B800" s="181"/>
      <c r="C800" s="182" t="s">
        <v>650</v>
      </c>
      <c r="D800" s="182" t="s">
        <v>278</v>
      </c>
      <c r="E800" s="183" t="s">
        <v>1153</v>
      </c>
      <c r="F800" s="184" t="s">
        <v>1154</v>
      </c>
      <c r="G800" s="185" t="s">
        <v>325</v>
      </c>
      <c r="H800" s="186">
        <v>54.945</v>
      </c>
      <c r="I800" s="187"/>
      <c r="J800" s="188">
        <f>ROUND(I800*H800,2)</f>
        <v>0</v>
      </c>
      <c r="K800" s="184" t="s">
        <v>282</v>
      </c>
      <c r="L800" s="42"/>
      <c r="M800" s="189" t="s">
        <v>5</v>
      </c>
      <c r="N800" s="190" t="s">
        <v>46</v>
      </c>
      <c r="O800" s="43"/>
      <c r="P800" s="191">
        <f>O800*H800</f>
        <v>0</v>
      </c>
      <c r="Q800" s="191">
        <v>1.2160000000000001E-2</v>
      </c>
      <c r="R800" s="191">
        <f>Q800*H800</f>
        <v>0.66813120000000004</v>
      </c>
      <c r="S800" s="191">
        <v>0</v>
      </c>
      <c r="T800" s="192">
        <f>S800*H800</f>
        <v>0</v>
      </c>
      <c r="AR800" s="25" t="s">
        <v>92</v>
      </c>
      <c r="AT800" s="25" t="s">
        <v>278</v>
      </c>
      <c r="AU800" s="25" t="s">
        <v>81</v>
      </c>
      <c r="AY800" s="25" t="s">
        <v>276</v>
      </c>
      <c r="BE800" s="193">
        <f>IF(N800="základní",J800,0)</f>
        <v>0</v>
      </c>
      <c r="BF800" s="193">
        <f>IF(N800="snížená",J800,0)</f>
        <v>0</v>
      </c>
      <c r="BG800" s="193">
        <f>IF(N800="zákl. přenesená",J800,0)</f>
        <v>0</v>
      </c>
      <c r="BH800" s="193">
        <f>IF(N800="sníž. přenesená",J800,0)</f>
        <v>0</v>
      </c>
      <c r="BI800" s="193">
        <f>IF(N800="nulová",J800,0)</f>
        <v>0</v>
      </c>
      <c r="BJ800" s="25" t="s">
        <v>92</v>
      </c>
      <c r="BK800" s="193">
        <f>ROUND(I800*H800,2)</f>
        <v>0</v>
      </c>
      <c r="BL800" s="25" t="s">
        <v>92</v>
      </c>
      <c r="BM800" s="25" t="s">
        <v>4110</v>
      </c>
    </row>
    <row r="801" spans="2:65" s="12" customFormat="1">
      <c r="B801" s="194"/>
      <c r="D801" s="195" t="s">
        <v>284</v>
      </c>
      <c r="E801" s="196" t="s">
        <v>5</v>
      </c>
      <c r="F801" s="197" t="s">
        <v>1144</v>
      </c>
      <c r="H801" s="196" t="s">
        <v>5</v>
      </c>
      <c r="I801" s="198"/>
      <c r="L801" s="194"/>
      <c r="M801" s="199"/>
      <c r="N801" s="200"/>
      <c r="O801" s="200"/>
      <c r="P801" s="200"/>
      <c r="Q801" s="200"/>
      <c r="R801" s="200"/>
      <c r="S801" s="200"/>
      <c r="T801" s="201"/>
      <c r="AT801" s="196" t="s">
        <v>284</v>
      </c>
      <c r="AU801" s="196" t="s">
        <v>81</v>
      </c>
      <c r="AV801" s="12" t="s">
        <v>77</v>
      </c>
      <c r="AW801" s="12" t="s">
        <v>36</v>
      </c>
      <c r="AX801" s="12" t="s">
        <v>73</v>
      </c>
      <c r="AY801" s="196" t="s">
        <v>276</v>
      </c>
    </row>
    <row r="802" spans="2:65" s="12" customFormat="1">
      <c r="B802" s="194"/>
      <c r="D802" s="195" t="s">
        <v>284</v>
      </c>
      <c r="E802" s="196" t="s">
        <v>5</v>
      </c>
      <c r="F802" s="197" t="s">
        <v>3990</v>
      </c>
      <c r="H802" s="196" t="s">
        <v>5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AT802" s="196" t="s">
        <v>284</v>
      </c>
      <c r="AU802" s="196" t="s">
        <v>81</v>
      </c>
      <c r="AV802" s="12" t="s">
        <v>77</v>
      </c>
      <c r="AW802" s="12" t="s">
        <v>36</v>
      </c>
      <c r="AX802" s="12" t="s">
        <v>73</v>
      </c>
      <c r="AY802" s="196" t="s">
        <v>276</v>
      </c>
    </row>
    <row r="803" spans="2:65" s="12" customFormat="1">
      <c r="B803" s="194"/>
      <c r="D803" s="195" t="s">
        <v>284</v>
      </c>
      <c r="E803" s="196" t="s">
        <v>5</v>
      </c>
      <c r="F803" s="197" t="s">
        <v>3910</v>
      </c>
      <c r="H803" s="196" t="s">
        <v>5</v>
      </c>
      <c r="I803" s="198"/>
      <c r="L803" s="194"/>
      <c r="M803" s="199"/>
      <c r="N803" s="200"/>
      <c r="O803" s="200"/>
      <c r="P803" s="200"/>
      <c r="Q803" s="200"/>
      <c r="R803" s="200"/>
      <c r="S803" s="200"/>
      <c r="T803" s="201"/>
      <c r="AT803" s="196" t="s">
        <v>284</v>
      </c>
      <c r="AU803" s="196" t="s">
        <v>81</v>
      </c>
      <c r="AV803" s="12" t="s">
        <v>77</v>
      </c>
      <c r="AW803" s="12" t="s">
        <v>36</v>
      </c>
      <c r="AX803" s="12" t="s">
        <v>73</v>
      </c>
      <c r="AY803" s="196" t="s">
        <v>276</v>
      </c>
    </row>
    <row r="804" spans="2:65" s="12" customFormat="1">
      <c r="B804" s="194"/>
      <c r="D804" s="195" t="s">
        <v>284</v>
      </c>
      <c r="E804" s="196" t="s">
        <v>5</v>
      </c>
      <c r="F804" s="197" t="s">
        <v>4111</v>
      </c>
      <c r="H804" s="196" t="s">
        <v>5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6" t="s">
        <v>284</v>
      </c>
      <c r="AU804" s="196" t="s">
        <v>81</v>
      </c>
      <c r="AV804" s="12" t="s">
        <v>77</v>
      </c>
      <c r="AW804" s="12" t="s">
        <v>36</v>
      </c>
      <c r="AX804" s="12" t="s">
        <v>73</v>
      </c>
      <c r="AY804" s="196" t="s">
        <v>276</v>
      </c>
    </row>
    <row r="805" spans="2:65" s="13" customFormat="1">
      <c r="B805" s="202"/>
      <c r="D805" s="195" t="s">
        <v>284</v>
      </c>
      <c r="E805" s="203" t="s">
        <v>5</v>
      </c>
      <c r="F805" s="204" t="s">
        <v>4112</v>
      </c>
      <c r="H805" s="205">
        <v>54.945</v>
      </c>
      <c r="I805" s="206"/>
      <c r="L805" s="202"/>
      <c r="M805" s="207"/>
      <c r="N805" s="208"/>
      <c r="O805" s="208"/>
      <c r="P805" s="208"/>
      <c r="Q805" s="208"/>
      <c r="R805" s="208"/>
      <c r="S805" s="208"/>
      <c r="T805" s="209"/>
      <c r="AT805" s="203" t="s">
        <v>284</v>
      </c>
      <c r="AU805" s="203" t="s">
        <v>81</v>
      </c>
      <c r="AV805" s="13" t="s">
        <v>81</v>
      </c>
      <c r="AW805" s="13" t="s">
        <v>36</v>
      </c>
      <c r="AX805" s="13" t="s">
        <v>73</v>
      </c>
      <c r="AY805" s="203" t="s">
        <v>276</v>
      </c>
    </row>
    <row r="806" spans="2:65" s="14" customFormat="1">
      <c r="B806" s="210"/>
      <c r="D806" s="195" t="s">
        <v>284</v>
      </c>
      <c r="E806" s="211" t="s">
        <v>5</v>
      </c>
      <c r="F806" s="212" t="s">
        <v>290</v>
      </c>
      <c r="H806" s="213">
        <v>54.945</v>
      </c>
      <c r="I806" s="214"/>
      <c r="L806" s="210"/>
      <c r="M806" s="215"/>
      <c r="N806" s="216"/>
      <c r="O806" s="216"/>
      <c r="P806" s="216"/>
      <c r="Q806" s="216"/>
      <c r="R806" s="216"/>
      <c r="S806" s="216"/>
      <c r="T806" s="217"/>
      <c r="AT806" s="211" t="s">
        <v>284</v>
      </c>
      <c r="AU806" s="211" t="s">
        <v>81</v>
      </c>
      <c r="AV806" s="14" t="s">
        <v>87</v>
      </c>
      <c r="AW806" s="14" t="s">
        <v>36</v>
      </c>
      <c r="AX806" s="14" t="s">
        <v>73</v>
      </c>
      <c r="AY806" s="211" t="s">
        <v>276</v>
      </c>
    </row>
    <row r="807" spans="2:65" s="15" customFormat="1">
      <c r="B807" s="218"/>
      <c r="D807" s="195" t="s">
        <v>284</v>
      </c>
      <c r="E807" s="219" t="s">
        <v>5</v>
      </c>
      <c r="F807" s="220" t="s">
        <v>291</v>
      </c>
      <c r="H807" s="221">
        <v>54.945</v>
      </c>
      <c r="I807" s="222"/>
      <c r="L807" s="218"/>
      <c r="M807" s="223"/>
      <c r="N807" s="224"/>
      <c r="O807" s="224"/>
      <c r="P807" s="224"/>
      <c r="Q807" s="224"/>
      <c r="R807" s="224"/>
      <c r="S807" s="224"/>
      <c r="T807" s="225"/>
      <c r="AT807" s="219" t="s">
        <v>284</v>
      </c>
      <c r="AU807" s="219" t="s">
        <v>81</v>
      </c>
      <c r="AV807" s="15" t="s">
        <v>92</v>
      </c>
      <c r="AW807" s="15" t="s">
        <v>36</v>
      </c>
      <c r="AX807" s="15" t="s">
        <v>77</v>
      </c>
      <c r="AY807" s="219" t="s">
        <v>276</v>
      </c>
    </row>
    <row r="808" spans="2:65" s="1" customFormat="1" ht="16.5" customHeight="1">
      <c r="B808" s="181"/>
      <c r="C808" s="226" t="s">
        <v>654</v>
      </c>
      <c r="D808" s="226" t="s">
        <v>447</v>
      </c>
      <c r="E808" s="227" t="s">
        <v>1149</v>
      </c>
      <c r="F808" s="228" t="s">
        <v>4113</v>
      </c>
      <c r="G808" s="229" t="s">
        <v>325</v>
      </c>
      <c r="H808" s="230">
        <v>59.314</v>
      </c>
      <c r="I808" s="231"/>
      <c r="J808" s="232">
        <f>ROUND(I808*H808,2)</f>
        <v>0</v>
      </c>
      <c r="K808" s="228" t="s">
        <v>282</v>
      </c>
      <c r="L808" s="233"/>
      <c r="M808" s="234" t="s">
        <v>5</v>
      </c>
      <c r="N808" s="235" t="s">
        <v>46</v>
      </c>
      <c r="O808" s="43"/>
      <c r="P808" s="191">
        <f>O808*H808</f>
        <v>0</v>
      </c>
      <c r="Q808" s="191">
        <v>1.7999999999999999E-2</v>
      </c>
      <c r="R808" s="191">
        <f>Q808*H808</f>
        <v>1.0676519999999998</v>
      </c>
      <c r="S808" s="191">
        <v>0</v>
      </c>
      <c r="T808" s="192">
        <f>S808*H808</f>
        <v>0</v>
      </c>
      <c r="AR808" s="25" t="s">
        <v>322</v>
      </c>
      <c r="AT808" s="25" t="s">
        <v>447</v>
      </c>
      <c r="AU808" s="25" t="s">
        <v>81</v>
      </c>
      <c r="AY808" s="25" t="s">
        <v>276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25" t="s">
        <v>92</v>
      </c>
      <c r="BK808" s="193">
        <f>ROUND(I808*H808,2)</f>
        <v>0</v>
      </c>
      <c r="BL808" s="25" t="s">
        <v>92</v>
      </c>
      <c r="BM808" s="25" t="s">
        <v>4114</v>
      </c>
    </row>
    <row r="809" spans="2:65" s="12" customFormat="1">
      <c r="B809" s="194"/>
      <c r="D809" s="195" t="s">
        <v>284</v>
      </c>
      <c r="E809" s="196" t="s">
        <v>5</v>
      </c>
      <c r="F809" s="197" t="s">
        <v>714</v>
      </c>
      <c r="H809" s="196" t="s">
        <v>5</v>
      </c>
      <c r="I809" s="198"/>
      <c r="L809" s="194"/>
      <c r="M809" s="199"/>
      <c r="N809" s="200"/>
      <c r="O809" s="200"/>
      <c r="P809" s="200"/>
      <c r="Q809" s="200"/>
      <c r="R809" s="200"/>
      <c r="S809" s="200"/>
      <c r="T809" s="201"/>
      <c r="AT809" s="196" t="s">
        <v>284</v>
      </c>
      <c r="AU809" s="196" t="s">
        <v>81</v>
      </c>
      <c r="AV809" s="12" t="s">
        <v>77</v>
      </c>
      <c r="AW809" s="12" t="s">
        <v>36</v>
      </c>
      <c r="AX809" s="12" t="s">
        <v>73</v>
      </c>
      <c r="AY809" s="196" t="s">
        <v>276</v>
      </c>
    </row>
    <row r="810" spans="2:65" s="13" customFormat="1">
      <c r="B810" s="202"/>
      <c r="D810" s="195" t="s">
        <v>284</v>
      </c>
      <c r="E810" s="203" t="s">
        <v>5</v>
      </c>
      <c r="F810" s="204" t="s">
        <v>4115</v>
      </c>
      <c r="H810" s="205">
        <v>59.314</v>
      </c>
      <c r="I810" s="206"/>
      <c r="L810" s="202"/>
      <c r="M810" s="207"/>
      <c r="N810" s="208"/>
      <c r="O810" s="208"/>
      <c r="P810" s="208"/>
      <c r="Q810" s="208"/>
      <c r="R810" s="208"/>
      <c r="S810" s="208"/>
      <c r="T810" s="209"/>
      <c r="AT810" s="203" t="s">
        <v>284</v>
      </c>
      <c r="AU810" s="203" t="s">
        <v>81</v>
      </c>
      <c r="AV810" s="13" t="s">
        <v>81</v>
      </c>
      <c r="AW810" s="13" t="s">
        <v>36</v>
      </c>
      <c r="AX810" s="13" t="s">
        <v>73</v>
      </c>
      <c r="AY810" s="203" t="s">
        <v>276</v>
      </c>
    </row>
    <row r="811" spans="2:65" s="14" customFormat="1">
      <c r="B811" s="210"/>
      <c r="D811" s="195" t="s">
        <v>284</v>
      </c>
      <c r="E811" s="211" t="s">
        <v>5</v>
      </c>
      <c r="F811" s="212" t="s">
        <v>290</v>
      </c>
      <c r="H811" s="213">
        <v>59.314</v>
      </c>
      <c r="I811" s="214"/>
      <c r="L811" s="210"/>
      <c r="M811" s="215"/>
      <c r="N811" s="216"/>
      <c r="O811" s="216"/>
      <c r="P811" s="216"/>
      <c r="Q811" s="216"/>
      <c r="R811" s="216"/>
      <c r="S811" s="216"/>
      <c r="T811" s="217"/>
      <c r="AT811" s="211" t="s">
        <v>284</v>
      </c>
      <c r="AU811" s="211" t="s">
        <v>81</v>
      </c>
      <c r="AV811" s="14" t="s">
        <v>87</v>
      </c>
      <c r="AW811" s="14" t="s">
        <v>36</v>
      </c>
      <c r="AX811" s="14" t="s">
        <v>73</v>
      </c>
      <c r="AY811" s="211" t="s">
        <v>276</v>
      </c>
    </row>
    <row r="812" spans="2:65" s="15" customFormat="1">
      <c r="B812" s="218"/>
      <c r="D812" s="195" t="s">
        <v>284</v>
      </c>
      <c r="E812" s="219" t="s">
        <v>5</v>
      </c>
      <c r="F812" s="220" t="s">
        <v>291</v>
      </c>
      <c r="H812" s="221">
        <v>59.314</v>
      </c>
      <c r="I812" s="222"/>
      <c r="L812" s="218"/>
      <c r="M812" s="223"/>
      <c r="N812" s="224"/>
      <c r="O812" s="224"/>
      <c r="P812" s="224"/>
      <c r="Q812" s="224"/>
      <c r="R812" s="224"/>
      <c r="S812" s="224"/>
      <c r="T812" s="225"/>
      <c r="AT812" s="219" t="s">
        <v>284</v>
      </c>
      <c r="AU812" s="219" t="s">
        <v>81</v>
      </c>
      <c r="AV812" s="15" t="s">
        <v>92</v>
      </c>
      <c r="AW812" s="15" t="s">
        <v>36</v>
      </c>
      <c r="AX812" s="15" t="s">
        <v>77</v>
      </c>
      <c r="AY812" s="219" t="s">
        <v>276</v>
      </c>
    </row>
    <row r="813" spans="2:65" s="1" customFormat="1" ht="16.5" customHeight="1">
      <c r="B813" s="181"/>
      <c r="C813" s="226" t="s">
        <v>461</v>
      </c>
      <c r="D813" s="226" t="s">
        <v>447</v>
      </c>
      <c r="E813" s="227" t="s">
        <v>1160</v>
      </c>
      <c r="F813" s="228" t="s">
        <v>1161</v>
      </c>
      <c r="G813" s="229" t="s">
        <v>325</v>
      </c>
      <c r="H813" s="230">
        <v>59.314</v>
      </c>
      <c r="I813" s="231"/>
      <c r="J813" s="232">
        <f>ROUND(I813*H813,2)</f>
        <v>0</v>
      </c>
      <c r="K813" s="228" t="s">
        <v>282</v>
      </c>
      <c r="L813" s="233"/>
      <c r="M813" s="234" t="s">
        <v>5</v>
      </c>
      <c r="N813" s="235" t="s">
        <v>46</v>
      </c>
      <c r="O813" s="43"/>
      <c r="P813" s="191">
        <f>O813*H813</f>
        <v>0</v>
      </c>
      <c r="Q813" s="191">
        <v>2.4899999999999999E-2</v>
      </c>
      <c r="R813" s="191">
        <f>Q813*H813</f>
        <v>1.4769185999999999</v>
      </c>
      <c r="S813" s="191">
        <v>0</v>
      </c>
      <c r="T813" s="192">
        <f>S813*H813</f>
        <v>0</v>
      </c>
      <c r="AR813" s="25" t="s">
        <v>322</v>
      </c>
      <c r="AT813" s="25" t="s">
        <v>447</v>
      </c>
      <c r="AU813" s="25" t="s">
        <v>81</v>
      </c>
      <c r="AY813" s="25" t="s">
        <v>276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25" t="s">
        <v>92</v>
      </c>
      <c r="BK813" s="193">
        <f>ROUND(I813*H813,2)</f>
        <v>0</v>
      </c>
      <c r="BL813" s="25" t="s">
        <v>92</v>
      </c>
      <c r="BM813" s="25" t="s">
        <v>4116</v>
      </c>
    </row>
    <row r="814" spans="2:65" s="12" customFormat="1">
      <c r="B814" s="194"/>
      <c r="D814" s="195" t="s">
        <v>284</v>
      </c>
      <c r="E814" s="196" t="s">
        <v>5</v>
      </c>
      <c r="F814" s="197" t="s">
        <v>714</v>
      </c>
      <c r="H814" s="196" t="s">
        <v>5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AT814" s="196" t="s">
        <v>284</v>
      </c>
      <c r="AU814" s="196" t="s">
        <v>81</v>
      </c>
      <c r="AV814" s="12" t="s">
        <v>77</v>
      </c>
      <c r="AW814" s="12" t="s">
        <v>36</v>
      </c>
      <c r="AX814" s="12" t="s">
        <v>73</v>
      </c>
      <c r="AY814" s="196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4115</v>
      </c>
      <c r="H815" s="205">
        <v>59.314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4" customFormat="1">
      <c r="B816" s="210"/>
      <c r="D816" s="195" t="s">
        <v>284</v>
      </c>
      <c r="E816" s="211" t="s">
        <v>5</v>
      </c>
      <c r="F816" s="212" t="s">
        <v>290</v>
      </c>
      <c r="H816" s="213">
        <v>59.314</v>
      </c>
      <c r="I816" s="214"/>
      <c r="L816" s="210"/>
      <c r="M816" s="215"/>
      <c r="N816" s="216"/>
      <c r="O816" s="216"/>
      <c r="P816" s="216"/>
      <c r="Q816" s="216"/>
      <c r="R816" s="216"/>
      <c r="S816" s="216"/>
      <c r="T816" s="217"/>
      <c r="AT816" s="211" t="s">
        <v>284</v>
      </c>
      <c r="AU816" s="211" t="s">
        <v>81</v>
      </c>
      <c r="AV816" s="14" t="s">
        <v>87</v>
      </c>
      <c r="AW816" s="14" t="s">
        <v>36</v>
      </c>
      <c r="AX816" s="14" t="s">
        <v>73</v>
      </c>
      <c r="AY816" s="211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59.314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25.5" customHeight="1">
      <c r="B818" s="181"/>
      <c r="C818" s="182" t="s">
        <v>662</v>
      </c>
      <c r="D818" s="182" t="s">
        <v>278</v>
      </c>
      <c r="E818" s="183" t="s">
        <v>4117</v>
      </c>
      <c r="F818" s="184" t="s">
        <v>4118</v>
      </c>
      <c r="G818" s="185" t="s">
        <v>325</v>
      </c>
      <c r="H818" s="186">
        <v>362.51900000000001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2.3630000000000002E-2</v>
      </c>
      <c r="R818" s="191">
        <f>Q818*H818</f>
        <v>8.5663239700000009</v>
      </c>
      <c r="S818" s="191">
        <v>0</v>
      </c>
      <c r="T818" s="192">
        <f>S818*H818</f>
        <v>0</v>
      </c>
      <c r="AR818" s="25" t="s">
        <v>92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92</v>
      </c>
      <c r="BM818" s="25" t="s">
        <v>4119</v>
      </c>
    </row>
    <row r="819" spans="2:65" s="12" customFormat="1">
      <c r="B819" s="194"/>
      <c r="D819" s="195" t="s">
        <v>284</v>
      </c>
      <c r="E819" s="196" t="s">
        <v>5</v>
      </c>
      <c r="F819" s="197" t="s">
        <v>4120</v>
      </c>
      <c r="H819" s="196" t="s">
        <v>5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6" t="s">
        <v>284</v>
      </c>
      <c r="AU819" s="196" t="s">
        <v>81</v>
      </c>
      <c r="AV819" s="12" t="s">
        <v>77</v>
      </c>
      <c r="AW819" s="12" t="s">
        <v>36</v>
      </c>
      <c r="AX819" s="12" t="s">
        <v>73</v>
      </c>
      <c r="AY819" s="196" t="s">
        <v>276</v>
      </c>
    </row>
    <row r="820" spans="2:65" s="12" customFormat="1">
      <c r="B820" s="194"/>
      <c r="D820" s="195" t="s">
        <v>284</v>
      </c>
      <c r="E820" s="196" t="s">
        <v>5</v>
      </c>
      <c r="F820" s="197" t="s">
        <v>4121</v>
      </c>
      <c r="H820" s="196" t="s">
        <v>5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6" t="s">
        <v>284</v>
      </c>
      <c r="AU820" s="196" t="s">
        <v>81</v>
      </c>
      <c r="AV820" s="12" t="s">
        <v>77</v>
      </c>
      <c r="AW820" s="12" t="s">
        <v>36</v>
      </c>
      <c r="AX820" s="12" t="s">
        <v>73</v>
      </c>
      <c r="AY820" s="196" t="s">
        <v>276</v>
      </c>
    </row>
    <row r="821" spans="2:65" s="12" customFormat="1">
      <c r="B821" s="194"/>
      <c r="D821" s="195" t="s">
        <v>284</v>
      </c>
      <c r="E821" s="196" t="s">
        <v>5</v>
      </c>
      <c r="F821" s="197" t="s">
        <v>4122</v>
      </c>
      <c r="H821" s="196" t="s">
        <v>5</v>
      </c>
      <c r="I821" s="198"/>
      <c r="L821" s="194"/>
      <c r="M821" s="199"/>
      <c r="N821" s="200"/>
      <c r="O821" s="200"/>
      <c r="P821" s="200"/>
      <c r="Q821" s="200"/>
      <c r="R821" s="200"/>
      <c r="S821" s="200"/>
      <c r="T821" s="201"/>
      <c r="AT821" s="196" t="s">
        <v>284</v>
      </c>
      <c r="AU821" s="196" t="s">
        <v>81</v>
      </c>
      <c r="AV821" s="12" t="s">
        <v>77</v>
      </c>
      <c r="AW821" s="12" t="s">
        <v>36</v>
      </c>
      <c r="AX821" s="12" t="s">
        <v>73</v>
      </c>
      <c r="AY821" s="196" t="s">
        <v>276</v>
      </c>
    </row>
    <row r="822" spans="2:65" s="12" customFormat="1">
      <c r="B822" s="194"/>
      <c r="D822" s="195" t="s">
        <v>284</v>
      </c>
      <c r="E822" s="196" t="s">
        <v>5</v>
      </c>
      <c r="F822" s="197" t="s">
        <v>3759</v>
      </c>
      <c r="H822" s="196" t="s">
        <v>5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6" t="s">
        <v>284</v>
      </c>
      <c r="AU822" s="196" t="s">
        <v>81</v>
      </c>
      <c r="AV822" s="12" t="s">
        <v>77</v>
      </c>
      <c r="AW822" s="12" t="s">
        <v>36</v>
      </c>
      <c r="AX822" s="12" t="s">
        <v>73</v>
      </c>
      <c r="AY822" s="196" t="s">
        <v>276</v>
      </c>
    </row>
    <row r="823" spans="2:65" s="13" customFormat="1">
      <c r="B823" s="202"/>
      <c r="D823" s="195" t="s">
        <v>284</v>
      </c>
      <c r="E823" s="203" t="s">
        <v>5</v>
      </c>
      <c r="F823" s="204" t="s">
        <v>4123</v>
      </c>
      <c r="H823" s="205">
        <v>64.506</v>
      </c>
      <c r="I823" s="206"/>
      <c r="L823" s="202"/>
      <c r="M823" s="207"/>
      <c r="N823" s="208"/>
      <c r="O823" s="208"/>
      <c r="P823" s="208"/>
      <c r="Q823" s="208"/>
      <c r="R823" s="208"/>
      <c r="S823" s="208"/>
      <c r="T823" s="209"/>
      <c r="AT823" s="203" t="s">
        <v>284</v>
      </c>
      <c r="AU823" s="203" t="s">
        <v>81</v>
      </c>
      <c r="AV823" s="13" t="s">
        <v>81</v>
      </c>
      <c r="AW823" s="13" t="s">
        <v>36</v>
      </c>
      <c r="AX823" s="13" t="s">
        <v>73</v>
      </c>
      <c r="AY823" s="203" t="s">
        <v>276</v>
      </c>
    </row>
    <row r="824" spans="2:65" s="12" customFormat="1">
      <c r="B824" s="194"/>
      <c r="D824" s="195" t="s">
        <v>284</v>
      </c>
      <c r="E824" s="196" t="s">
        <v>5</v>
      </c>
      <c r="F824" s="197" t="s">
        <v>3761</v>
      </c>
      <c r="H824" s="196" t="s">
        <v>5</v>
      </c>
      <c r="I824" s="198"/>
      <c r="L824" s="194"/>
      <c r="M824" s="199"/>
      <c r="N824" s="200"/>
      <c r="O824" s="200"/>
      <c r="P824" s="200"/>
      <c r="Q824" s="200"/>
      <c r="R824" s="200"/>
      <c r="S824" s="200"/>
      <c r="T824" s="201"/>
      <c r="AT824" s="196" t="s">
        <v>284</v>
      </c>
      <c r="AU824" s="196" t="s">
        <v>81</v>
      </c>
      <c r="AV824" s="12" t="s">
        <v>77</v>
      </c>
      <c r="AW824" s="12" t="s">
        <v>36</v>
      </c>
      <c r="AX824" s="12" t="s">
        <v>73</v>
      </c>
      <c r="AY824" s="196" t="s">
        <v>276</v>
      </c>
    </row>
    <row r="825" spans="2:65" s="13" customFormat="1">
      <c r="B825" s="202"/>
      <c r="D825" s="195" t="s">
        <v>284</v>
      </c>
      <c r="E825" s="203" t="s">
        <v>5</v>
      </c>
      <c r="F825" s="204" t="s">
        <v>4124</v>
      </c>
      <c r="H825" s="205">
        <v>175.05</v>
      </c>
      <c r="I825" s="206"/>
      <c r="L825" s="202"/>
      <c r="M825" s="207"/>
      <c r="N825" s="208"/>
      <c r="O825" s="208"/>
      <c r="P825" s="208"/>
      <c r="Q825" s="208"/>
      <c r="R825" s="208"/>
      <c r="S825" s="208"/>
      <c r="T825" s="209"/>
      <c r="AT825" s="203" t="s">
        <v>284</v>
      </c>
      <c r="AU825" s="203" t="s">
        <v>81</v>
      </c>
      <c r="AV825" s="13" t="s">
        <v>81</v>
      </c>
      <c r="AW825" s="13" t="s">
        <v>36</v>
      </c>
      <c r="AX825" s="13" t="s">
        <v>73</v>
      </c>
      <c r="AY825" s="203" t="s">
        <v>276</v>
      </c>
    </row>
    <row r="826" spans="2:65" s="12" customFormat="1">
      <c r="B826" s="194"/>
      <c r="D826" s="195" t="s">
        <v>284</v>
      </c>
      <c r="E826" s="196" t="s">
        <v>5</v>
      </c>
      <c r="F826" s="197" t="s">
        <v>3770</v>
      </c>
      <c r="H826" s="196" t="s">
        <v>5</v>
      </c>
      <c r="I826" s="198"/>
      <c r="L826" s="194"/>
      <c r="M826" s="199"/>
      <c r="N826" s="200"/>
      <c r="O826" s="200"/>
      <c r="P826" s="200"/>
      <c r="Q826" s="200"/>
      <c r="R826" s="200"/>
      <c r="S826" s="200"/>
      <c r="T826" s="201"/>
      <c r="AT826" s="196" t="s">
        <v>284</v>
      </c>
      <c r="AU826" s="196" t="s">
        <v>81</v>
      </c>
      <c r="AV826" s="12" t="s">
        <v>77</v>
      </c>
      <c r="AW826" s="12" t="s">
        <v>36</v>
      </c>
      <c r="AX826" s="12" t="s">
        <v>73</v>
      </c>
      <c r="AY826" s="196" t="s">
        <v>276</v>
      </c>
    </row>
    <row r="827" spans="2:65" s="13" customFormat="1">
      <c r="B827" s="202"/>
      <c r="D827" s="195" t="s">
        <v>284</v>
      </c>
      <c r="E827" s="203" t="s">
        <v>5</v>
      </c>
      <c r="F827" s="204" t="s">
        <v>4125</v>
      </c>
      <c r="H827" s="205">
        <v>101.43</v>
      </c>
      <c r="I827" s="206"/>
      <c r="L827" s="202"/>
      <c r="M827" s="207"/>
      <c r="N827" s="208"/>
      <c r="O827" s="208"/>
      <c r="P827" s="208"/>
      <c r="Q827" s="208"/>
      <c r="R827" s="208"/>
      <c r="S827" s="208"/>
      <c r="T827" s="209"/>
      <c r="AT827" s="203" t="s">
        <v>284</v>
      </c>
      <c r="AU827" s="203" t="s">
        <v>81</v>
      </c>
      <c r="AV827" s="13" t="s">
        <v>81</v>
      </c>
      <c r="AW827" s="13" t="s">
        <v>36</v>
      </c>
      <c r="AX827" s="13" t="s">
        <v>73</v>
      </c>
      <c r="AY827" s="203" t="s">
        <v>276</v>
      </c>
    </row>
    <row r="828" spans="2:65" s="13" customFormat="1">
      <c r="B828" s="202"/>
      <c r="D828" s="195" t="s">
        <v>284</v>
      </c>
      <c r="E828" s="203" t="s">
        <v>5</v>
      </c>
      <c r="F828" s="204" t="s">
        <v>4126</v>
      </c>
      <c r="H828" s="205">
        <v>21.533000000000001</v>
      </c>
      <c r="I828" s="206"/>
      <c r="L828" s="202"/>
      <c r="M828" s="207"/>
      <c r="N828" s="208"/>
      <c r="O828" s="208"/>
      <c r="P828" s="208"/>
      <c r="Q828" s="208"/>
      <c r="R828" s="208"/>
      <c r="S828" s="208"/>
      <c r="T828" s="209"/>
      <c r="AT828" s="203" t="s">
        <v>284</v>
      </c>
      <c r="AU828" s="203" t="s">
        <v>81</v>
      </c>
      <c r="AV828" s="13" t="s">
        <v>81</v>
      </c>
      <c r="AW828" s="13" t="s">
        <v>36</v>
      </c>
      <c r="AX828" s="13" t="s">
        <v>73</v>
      </c>
      <c r="AY828" s="203" t="s">
        <v>276</v>
      </c>
    </row>
    <row r="829" spans="2:65" s="14" customFormat="1">
      <c r="B829" s="210"/>
      <c r="D829" s="195" t="s">
        <v>284</v>
      </c>
      <c r="E829" s="211" t="s">
        <v>5</v>
      </c>
      <c r="F829" s="212" t="s">
        <v>290</v>
      </c>
      <c r="H829" s="213">
        <v>362.51900000000001</v>
      </c>
      <c r="I829" s="214"/>
      <c r="L829" s="210"/>
      <c r="M829" s="215"/>
      <c r="N829" s="216"/>
      <c r="O829" s="216"/>
      <c r="P829" s="216"/>
      <c r="Q829" s="216"/>
      <c r="R829" s="216"/>
      <c r="S829" s="216"/>
      <c r="T829" s="217"/>
      <c r="AT829" s="211" t="s">
        <v>284</v>
      </c>
      <c r="AU829" s="211" t="s">
        <v>81</v>
      </c>
      <c r="AV829" s="14" t="s">
        <v>87</v>
      </c>
      <c r="AW829" s="14" t="s">
        <v>36</v>
      </c>
      <c r="AX829" s="14" t="s">
        <v>73</v>
      </c>
      <c r="AY829" s="211" t="s">
        <v>276</v>
      </c>
    </row>
    <row r="830" spans="2:65" s="15" customFormat="1">
      <c r="B830" s="218"/>
      <c r="D830" s="195" t="s">
        <v>284</v>
      </c>
      <c r="E830" s="219" t="s">
        <v>5</v>
      </c>
      <c r="F830" s="220" t="s">
        <v>291</v>
      </c>
      <c r="H830" s="221">
        <v>362.51900000000001</v>
      </c>
      <c r="I830" s="222"/>
      <c r="L830" s="218"/>
      <c r="M830" s="223"/>
      <c r="N830" s="224"/>
      <c r="O830" s="224"/>
      <c r="P830" s="224"/>
      <c r="Q830" s="224"/>
      <c r="R830" s="224"/>
      <c r="S830" s="224"/>
      <c r="T830" s="225"/>
      <c r="AT830" s="219" t="s">
        <v>284</v>
      </c>
      <c r="AU830" s="219" t="s">
        <v>81</v>
      </c>
      <c r="AV830" s="15" t="s">
        <v>92</v>
      </c>
      <c r="AW830" s="15" t="s">
        <v>36</v>
      </c>
      <c r="AX830" s="15" t="s">
        <v>77</v>
      </c>
      <c r="AY830" s="219" t="s">
        <v>276</v>
      </c>
    </row>
    <row r="831" spans="2:65" s="1" customFormat="1" ht="25.5" customHeight="1">
      <c r="B831" s="181"/>
      <c r="C831" s="182" t="s">
        <v>667</v>
      </c>
      <c r="D831" s="182" t="s">
        <v>278</v>
      </c>
      <c r="E831" s="183" t="s">
        <v>1163</v>
      </c>
      <c r="F831" s="184" t="s">
        <v>1164</v>
      </c>
      <c r="G831" s="185" t="s">
        <v>325</v>
      </c>
      <c r="H831" s="186">
        <v>483.22699999999998</v>
      </c>
      <c r="I831" s="187"/>
      <c r="J831" s="188">
        <f>ROUND(I831*H831,2)</f>
        <v>0</v>
      </c>
      <c r="K831" s="184" t="s">
        <v>282</v>
      </c>
      <c r="L831" s="42"/>
      <c r="M831" s="189" t="s">
        <v>5</v>
      </c>
      <c r="N831" s="190" t="s">
        <v>46</v>
      </c>
      <c r="O831" s="43"/>
      <c r="P831" s="191">
        <f>O831*H831</f>
        <v>0</v>
      </c>
      <c r="Q831" s="191">
        <v>3.48E-3</v>
      </c>
      <c r="R831" s="191">
        <f>Q831*H831</f>
        <v>1.68162996</v>
      </c>
      <c r="S831" s="191">
        <v>0</v>
      </c>
      <c r="T831" s="192">
        <f>S831*H831</f>
        <v>0</v>
      </c>
      <c r="AR831" s="25" t="s">
        <v>92</v>
      </c>
      <c r="AT831" s="25" t="s">
        <v>278</v>
      </c>
      <c r="AU831" s="25" t="s">
        <v>81</v>
      </c>
      <c r="AY831" s="25" t="s">
        <v>276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25" t="s">
        <v>92</v>
      </c>
      <c r="BK831" s="193">
        <f>ROUND(I831*H831,2)</f>
        <v>0</v>
      </c>
      <c r="BL831" s="25" t="s">
        <v>92</v>
      </c>
      <c r="BM831" s="25" t="s">
        <v>4127</v>
      </c>
    </row>
    <row r="832" spans="2:65" s="12" customFormat="1">
      <c r="B832" s="194"/>
      <c r="D832" s="195" t="s">
        <v>284</v>
      </c>
      <c r="E832" s="196" t="s">
        <v>5</v>
      </c>
      <c r="F832" s="197" t="s">
        <v>1166</v>
      </c>
      <c r="H832" s="196" t="s">
        <v>5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6" t="s">
        <v>284</v>
      </c>
      <c r="AU832" s="196" t="s">
        <v>81</v>
      </c>
      <c r="AV832" s="12" t="s">
        <v>77</v>
      </c>
      <c r="AW832" s="12" t="s">
        <v>36</v>
      </c>
      <c r="AX832" s="12" t="s">
        <v>73</v>
      </c>
      <c r="AY832" s="196" t="s">
        <v>276</v>
      </c>
    </row>
    <row r="833" spans="2:65" s="12" customFormat="1">
      <c r="B833" s="194"/>
      <c r="D833" s="195" t="s">
        <v>284</v>
      </c>
      <c r="E833" s="196" t="s">
        <v>5</v>
      </c>
      <c r="F833" s="197" t="s">
        <v>1167</v>
      </c>
      <c r="H833" s="196" t="s">
        <v>5</v>
      </c>
      <c r="I833" s="198"/>
      <c r="L833" s="194"/>
      <c r="M833" s="199"/>
      <c r="N833" s="200"/>
      <c r="O833" s="200"/>
      <c r="P833" s="200"/>
      <c r="Q833" s="200"/>
      <c r="R833" s="200"/>
      <c r="S833" s="200"/>
      <c r="T833" s="201"/>
      <c r="AT833" s="196" t="s">
        <v>284</v>
      </c>
      <c r="AU833" s="196" t="s">
        <v>81</v>
      </c>
      <c r="AV833" s="12" t="s">
        <v>77</v>
      </c>
      <c r="AW833" s="12" t="s">
        <v>36</v>
      </c>
      <c r="AX833" s="12" t="s">
        <v>73</v>
      </c>
      <c r="AY833" s="196" t="s">
        <v>276</v>
      </c>
    </row>
    <row r="834" spans="2:65" s="12" customFormat="1">
      <c r="B834" s="194"/>
      <c r="D834" s="195" t="s">
        <v>284</v>
      </c>
      <c r="E834" s="196" t="s">
        <v>5</v>
      </c>
      <c r="F834" s="197" t="s">
        <v>3756</v>
      </c>
      <c r="H834" s="196" t="s">
        <v>5</v>
      </c>
      <c r="I834" s="198"/>
      <c r="L834" s="194"/>
      <c r="M834" s="199"/>
      <c r="N834" s="200"/>
      <c r="O834" s="200"/>
      <c r="P834" s="200"/>
      <c r="Q834" s="200"/>
      <c r="R834" s="200"/>
      <c r="S834" s="200"/>
      <c r="T834" s="201"/>
      <c r="AT834" s="196" t="s">
        <v>284</v>
      </c>
      <c r="AU834" s="196" t="s">
        <v>81</v>
      </c>
      <c r="AV834" s="12" t="s">
        <v>77</v>
      </c>
      <c r="AW834" s="12" t="s">
        <v>36</v>
      </c>
      <c r="AX834" s="12" t="s">
        <v>73</v>
      </c>
      <c r="AY834" s="196" t="s">
        <v>276</v>
      </c>
    </row>
    <row r="835" spans="2:65" s="13" customFormat="1">
      <c r="B835" s="202"/>
      <c r="D835" s="195" t="s">
        <v>284</v>
      </c>
      <c r="E835" s="203" t="s">
        <v>5</v>
      </c>
      <c r="F835" s="204" t="s">
        <v>4128</v>
      </c>
      <c r="H835" s="205">
        <v>120.708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284</v>
      </c>
      <c r="AU835" s="203" t="s">
        <v>81</v>
      </c>
      <c r="AV835" s="13" t="s">
        <v>81</v>
      </c>
      <c r="AW835" s="13" t="s">
        <v>36</v>
      </c>
      <c r="AX835" s="13" t="s">
        <v>73</v>
      </c>
      <c r="AY835" s="203" t="s">
        <v>276</v>
      </c>
    </row>
    <row r="836" spans="2:65" s="14" customFormat="1">
      <c r="B836" s="210"/>
      <c r="D836" s="195" t="s">
        <v>284</v>
      </c>
      <c r="E836" s="211" t="s">
        <v>5</v>
      </c>
      <c r="F836" s="212" t="s">
        <v>290</v>
      </c>
      <c r="H836" s="213">
        <v>120.708</v>
      </c>
      <c r="I836" s="214"/>
      <c r="L836" s="210"/>
      <c r="M836" s="215"/>
      <c r="N836" s="216"/>
      <c r="O836" s="216"/>
      <c r="P836" s="216"/>
      <c r="Q836" s="216"/>
      <c r="R836" s="216"/>
      <c r="S836" s="216"/>
      <c r="T836" s="217"/>
      <c r="AT836" s="211" t="s">
        <v>284</v>
      </c>
      <c r="AU836" s="211" t="s">
        <v>81</v>
      </c>
      <c r="AV836" s="14" t="s">
        <v>87</v>
      </c>
      <c r="AW836" s="14" t="s">
        <v>36</v>
      </c>
      <c r="AX836" s="14" t="s">
        <v>73</v>
      </c>
      <c r="AY836" s="211" t="s">
        <v>276</v>
      </c>
    </row>
    <row r="837" spans="2:65" s="12" customFormat="1">
      <c r="B837" s="194"/>
      <c r="D837" s="195" t="s">
        <v>284</v>
      </c>
      <c r="E837" s="196" t="s">
        <v>5</v>
      </c>
      <c r="F837" s="197" t="s">
        <v>3759</v>
      </c>
      <c r="H837" s="196" t="s">
        <v>5</v>
      </c>
      <c r="I837" s="198"/>
      <c r="L837" s="194"/>
      <c r="M837" s="199"/>
      <c r="N837" s="200"/>
      <c r="O837" s="200"/>
      <c r="P837" s="200"/>
      <c r="Q837" s="200"/>
      <c r="R837" s="200"/>
      <c r="S837" s="200"/>
      <c r="T837" s="201"/>
      <c r="AT837" s="196" t="s">
        <v>284</v>
      </c>
      <c r="AU837" s="196" t="s">
        <v>81</v>
      </c>
      <c r="AV837" s="12" t="s">
        <v>77</v>
      </c>
      <c r="AW837" s="12" t="s">
        <v>36</v>
      </c>
      <c r="AX837" s="12" t="s">
        <v>73</v>
      </c>
      <c r="AY837" s="196" t="s">
        <v>276</v>
      </c>
    </row>
    <row r="838" spans="2:65" s="13" customFormat="1">
      <c r="B838" s="202"/>
      <c r="D838" s="195" t="s">
        <v>284</v>
      </c>
      <c r="E838" s="203" t="s">
        <v>5</v>
      </c>
      <c r="F838" s="204" t="s">
        <v>4123</v>
      </c>
      <c r="H838" s="205">
        <v>64.506</v>
      </c>
      <c r="I838" s="206"/>
      <c r="L838" s="202"/>
      <c r="M838" s="207"/>
      <c r="N838" s="208"/>
      <c r="O838" s="208"/>
      <c r="P838" s="208"/>
      <c r="Q838" s="208"/>
      <c r="R838" s="208"/>
      <c r="S838" s="208"/>
      <c r="T838" s="209"/>
      <c r="AT838" s="203" t="s">
        <v>284</v>
      </c>
      <c r="AU838" s="203" t="s">
        <v>81</v>
      </c>
      <c r="AV838" s="13" t="s">
        <v>81</v>
      </c>
      <c r="AW838" s="13" t="s">
        <v>36</v>
      </c>
      <c r="AX838" s="13" t="s">
        <v>73</v>
      </c>
      <c r="AY838" s="203" t="s">
        <v>276</v>
      </c>
    </row>
    <row r="839" spans="2:65" s="12" customFormat="1">
      <c r="B839" s="194"/>
      <c r="D839" s="195" t="s">
        <v>284</v>
      </c>
      <c r="E839" s="196" t="s">
        <v>5</v>
      </c>
      <c r="F839" s="197" t="s">
        <v>3761</v>
      </c>
      <c r="H839" s="196" t="s">
        <v>5</v>
      </c>
      <c r="I839" s="198"/>
      <c r="L839" s="194"/>
      <c r="M839" s="199"/>
      <c r="N839" s="200"/>
      <c r="O839" s="200"/>
      <c r="P839" s="200"/>
      <c r="Q839" s="200"/>
      <c r="R839" s="200"/>
      <c r="S839" s="200"/>
      <c r="T839" s="201"/>
      <c r="AT839" s="196" t="s">
        <v>284</v>
      </c>
      <c r="AU839" s="196" t="s">
        <v>81</v>
      </c>
      <c r="AV839" s="12" t="s">
        <v>77</v>
      </c>
      <c r="AW839" s="12" t="s">
        <v>36</v>
      </c>
      <c r="AX839" s="12" t="s">
        <v>73</v>
      </c>
      <c r="AY839" s="196" t="s">
        <v>276</v>
      </c>
    </row>
    <row r="840" spans="2:65" s="13" customFormat="1">
      <c r="B840" s="202"/>
      <c r="D840" s="195" t="s">
        <v>284</v>
      </c>
      <c r="E840" s="203" t="s">
        <v>5</v>
      </c>
      <c r="F840" s="204" t="s">
        <v>4124</v>
      </c>
      <c r="H840" s="205">
        <v>175.05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284</v>
      </c>
      <c r="AU840" s="203" t="s">
        <v>81</v>
      </c>
      <c r="AV840" s="13" t="s">
        <v>81</v>
      </c>
      <c r="AW840" s="13" t="s">
        <v>36</v>
      </c>
      <c r="AX840" s="13" t="s">
        <v>73</v>
      </c>
      <c r="AY840" s="203" t="s">
        <v>276</v>
      </c>
    </row>
    <row r="841" spans="2:65" s="12" customFormat="1">
      <c r="B841" s="194"/>
      <c r="D841" s="195" t="s">
        <v>284</v>
      </c>
      <c r="E841" s="196" t="s">
        <v>5</v>
      </c>
      <c r="F841" s="197" t="s">
        <v>3770</v>
      </c>
      <c r="H841" s="196" t="s">
        <v>5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6" t="s">
        <v>284</v>
      </c>
      <c r="AU841" s="196" t="s">
        <v>81</v>
      </c>
      <c r="AV841" s="12" t="s">
        <v>77</v>
      </c>
      <c r="AW841" s="12" t="s">
        <v>36</v>
      </c>
      <c r="AX841" s="12" t="s">
        <v>73</v>
      </c>
      <c r="AY841" s="196" t="s">
        <v>276</v>
      </c>
    </row>
    <row r="842" spans="2:65" s="13" customFormat="1">
      <c r="B842" s="202"/>
      <c r="D842" s="195" t="s">
        <v>284</v>
      </c>
      <c r="E842" s="203" t="s">
        <v>5</v>
      </c>
      <c r="F842" s="204" t="s">
        <v>4125</v>
      </c>
      <c r="H842" s="205">
        <v>101.43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284</v>
      </c>
      <c r="AU842" s="203" t="s">
        <v>81</v>
      </c>
      <c r="AV842" s="13" t="s">
        <v>81</v>
      </c>
      <c r="AW842" s="13" t="s">
        <v>36</v>
      </c>
      <c r="AX842" s="13" t="s">
        <v>73</v>
      </c>
      <c r="AY842" s="203" t="s">
        <v>276</v>
      </c>
    </row>
    <row r="843" spans="2:65" s="13" customFormat="1">
      <c r="B843" s="202"/>
      <c r="D843" s="195" t="s">
        <v>284</v>
      </c>
      <c r="E843" s="203" t="s">
        <v>5</v>
      </c>
      <c r="F843" s="204" t="s">
        <v>4126</v>
      </c>
      <c r="H843" s="205">
        <v>21.533000000000001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284</v>
      </c>
      <c r="AU843" s="203" t="s">
        <v>81</v>
      </c>
      <c r="AV843" s="13" t="s">
        <v>81</v>
      </c>
      <c r="AW843" s="13" t="s">
        <v>36</v>
      </c>
      <c r="AX843" s="13" t="s">
        <v>73</v>
      </c>
      <c r="AY843" s="203" t="s">
        <v>276</v>
      </c>
    </row>
    <row r="844" spans="2:65" s="14" customFormat="1">
      <c r="B844" s="210"/>
      <c r="D844" s="195" t="s">
        <v>284</v>
      </c>
      <c r="E844" s="211" t="s">
        <v>5</v>
      </c>
      <c r="F844" s="212" t="s">
        <v>290</v>
      </c>
      <c r="H844" s="213">
        <v>362.51900000000001</v>
      </c>
      <c r="I844" s="214"/>
      <c r="L844" s="210"/>
      <c r="M844" s="215"/>
      <c r="N844" s="216"/>
      <c r="O844" s="216"/>
      <c r="P844" s="216"/>
      <c r="Q844" s="216"/>
      <c r="R844" s="216"/>
      <c r="S844" s="216"/>
      <c r="T844" s="217"/>
      <c r="AT844" s="211" t="s">
        <v>284</v>
      </c>
      <c r="AU844" s="211" t="s">
        <v>81</v>
      </c>
      <c r="AV844" s="14" t="s">
        <v>87</v>
      </c>
      <c r="AW844" s="14" t="s">
        <v>36</v>
      </c>
      <c r="AX844" s="14" t="s">
        <v>73</v>
      </c>
      <c r="AY844" s="211" t="s">
        <v>276</v>
      </c>
    </row>
    <row r="845" spans="2:65" s="15" customFormat="1">
      <c r="B845" s="218"/>
      <c r="D845" s="195" t="s">
        <v>284</v>
      </c>
      <c r="E845" s="219" t="s">
        <v>5</v>
      </c>
      <c r="F845" s="220" t="s">
        <v>291</v>
      </c>
      <c r="H845" s="221">
        <v>483.22699999999998</v>
      </c>
      <c r="I845" s="222"/>
      <c r="L845" s="218"/>
      <c r="M845" s="223"/>
      <c r="N845" s="224"/>
      <c r="O845" s="224"/>
      <c r="P845" s="224"/>
      <c r="Q845" s="224"/>
      <c r="R845" s="224"/>
      <c r="S845" s="224"/>
      <c r="T845" s="225"/>
      <c r="AT845" s="219" t="s">
        <v>284</v>
      </c>
      <c r="AU845" s="219" t="s">
        <v>81</v>
      </c>
      <c r="AV845" s="15" t="s">
        <v>92</v>
      </c>
      <c r="AW845" s="15" t="s">
        <v>36</v>
      </c>
      <c r="AX845" s="15" t="s">
        <v>77</v>
      </c>
      <c r="AY845" s="219" t="s">
        <v>276</v>
      </c>
    </row>
    <row r="846" spans="2:65" s="1" customFormat="1" ht="25.5" customHeight="1">
      <c r="B846" s="181"/>
      <c r="C846" s="182" t="s">
        <v>671</v>
      </c>
      <c r="D846" s="182" t="s">
        <v>278</v>
      </c>
      <c r="E846" s="183" t="s">
        <v>4129</v>
      </c>
      <c r="F846" s="184" t="s">
        <v>4130</v>
      </c>
      <c r="G846" s="185" t="s">
        <v>281</v>
      </c>
      <c r="H846" s="186">
        <v>22.734000000000002</v>
      </c>
      <c r="I846" s="187"/>
      <c r="J846" s="188">
        <f>ROUND(I846*H846,2)</f>
        <v>0</v>
      </c>
      <c r="K846" s="184" t="s">
        <v>282</v>
      </c>
      <c r="L846" s="42"/>
      <c r="M846" s="189" t="s">
        <v>5</v>
      </c>
      <c r="N846" s="190" t="s">
        <v>46</v>
      </c>
      <c r="O846" s="43"/>
      <c r="P846" s="191">
        <f>O846*H846</f>
        <v>0</v>
      </c>
      <c r="Q846" s="191">
        <v>2.2563399999999998</v>
      </c>
      <c r="R846" s="191">
        <f>Q846*H846</f>
        <v>51.295633559999999</v>
      </c>
      <c r="S846" s="191">
        <v>0</v>
      </c>
      <c r="T846" s="192">
        <f>S846*H846</f>
        <v>0</v>
      </c>
      <c r="AR846" s="25" t="s">
        <v>92</v>
      </c>
      <c r="AT846" s="25" t="s">
        <v>278</v>
      </c>
      <c r="AU846" s="25" t="s">
        <v>81</v>
      </c>
      <c r="AY846" s="25" t="s">
        <v>276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5" t="s">
        <v>92</v>
      </c>
      <c r="BK846" s="193">
        <f>ROUND(I846*H846,2)</f>
        <v>0</v>
      </c>
      <c r="BL846" s="25" t="s">
        <v>92</v>
      </c>
      <c r="BM846" s="25" t="s">
        <v>4131</v>
      </c>
    </row>
    <row r="847" spans="2:65" s="12" customFormat="1">
      <c r="B847" s="194"/>
      <c r="D847" s="195" t="s">
        <v>284</v>
      </c>
      <c r="E847" s="196" t="s">
        <v>5</v>
      </c>
      <c r="F847" s="197" t="s">
        <v>4132</v>
      </c>
      <c r="H847" s="196" t="s">
        <v>5</v>
      </c>
      <c r="I847" s="198"/>
      <c r="L847" s="194"/>
      <c r="M847" s="199"/>
      <c r="N847" s="200"/>
      <c r="O847" s="200"/>
      <c r="P847" s="200"/>
      <c r="Q847" s="200"/>
      <c r="R847" s="200"/>
      <c r="S847" s="200"/>
      <c r="T847" s="201"/>
      <c r="AT847" s="196" t="s">
        <v>284</v>
      </c>
      <c r="AU847" s="196" t="s">
        <v>81</v>
      </c>
      <c r="AV847" s="12" t="s">
        <v>77</v>
      </c>
      <c r="AW847" s="12" t="s">
        <v>36</v>
      </c>
      <c r="AX847" s="12" t="s">
        <v>73</v>
      </c>
      <c r="AY847" s="196" t="s">
        <v>276</v>
      </c>
    </row>
    <row r="848" spans="2:65" s="12" customFormat="1">
      <c r="B848" s="194"/>
      <c r="D848" s="195" t="s">
        <v>284</v>
      </c>
      <c r="E848" s="196" t="s">
        <v>5</v>
      </c>
      <c r="F848" s="197" t="s">
        <v>3990</v>
      </c>
      <c r="H848" s="196" t="s">
        <v>5</v>
      </c>
      <c r="I848" s="198"/>
      <c r="L848" s="194"/>
      <c r="M848" s="199"/>
      <c r="N848" s="200"/>
      <c r="O848" s="200"/>
      <c r="P848" s="200"/>
      <c r="Q848" s="200"/>
      <c r="R848" s="200"/>
      <c r="S848" s="200"/>
      <c r="T848" s="201"/>
      <c r="AT848" s="196" t="s">
        <v>284</v>
      </c>
      <c r="AU848" s="196" t="s">
        <v>81</v>
      </c>
      <c r="AV848" s="12" t="s">
        <v>77</v>
      </c>
      <c r="AW848" s="12" t="s">
        <v>36</v>
      </c>
      <c r="AX848" s="12" t="s">
        <v>73</v>
      </c>
      <c r="AY848" s="196" t="s">
        <v>276</v>
      </c>
    </row>
    <row r="849" spans="2:65" s="12" customFormat="1">
      <c r="B849" s="194"/>
      <c r="D849" s="195" t="s">
        <v>284</v>
      </c>
      <c r="E849" s="196" t="s">
        <v>5</v>
      </c>
      <c r="F849" s="197" t="s">
        <v>3910</v>
      </c>
      <c r="H849" s="196" t="s">
        <v>5</v>
      </c>
      <c r="I849" s="198"/>
      <c r="L849" s="194"/>
      <c r="M849" s="199"/>
      <c r="N849" s="200"/>
      <c r="O849" s="200"/>
      <c r="P849" s="200"/>
      <c r="Q849" s="200"/>
      <c r="R849" s="200"/>
      <c r="S849" s="200"/>
      <c r="T849" s="201"/>
      <c r="AT849" s="196" t="s">
        <v>284</v>
      </c>
      <c r="AU849" s="196" t="s">
        <v>81</v>
      </c>
      <c r="AV849" s="12" t="s">
        <v>77</v>
      </c>
      <c r="AW849" s="12" t="s">
        <v>36</v>
      </c>
      <c r="AX849" s="12" t="s">
        <v>73</v>
      </c>
      <c r="AY849" s="196" t="s">
        <v>276</v>
      </c>
    </row>
    <row r="850" spans="2:65" s="12" customFormat="1">
      <c r="B850" s="194"/>
      <c r="D850" s="195" t="s">
        <v>284</v>
      </c>
      <c r="E850" s="196" t="s">
        <v>5</v>
      </c>
      <c r="F850" s="197" t="s">
        <v>426</v>
      </c>
      <c r="H850" s="196" t="s">
        <v>5</v>
      </c>
      <c r="I850" s="198"/>
      <c r="L850" s="194"/>
      <c r="M850" s="199"/>
      <c r="N850" s="200"/>
      <c r="O850" s="200"/>
      <c r="P850" s="200"/>
      <c r="Q850" s="200"/>
      <c r="R850" s="200"/>
      <c r="S850" s="200"/>
      <c r="T850" s="201"/>
      <c r="AT850" s="196" t="s">
        <v>284</v>
      </c>
      <c r="AU850" s="196" t="s">
        <v>81</v>
      </c>
      <c r="AV850" s="12" t="s">
        <v>77</v>
      </c>
      <c r="AW850" s="12" t="s">
        <v>36</v>
      </c>
      <c r="AX850" s="12" t="s">
        <v>73</v>
      </c>
      <c r="AY850" s="196" t="s">
        <v>276</v>
      </c>
    </row>
    <row r="851" spans="2:65" s="13" customFormat="1">
      <c r="B851" s="202"/>
      <c r="D851" s="195" t="s">
        <v>284</v>
      </c>
      <c r="E851" s="203" t="s">
        <v>5</v>
      </c>
      <c r="F851" s="204" t="s">
        <v>4133</v>
      </c>
      <c r="H851" s="205">
        <v>8.218</v>
      </c>
      <c r="I851" s="206"/>
      <c r="L851" s="202"/>
      <c r="M851" s="207"/>
      <c r="N851" s="208"/>
      <c r="O851" s="208"/>
      <c r="P851" s="208"/>
      <c r="Q851" s="208"/>
      <c r="R851" s="208"/>
      <c r="S851" s="208"/>
      <c r="T851" s="209"/>
      <c r="AT851" s="203" t="s">
        <v>284</v>
      </c>
      <c r="AU851" s="203" t="s">
        <v>81</v>
      </c>
      <c r="AV851" s="13" t="s">
        <v>81</v>
      </c>
      <c r="AW851" s="13" t="s">
        <v>36</v>
      </c>
      <c r="AX851" s="13" t="s">
        <v>73</v>
      </c>
      <c r="AY851" s="203" t="s">
        <v>276</v>
      </c>
    </row>
    <row r="852" spans="2:65" s="12" customFormat="1">
      <c r="B852" s="194"/>
      <c r="D852" s="195" t="s">
        <v>284</v>
      </c>
      <c r="E852" s="196" t="s">
        <v>5</v>
      </c>
      <c r="F852" s="197" t="s">
        <v>4134</v>
      </c>
      <c r="H852" s="196" t="s">
        <v>5</v>
      </c>
      <c r="I852" s="198"/>
      <c r="L852" s="194"/>
      <c r="M852" s="199"/>
      <c r="N852" s="200"/>
      <c r="O852" s="200"/>
      <c r="P852" s="200"/>
      <c r="Q852" s="200"/>
      <c r="R852" s="200"/>
      <c r="S852" s="200"/>
      <c r="T852" s="201"/>
      <c r="AT852" s="196" t="s">
        <v>284</v>
      </c>
      <c r="AU852" s="196" t="s">
        <v>81</v>
      </c>
      <c r="AV852" s="12" t="s">
        <v>77</v>
      </c>
      <c r="AW852" s="12" t="s">
        <v>36</v>
      </c>
      <c r="AX852" s="12" t="s">
        <v>73</v>
      </c>
      <c r="AY852" s="196" t="s">
        <v>276</v>
      </c>
    </row>
    <row r="853" spans="2:65" s="13" customFormat="1">
      <c r="B853" s="202"/>
      <c r="D853" s="195" t="s">
        <v>284</v>
      </c>
      <c r="E853" s="203" t="s">
        <v>5</v>
      </c>
      <c r="F853" s="204" t="s">
        <v>4135</v>
      </c>
      <c r="H853" s="205">
        <v>0.56699999999999995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284</v>
      </c>
      <c r="AU853" s="203" t="s">
        <v>81</v>
      </c>
      <c r="AV853" s="13" t="s">
        <v>81</v>
      </c>
      <c r="AW853" s="13" t="s">
        <v>36</v>
      </c>
      <c r="AX853" s="13" t="s">
        <v>73</v>
      </c>
      <c r="AY853" s="203" t="s">
        <v>276</v>
      </c>
    </row>
    <row r="854" spans="2:65" s="13" customFormat="1">
      <c r="B854" s="202"/>
      <c r="D854" s="195" t="s">
        <v>284</v>
      </c>
      <c r="E854" s="203" t="s">
        <v>5</v>
      </c>
      <c r="F854" s="204" t="s">
        <v>4136</v>
      </c>
      <c r="H854" s="205">
        <v>0.156</v>
      </c>
      <c r="I854" s="206"/>
      <c r="L854" s="202"/>
      <c r="M854" s="207"/>
      <c r="N854" s="208"/>
      <c r="O854" s="208"/>
      <c r="P854" s="208"/>
      <c r="Q854" s="208"/>
      <c r="R854" s="208"/>
      <c r="S854" s="208"/>
      <c r="T854" s="209"/>
      <c r="AT854" s="203" t="s">
        <v>284</v>
      </c>
      <c r="AU854" s="203" t="s">
        <v>81</v>
      </c>
      <c r="AV854" s="13" t="s">
        <v>81</v>
      </c>
      <c r="AW854" s="13" t="s">
        <v>36</v>
      </c>
      <c r="AX854" s="13" t="s">
        <v>73</v>
      </c>
      <c r="AY854" s="203" t="s">
        <v>276</v>
      </c>
    </row>
    <row r="855" spans="2:65" s="13" customFormat="1">
      <c r="B855" s="202"/>
      <c r="D855" s="195" t="s">
        <v>284</v>
      </c>
      <c r="E855" s="203" t="s">
        <v>5</v>
      </c>
      <c r="F855" s="204" t="s">
        <v>4136</v>
      </c>
      <c r="H855" s="205">
        <v>0.156</v>
      </c>
      <c r="I855" s="206"/>
      <c r="L855" s="202"/>
      <c r="M855" s="207"/>
      <c r="N855" s="208"/>
      <c r="O855" s="208"/>
      <c r="P855" s="208"/>
      <c r="Q855" s="208"/>
      <c r="R855" s="208"/>
      <c r="S855" s="208"/>
      <c r="T855" s="209"/>
      <c r="AT855" s="203" t="s">
        <v>284</v>
      </c>
      <c r="AU855" s="203" t="s">
        <v>81</v>
      </c>
      <c r="AV855" s="13" t="s">
        <v>81</v>
      </c>
      <c r="AW855" s="13" t="s">
        <v>36</v>
      </c>
      <c r="AX855" s="13" t="s">
        <v>73</v>
      </c>
      <c r="AY855" s="203" t="s">
        <v>276</v>
      </c>
    </row>
    <row r="856" spans="2:65" s="12" customFormat="1">
      <c r="B856" s="194"/>
      <c r="D856" s="195" t="s">
        <v>284</v>
      </c>
      <c r="E856" s="196" t="s">
        <v>5</v>
      </c>
      <c r="F856" s="197" t="s">
        <v>3931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3" customFormat="1">
      <c r="B857" s="202"/>
      <c r="D857" s="195" t="s">
        <v>284</v>
      </c>
      <c r="E857" s="203" t="s">
        <v>5</v>
      </c>
      <c r="F857" s="204" t="s">
        <v>4137</v>
      </c>
      <c r="H857" s="205">
        <v>2.673</v>
      </c>
      <c r="I857" s="206"/>
      <c r="L857" s="202"/>
      <c r="M857" s="207"/>
      <c r="N857" s="208"/>
      <c r="O857" s="208"/>
      <c r="P857" s="208"/>
      <c r="Q857" s="208"/>
      <c r="R857" s="208"/>
      <c r="S857" s="208"/>
      <c r="T857" s="209"/>
      <c r="AT857" s="203" t="s">
        <v>284</v>
      </c>
      <c r="AU857" s="203" t="s">
        <v>81</v>
      </c>
      <c r="AV857" s="13" t="s">
        <v>81</v>
      </c>
      <c r="AW857" s="13" t="s">
        <v>36</v>
      </c>
      <c r="AX857" s="13" t="s">
        <v>73</v>
      </c>
      <c r="AY857" s="203" t="s">
        <v>276</v>
      </c>
    </row>
    <row r="858" spans="2:65" s="12" customFormat="1">
      <c r="B858" s="194"/>
      <c r="D858" s="195" t="s">
        <v>284</v>
      </c>
      <c r="E858" s="196" t="s">
        <v>5</v>
      </c>
      <c r="F858" s="197" t="s">
        <v>3934</v>
      </c>
      <c r="H858" s="196" t="s">
        <v>5</v>
      </c>
      <c r="I858" s="198"/>
      <c r="L858" s="194"/>
      <c r="M858" s="199"/>
      <c r="N858" s="200"/>
      <c r="O858" s="200"/>
      <c r="P858" s="200"/>
      <c r="Q858" s="200"/>
      <c r="R858" s="200"/>
      <c r="S858" s="200"/>
      <c r="T858" s="201"/>
      <c r="AT858" s="196" t="s">
        <v>284</v>
      </c>
      <c r="AU858" s="196" t="s">
        <v>81</v>
      </c>
      <c r="AV858" s="12" t="s">
        <v>77</v>
      </c>
      <c r="AW858" s="12" t="s">
        <v>36</v>
      </c>
      <c r="AX858" s="12" t="s">
        <v>73</v>
      </c>
      <c r="AY858" s="196" t="s">
        <v>276</v>
      </c>
    </row>
    <row r="859" spans="2:65" s="13" customFormat="1">
      <c r="B859" s="202"/>
      <c r="D859" s="195" t="s">
        <v>284</v>
      </c>
      <c r="E859" s="203" t="s">
        <v>5</v>
      </c>
      <c r="F859" s="204" t="s">
        <v>4138</v>
      </c>
      <c r="H859" s="205">
        <v>10.964</v>
      </c>
      <c r="I859" s="206"/>
      <c r="L859" s="202"/>
      <c r="M859" s="207"/>
      <c r="N859" s="208"/>
      <c r="O859" s="208"/>
      <c r="P859" s="208"/>
      <c r="Q859" s="208"/>
      <c r="R859" s="208"/>
      <c r="S859" s="208"/>
      <c r="T859" s="209"/>
      <c r="AT859" s="203" t="s">
        <v>284</v>
      </c>
      <c r="AU859" s="203" t="s">
        <v>81</v>
      </c>
      <c r="AV859" s="13" t="s">
        <v>81</v>
      </c>
      <c r="AW859" s="13" t="s">
        <v>36</v>
      </c>
      <c r="AX859" s="13" t="s">
        <v>73</v>
      </c>
      <c r="AY859" s="203" t="s">
        <v>276</v>
      </c>
    </row>
    <row r="860" spans="2:65" s="14" customFormat="1">
      <c r="B860" s="210"/>
      <c r="D860" s="195" t="s">
        <v>284</v>
      </c>
      <c r="E860" s="211" t="s">
        <v>5</v>
      </c>
      <c r="F860" s="212" t="s">
        <v>290</v>
      </c>
      <c r="H860" s="213">
        <v>22.734000000000002</v>
      </c>
      <c r="I860" s="214"/>
      <c r="L860" s="210"/>
      <c r="M860" s="215"/>
      <c r="N860" s="216"/>
      <c r="O860" s="216"/>
      <c r="P860" s="216"/>
      <c r="Q860" s="216"/>
      <c r="R860" s="216"/>
      <c r="S860" s="216"/>
      <c r="T860" s="217"/>
      <c r="AT860" s="211" t="s">
        <v>284</v>
      </c>
      <c r="AU860" s="211" t="s">
        <v>81</v>
      </c>
      <c r="AV860" s="14" t="s">
        <v>87</v>
      </c>
      <c r="AW860" s="14" t="s">
        <v>36</v>
      </c>
      <c r="AX860" s="14" t="s">
        <v>73</v>
      </c>
      <c r="AY860" s="211" t="s">
        <v>276</v>
      </c>
    </row>
    <row r="861" spans="2:65" s="15" customFormat="1">
      <c r="B861" s="218"/>
      <c r="D861" s="195" t="s">
        <v>284</v>
      </c>
      <c r="E861" s="219" t="s">
        <v>5</v>
      </c>
      <c r="F861" s="220" t="s">
        <v>291</v>
      </c>
      <c r="H861" s="221">
        <v>22.734000000000002</v>
      </c>
      <c r="I861" s="222"/>
      <c r="L861" s="218"/>
      <c r="M861" s="223"/>
      <c r="N861" s="224"/>
      <c r="O861" s="224"/>
      <c r="P861" s="224"/>
      <c r="Q861" s="224"/>
      <c r="R861" s="224"/>
      <c r="S861" s="224"/>
      <c r="T861" s="225"/>
      <c r="AT861" s="219" t="s">
        <v>284</v>
      </c>
      <c r="AU861" s="219" t="s">
        <v>81</v>
      </c>
      <c r="AV861" s="15" t="s">
        <v>92</v>
      </c>
      <c r="AW861" s="15" t="s">
        <v>36</v>
      </c>
      <c r="AX861" s="15" t="s">
        <v>77</v>
      </c>
      <c r="AY861" s="219" t="s">
        <v>276</v>
      </c>
    </row>
    <row r="862" spans="2:65" s="1" customFormat="1" ht="25.5" customHeight="1">
      <c r="B862" s="181"/>
      <c r="C862" s="182" t="s">
        <v>678</v>
      </c>
      <c r="D862" s="182" t="s">
        <v>278</v>
      </c>
      <c r="E862" s="183" t="s">
        <v>4139</v>
      </c>
      <c r="F862" s="184" t="s">
        <v>4140</v>
      </c>
      <c r="G862" s="185" t="s">
        <v>281</v>
      </c>
      <c r="H862" s="186">
        <v>4.5570000000000004</v>
      </c>
      <c r="I862" s="187"/>
      <c r="J862" s="188">
        <f>ROUND(I862*H862,2)</f>
        <v>0</v>
      </c>
      <c r="K862" s="184" t="s">
        <v>282</v>
      </c>
      <c r="L862" s="42"/>
      <c r="M862" s="189" t="s">
        <v>5</v>
      </c>
      <c r="N862" s="190" t="s">
        <v>46</v>
      </c>
      <c r="O862" s="43"/>
      <c r="P862" s="191">
        <f>O862*H862</f>
        <v>0</v>
      </c>
      <c r="Q862" s="191">
        <v>2.2563399999999998</v>
      </c>
      <c r="R862" s="191">
        <f>Q862*H862</f>
        <v>10.282141380000001</v>
      </c>
      <c r="S862" s="191">
        <v>0</v>
      </c>
      <c r="T862" s="192">
        <f>S862*H862</f>
        <v>0</v>
      </c>
      <c r="AR862" s="25" t="s">
        <v>92</v>
      </c>
      <c r="AT862" s="25" t="s">
        <v>278</v>
      </c>
      <c r="AU862" s="25" t="s">
        <v>81</v>
      </c>
      <c r="AY862" s="25" t="s">
        <v>276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5" t="s">
        <v>92</v>
      </c>
      <c r="BK862" s="193">
        <f>ROUND(I862*H862,2)</f>
        <v>0</v>
      </c>
      <c r="BL862" s="25" t="s">
        <v>92</v>
      </c>
      <c r="BM862" s="25" t="s">
        <v>4141</v>
      </c>
    </row>
    <row r="863" spans="2:65" s="12" customFormat="1">
      <c r="B863" s="194"/>
      <c r="D863" s="195" t="s">
        <v>284</v>
      </c>
      <c r="E863" s="196" t="s">
        <v>5</v>
      </c>
      <c r="F863" s="197" t="s">
        <v>4142</v>
      </c>
      <c r="H863" s="196" t="s">
        <v>5</v>
      </c>
      <c r="I863" s="198"/>
      <c r="L863" s="194"/>
      <c r="M863" s="199"/>
      <c r="N863" s="200"/>
      <c r="O863" s="200"/>
      <c r="P863" s="200"/>
      <c r="Q863" s="200"/>
      <c r="R863" s="200"/>
      <c r="S863" s="200"/>
      <c r="T863" s="201"/>
      <c r="AT863" s="196" t="s">
        <v>284</v>
      </c>
      <c r="AU863" s="196" t="s">
        <v>81</v>
      </c>
      <c r="AV863" s="12" t="s">
        <v>77</v>
      </c>
      <c r="AW863" s="12" t="s">
        <v>36</v>
      </c>
      <c r="AX863" s="12" t="s">
        <v>73</v>
      </c>
      <c r="AY863" s="196" t="s">
        <v>276</v>
      </c>
    </row>
    <row r="864" spans="2:65" s="12" customFormat="1">
      <c r="B864" s="194"/>
      <c r="D864" s="195" t="s">
        <v>284</v>
      </c>
      <c r="E864" s="196" t="s">
        <v>5</v>
      </c>
      <c r="F864" s="197" t="s">
        <v>3990</v>
      </c>
      <c r="H864" s="196" t="s">
        <v>5</v>
      </c>
      <c r="I864" s="198"/>
      <c r="L864" s="194"/>
      <c r="M864" s="199"/>
      <c r="N864" s="200"/>
      <c r="O864" s="200"/>
      <c r="P864" s="200"/>
      <c r="Q864" s="200"/>
      <c r="R864" s="200"/>
      <c r="S864" s="200"/>
      <c r="T864" s="201"/>
      <c r="AT864" s="196" t="s">
        <v>284</v>
      </c>
      <c r="AU864" s="196" t="s">
        <v>81</v>
      </c>
      <c r="AV864" s="12" t="s">
        <v>77</v>
      </c>
      <c r="AW864" s="12" t="s">
        <v>36</v>
      </c>
      <c r="AX864" s="12" t="s">
        <v>73</v>
      </c>
      <c r="AY864" s="196" t="s">
        <v>276</v>
      </c>
    </row>
    <row r="865" spans="2:65" s="12" customFormat="1">
      <c r="B865" s="194"/>
      <c r="D865" s="195" t="s">
        <v>284</v>
      </c>
      <c r="E865" s="196" t="s">
        <v>5</v>
      </c>
      <c r="F865" s="197" t="s">
        <v>4143</v>
      </c>
      <c r="H865" s="196" t="s">
        <v>5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6" t="s">
        <v>284</v>
      </c>
      <c r="AU865" s="196" t="s">
        <v>81</v>
      </c>
      <c r="AV865" s="12" t="s">
        <v>77</v>
      </c>
      <c r="AW865" s="12" t="s">
        <v>36</v>
      </c>
      <c r="AX865" s="12" t="s">
        <v>73</v>
      </c>
      <c r="AY865" s="196" t="s">
        <v>276</v>
      </c>
    </row>
    <row r="866" spans="2:65" s="13" customFormat="1">
      <c r="B866" s="202"/>
      <c r="D866" s="195" t="s">
        <v>284</v>
      </c>
      <c r="E866" s="203" t="s">
        <v>5</v>
      </c>
      <c r="F866" s="204" t="s">
        <v>4144</v>
      </c>
      <c r="H866" s="205">
        <v>1.23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284</v>
      </c>
      <c r="AU866" s="203" t="s">
        <v>81</v>
      </c>
      <c r="AV866" s="13" t="s">
        <v>81</v>
      </c>
      <c r="AW866" s="13" t="s">
        <v>36</v>
      </c>
      <c r="AX866" s="13" t="s">
        <v>73</v>
      </c>
      <c r="AY866" s="203" t="s">
        <v>276</v>
      </c>
    </row>
    <row r="867" spans="2:65" s="13" customFormat="1">
      <c r="B867" s="202"/>
      <c r="D867" s="195" t="s">
        <v>284</v>
      </c>
      <c r="E867" s="203" t="s">
        <v>5</v>
      </c>
      <c r="F867" s="204" t="s">
        <v>4145</v>
      </c>
      <c r="H867" s="205">
        <v>0.49099999999999999</v>
      </c>
      <c r="I867" s="206"/>
      <c r="L867" s="202"/>
      <c r="M867" s="207"/>
      <c r="N867" s="208"/>
      <c r="O867" s="208"/>
      <c r="P867" s="208"/>
      <c r="Q867" s="208"/>
      <c r="R867" s="208"/>
      <c r="S867" s="208"/>
      <c r="T867" s="209"/>
      <c r="AT867" s="203" t="s">
        <v>284</v>
      </c>
      <c r="AU867" s="203" t="s">
        <v>81</v>
      </c>
      <c r="AV867" s="13" t="s">
        <v>81</v>
      </c>
      <c r="AW867" s="13" t="s">
        <v>36</v>
      </c>
      <c r="AX867" s="13" t="s">
        <v>73</v>
      </c>
      <c r="AY867" s="203" t="s">
        <v>276</v>
      </c>
    </row>
    <row r="868" spans="2:65" s="13" customFormat="1">
      <c r="B868" s="202"/>
      <c r="D868" s="195" t="s">
        <v>284</v>
      </c>
      <c r="E868" s="203" t="s">
        <v>5</v>
      </c>
      <c r="F868" s="204" t="s">
        <v>4146</v>
      </c>
      <c r="H868" s="205">
        <v>0.81</v>
      </c>
      <c r="I868" s="206"/>
      <c r="L868" s="202"/>
      <c r="M868" s="207"/>
      <c r="N868" s="208"/>
      <c r="O868" s="208"/>
      <c r="P868" s="208"/>
      <c r="Q868" s="208"/>
      <c r="R868" s="208"/>
      <c r="S868" s="208"/>
      <c r="T868" s="209"/>
      <c r="AT868" s="203" t="s">
        <v>284</v>
      </c>
      <c r="AU868" s="203" t="s">
        <v>81</v>
      </c>
      <c r="AV868" s="13" t="s">
        <v>81</v>
      </c>
      <c r="AW868" s="13" t="s">
        <v>36</v>
      </c>
      <c r="AX868" s="13" t="s">
        <v>73</v>
      </c>
      <c r="AY868" s="203" t="s">
        <v>276</v>
      </c>
    </row>
    <row r="869" spans="2:65" s="13" customFormat="1">
      <c r="B869" s="202"/>
      <c r="D869" s="195" t="s">
        <v>284</v>
      </c>
      <c r="E869" s="203" t="s">
        <v>5</v>
      </c>
      <c r="F869" s="204" t="s">
        <v>4147</v>
      </c>
      <c r="H869" s="205">
        <v>0.47299999999999998</v>
      </c>
      <c r="I869" s="206"/>
      <c r="L869" s="202"/>
      <c r="M869" s="207"/>
      <c r="N869" s="208"/>
      <c r="O869" s="208"/>
      <c r="P869" s="208"/>
      <c r="Q869" s="208"/>
      <c r="R869" s="208"/>
      <c r="S869" s="208"/>
      <c r="T869" s="209"/>
      <c r="AT869" s="203" t="s">
        <v>284</v>
      </c>
      <c r="AU869" s="203" t="s">
        <v>81</v>
      </c>
      <c r="AV869" s="13" t="s">
        <v>81</v>
      </c>
      <c r="AW869" s="13" t="s">
        <v>36</v>
      </c>
      <c r="AX869" s="13" t="s">
        <v>73</v>
      </c>
      <c r="AY869" s="203" t="s">
        <v>276</v>
      </c>
    </row>
    <row r="870" spans="2:65" s="13" customFormat="1">
      <c r="B870" s="202"/>
      <c r="D870" s="195" t="s">
        <v>284</v>
      </c>
      <c r="E870" s="203" t="s">
        <v>5</v>
      </c>
      <c r="F870" s="204" t="s">
        <v>4148</v>
      </c>
      <c r="H870" s="205">
        <v>0.15</v>
      </c>
      <c r="I870" s="206"/>
      <c r="L870" s="202"/>
      <c r="M870" s="207"/>
      <c r="N870" s="208"/>
      <c r="O870" s="208"/>
      <c r="P870" s="208"/>
      <c r="Q870" s="208"/>
      <c r="R870" s="208"/>
      <c r="S870" s="208"/>
      <c r="T870" s="209"/>
      <c r="AT870" s="203" t="s">
        <v>284</v>
      </c>
      <c r="AU870" s="203" t="s">
        <v>81</v>
      </c>
      <c r="AV870" s="13" t="s">
        <v>81</v>
      </c>
      <c r="AW870" s="13" t="s">
        <v>36</v>
      </c>
      <c r="AX870" s="13" t="s">
        <v>73</v>
      </c>
      <c r="AY870" s="203" t="s">
        <v>276</v>
      </c>
    </row>
    <row r="871" spans="2:65" s="13" customFormat="1">
      <c r="B871" s="202"/>
      <c r="D871" s="195" t="s">
        <v>284</v>
      </c>
      <c r="E871" s="203" t="s">
        <v>5</v>
      </c>
      <c r="F871" s="204" t="s">
        <v>4149</v>
      </c>
      <c r="H871" s="205">
        <v>0.70499999999999996</v>
      </c>
      <c r="I871" s="206"/>
      <c r="L871" s="202"/>
      <c r="M871" s="207"/>
      <c r="N871" s="208"/>
      <c r="O871" s="208"/>
      <c r="P871" s="208"/>
      <c r="Q871" s="208"/>
      <c r="R871" s="208"/>
      <c r="S871" s="208"/>
      <c r="T871" s="209"/>
      <c r="AT871" s="203" t="s">
        <v>284</v>
      </c>
      <c r="AU871" s="203" t="s">
        <v>81</v>
      </c>
      <c r="AV871" s="13" t="s">
        <v>81</v>
      </c>
      <c r="AW871" s="13" t="s">
        <v>36</v>
      </c>
      <c r="AX871" s="13" t="s">
        <v>73</v>
      </c>
      <c r="AY871" s="203" t="s">
        <v>276</v>
      </c>
    </row>
    <row r="872" spans="2:65" s="13" customFormat="1">
      <c r="B872" s="202"/>
      <c r="D872" s="195" t="s">
        <v>284</v>
      </c>
      <c r="E872" s="203" t="s">
        <v>5</v>
      </c>
      <c r="F872" s="204" t="s">
        <v>4150</v>
      </c>
      <c r="H872" s="205">
        <v>0.443</v>
      </c>
      <c r="I872" s="206"/>
      <c r="L872" s="202"/>
      <c r="M872" s="207"/>
      <c r="N872" s="208"/>
      <c r="O872" s="208"/>
      <c r="P872" s="208"/>
      <c r="Q872" s="208"/>
      <c r="R872" s="208"/>
      <c r="S872" s="208"/>
      <c r="T872" s="209"/>
      <c r="AT872" s="203" t="s">
        <v>284</v>
      </c>
      <c r="AU872" s="203" t="s">
        <v>81</v>
      </c>
      <c r="AV872" s="13" t="s">
        <v>81</v>
      </c>
      <c r="AW872" s="13" t="s">
        <v>36</v>
      </c>
      <c r="AX872" s="13" t="s">
        <v>73</v>
      </c>
      <c r="AY872" s="203" t="s">
        <v>276</v>
      </c>
    </row>
    <row r="873" spans="2:65" s="13" customFormat="1">
      <c r="B873" s="202"/>
      <c r="D873" s="195" t="s">
        <v>284</v>
      </c>
      <c r="E873" s="203" t="s">
        <v>5</v>
      </c>
      <c r="F873" s="204" t="s">
        <v>4151</v>
      </c>
      <c r="H873" s="205">
        <v>0.255</v>
      </c>
      <c r="I873" s="206"/>
      <c r="L873" s="202"/>
      <c r="M873" s="207"/>
      <c r="N873" s="208"/>
      <c r="O873" s="208"/>
      <c r="P873" s="208"/>
      <c r="Q873" s="208"/>
      <c r="R873" s="208"/>
      <c r="S873" s="208"/>
      <c r="T873" s="209"/>
      <c r="AT873" s="203" t="s">
        <v>284</v>
      </c>
      <c r="AU873" s="203" t="s">
        <v>81</v>
      </c>
      <c r="AV873" s="13" t="s">
        <v>81</v>
      </c>
      <c r="AW873" s="13" t="s">
        <v>36</v>
      </c>
      <c r="AX873" s="13" t="s">
        <v>73</v>
      </c>
      <c r="AY873" s="203" t="s">
        <v>276</v>
      </c>
    </row>
    <row r="874" spans="2:65" s="14" customFormat="1">
      <c r="B874" s="210"/>
      <c r="D874" s="195" t="s">
        <v>284</v>
      </c>
      <c r="E874" s="211" t="s">
        <v>5</v>
      </c>
      <c r="F874" s="212" t="s">
        <v>290</v>
      </c>
      <c r="H874" s="213">
        <v>4.5570000000000004</v>
      </c>
      <c r="I874" s="214"/>
      <c r="L874" s="210"/>
      <c r="M874" s="215"/>
      <c r="N874" s="216"/>
      <c r="O874" s="216"/>
      <c r="P874" s="216"/>
      <c r="Q874" s="216"/>
      <c r="R874" s="216"/>
      <c r="S874" s="216"/>
      <c r="T874" s="217"/>
      <c r="AT874" s="211" t="s">
        <v>284</v>
      </c>
      <c r="AU874" s="211" t="s">
        <v>81</v>
      </c>
      <c r="AV874" s="14" t="s">
        <v>87</v>
      </c>
      <c r="AW874" s="14" t="s">
        <v>36</v>
      </c>
      <c r="AX874" s="14" t="s">
        <v>73</v>
      </c>
      <c r="AY874" s="211" t="s">
        <v>276</v>
      </c>
    </row>
    <row r="875" spans="2:65" s="15" customFormat="1">
      <c r="B875" s="218"/>
      <c r="D875" s="195" t="s">
        <v>284</v>
      </c>
      <c r="E875" s="219" t="s">
        <v>5</v>
      </c>
      <c r="F875" s="220" t="s">
        <v>291</v>
      </c>
      <c r="H875" s="221">
        <v>4.5570000000000004</v>
      </c>
      <c r="I875" s="222"/>
      <c r="L875" s="218"/>
      <c r="M875" s="223"/>
      <c r="N875" s="224"/>
      <c r="O875" s="224"/>
      <c r="P875" s="224"/>
      <c r="Q875" s="224"/>
      <c r="R875" s="224"/>
      <c r="S875" s="224"/>
      <c r="T875" s="225"/>
      <c r="AT875" s="219" t="s">
        <v>284</v>
      </c>
      <c r="AU875" s="219" t="s">
        <v>81</v>
      </c>
      <c r="AV875" s="15" t="s">
        <v>92</v>
      </c>
      <c r="AW875" s="15" t="s">
        <v>36</v>
      </c>
      <c r="AX875" s="15" t="s">
        <v>77</v>
      </c>
      <c r="AY875" s="219" t="s">
        <v>276</v>
      </c>
    </row>
    <row r="876" spans="2:65" s="1" customFormat="1" ht="16.5" customHeight="1">
      <c r="B876" s="181"/>
      <c r="C876" s="182" t="s">
        <v>684</v>
      </c>
      <c r="D876" s="182" t="s">
        <v>278</v>
      </c>
      <c r="E876" s="183" t="s">
        <v>4152</v>
      </c>
      <c r="F876" s="184" t="s">
        <v>4153</v>
      </c>
      <c r="G876" s="185" t="s">
        <v>281</v>
      </c>
      <c r="H876" s="186">
        <v>16.782</v>
      </c>
      <c r="I876" s="187"/>
      <c r="J876" s="188">
        <f>ROUND(I876*H876,2)</f>
        <v>0</v>
      </c>
      <c r="K876" s="184" t="s">
        <v>282</v>
      </c>
      <c r="L876" s="42"/>
      <c r="M876" s="189" t="s">
        <v>5</v>
      </c>
      <c r="N876" s="190" t="s">
        <v>46</v>
      </c>
      <c r="O876" s="43"/>
      <c r="P876" s="191">
        <f>O876*H876</f>
        <v>0</v>
      </c>
      <c r="Q876" s="191">
        <v>0.90900000000000003</v>
      </c>
      <c r="R876" s="191">
        <f>Q876*H876</f>
        <v>15.254838000000001</v>
      </c>
      <c r="S876" s="191">
        <v>0</v>
      </c>
      <c r="T876" s="192">
        <f>S876*H876</f>
        <v>0</v>
      </c>
      <c r="AR876" s="25" t="s">
        <v>92</v>
      </c>
      <c r="AT876" s="25" t="s">
        <v>278</v>
      </c>
      <c r="AU876" s="25" t="s">
        <v>81</v>
      </c>
      <c r="AY876" s="25" t="s">
        <v>276</v>
      </c>
      <c r="BE876" s="193">
        <f>IF(N876="základní",J876,0)</f>
        <v>0</v>
      </c>
      <c r="BF876" s="193">
        <f>IF(N876="snížená",J876,0)</f>
        <v>0</v>
      </c>
      <c r="BG876" s="193">
        <f>IF(N876="zákl. přenesená",J876,0)</f>
        <v>0</v>
      </c>
      <c r="BH876" s="193">
        <f>IF(N876="sníž. přenesená",J876,0)</f>
        <v>0</v>
      </c>
      <c r="BI876" s="193">
        <f>IF(N876="nulová",J876,0)</f>
        <v>0</v>
      </c>
      <c r="BJ876" s="25" t="s">
        <v>92</v>
      </c>
      <c r="BK876" s="193">
        <f>ROUND(I876*H876,2)</f>
        <v>0</v>
      </c>
      <c r="BL876" s="25" t="s">
        <v>92</v>
      </c>
      <c r="BM876" s="25" t="s">
        <v>4154</v>
      </c>
    </row>
    <row r="877" spans="2:65" s="12" customFormat="1">
      <c r="B877" s="194"/>
      <c r="D877" s="195" t="s">
        <v>284</v>
      </c>
      <c r="E877" s="196" t="s">
        <v>5</v>
      </c>
      <c r="F877" s="197" t="s">
        <v>4155</v>
      </c>
      <c r="H877" s="196" t="s">
        <v>5</v>
      </c>
      <c r="I877" s="198"/>
      <c r="L877" s="194"/>
      <c r="M877" s="199"/>
      <c r="N877" s="200"/>
      <c r="O877" s="200"/>
      <c r="P877" s="200"/>
      <c r="Q877" s="200"/>
      <c r="R877" s="200"/>
      <c r="S877" s="200"/>
      <c r="T877" s="201"/>
      <c r="AT877" s="196" t="s">
        <v>284</v>
      </c>
      <c r="AU877" s="196" t="s">
        <v>81</v>
      </c>
      <c r="AV877" s="12" t="s">
        <v>77</v>
      </c>
      <c r="AW877" s="12" t="s">
        <v>36</v>
      </c>
      <c r="AX877" s="12" t="s">
        <v>73</v>
      </c>
      <c r="AY877" s="196" t="s">
        <v>276</v>
      </c>
    </row>
    <row r="878" spans="2:65" s="12" customFormat="1">
      <c r="B878" s="194"/>
      <c r="D878" s="195" t="s">
        <v>284</v>
      </c>
      <c r="E878" s="196" t="s">
        <v>5</v>
      </c>
      <c r="F878" s="197" t="s">
        <v>3909</v>
      </c>
      <c r="H878" s="196" t="s">
        <v>5</v>
      </c>
      <c r="I878" s="198"/>
      <c r="L878" s="194"/>
      <c r="M878" s="199"/>
      <c r="N878" s="200"/>
      <c r="O878" s="200"/>
      <c r="P878" s="200"/>
      <c r="Q878" s="200"/>
      <c r="R878" s="200"/>
      <c r="S878" s="200"/>
      <c r="T878" s="201"/>
      <c r="AT878" s="196" t="s">
        <v>284</v>
      </c>
      <c r="AU878" s="196" t="s">
        <v>81</v>
      </c>
      <c r="AV878" s="12" t="s">
        <v>77</v>
      </c>
      <c r="AW878" s="12" t="s">
        <v>36</v>
      </c>
      <c r="AX878" s="12" t="s">
        <v>73</v>
      </c>
      <c r="AY878" s="196" t="s">
        <v>276</v>
      </c>
    </row>
    <row r="879" spans="2:65" s="12" customFormat="1">
      <c r="B879" s="194"/>
      <c r="D879" s="195" t="s">
        <v>284</v>
      </c>
      <c r="E879" s="196" t="s">
        <v>5</v>
      </c>
      <c r="F879" s="197" t="s">
        <v>4156</v>
      </c>
      <c r="H879" s="196" t="s">
        <v>5</v>
      </c>
      <c r="I879" s="198"/>
      <c r="L879" s="194"/>
      <c r="M879" s="199"/>
      <c r="N879" s="200"/>
      <c r="O879" s="200"/>
      <c r="P879" s="200"/>
      <c r="Q879" s="200"/>
      <c r="R879" s="200"/>
      <c r="S879" s="200"/>
      <c r="T879" s="201"/>
      <c r="AT879" s="196" t="s">
        <v>284</v>
      </c>
      <c r="AU879" s="196" t="s">
        <v>81</v>
      </c>
      <c r="AV879" s="12" t="s">
        <v>77</v>
      </c>
      <c r="AW879" s="12" t="s">
        <v>36</v>
      </c>
      <c r="AX879" s="12" t="s">
        <v>73</v>
      </c>
      <c r="AY879" s="196" t="s">
        <v>276</v>
      </c>
    </row>
    <row r="880" spans="2:65" s="13" customFormat="1">
      <c r="B880" s="202"/>
      <c r="D880" s="195" t="s">
        <v>284</v>
      </c>
      <c r="E880" s="203" t="s">
        <v>5</v>
      </c>
      <c r="F880" s="204" t="s">
        <v>4157</v>
      </c>
      <c r="H880" s="205">
        <v>16.782</v>
      </c>
      <c r="I880" s="206"/>
      <c r="L880" s="202"/>
      <c r="M880" s="207"/>
      <c r="N880" s="208"/>
      <c r="O880" s="208"/>
      <c r="P880" s="208"/>
      <c r="Q880" s="208"/>
      <c r="R880" s="208"/>
      <c r="S880" s="208"/>
      <c r="T880" s="209"/>
      <c r="AT880" s="203" t="s">
        <v>284</v>
      </c>
      <c r="AU880" s="203" t="s">
        <v>81</v>
      </c>
      <c r="AV880" s="13" t="s">
        <v>81</v>
      </c>
      <c r="AW880" s="13" t="s">
        <v>36</v>
      </c>
      <c r="AX880" s="13" t="s">
        <v>73</v>
      </c>
      <c r="AY880" s="203" t="s">
        <v>276</v>
      </c>
    </row>
    <row r="881" spans="2:65" s="14" customFormat="1">
      <c r="B881" s="210"/>
      <c r="D881" s="195" t="s">
        <v>284</v>
      </c>
      <c r="E881" s="211" t="s">
        <v>5</v>
      </c>
      <c r="F881" s="212" t="s">
        <v>290</v>
      </c>
      <c r="H881" s="213">
        <v>16.782</v>
      </c>
      <c r="I881" s="214"/>
      <c r="L881" s="210"/>
      <c r="M881" s="215"/>
      <c r="N881" s="216"/>
      <c r="O881" s="216"/>
      <c r="P881" s="216"/>
      <c r="Q881" s="216"/>
      <c r="R881" s="216"/>
      <c r="S881" s="216"/>
      <c r="T881" s="217"/>
      <c r="AT881" s="211" t="s">
        <v>284</v>
      </c>
      <c r="AU881" s="211" t="s">
        <v>81</v>
      </c>
      <c r="AV881" s="14" t="s">
        <v>87</v>
      </c>
      <c r="AW881" s="14" t="s">
        <v>36</v>
      </c>
      <c r="AX881" s="14" t="s">
        <v>73</v>
      </c>
      <c r="AY881" s="211" t="s">
        <v>276</v>
      </c>
    </row>
    <row r="882" spans="2:65" s="15" customFormat="1">
      <c r="B882" s="218"/>
      <c r="D882" s="195" t="s">
        <v>284</v>
      </c>
      <c r="E882" s="219" t="s">
        <v>5</v>
      </c>
      <c r="F882" s="220" t="s">
        <v>291</v>
      </c>
      <c r="H882" s="221">
        <v>16.782</v>
      </c>
      <c r="I882" s="222"/>
      <c r="L882" s="218"/>
      <c r="M882" s="223"/>
      <c r="N882" s="224"/>
      <c r="O882" s="224"/>
      <c r="P882" s="224"/>
      <c r="Q882" s="224"/>
      <c r="R882" s="224"/>
      <c r="S882" s="224"/>
      <c r="T882" s="225"/>
      <c r="AT882" s="219" t="s">
        <v>284</v>
      </c>
      <c r="AU882" s="219" t="s">
        <v>81</v>
      </c>
      <c r="AV882" s="15" t="s">
        <v>92</v>
      </c>
      <c r="AW882" s="15" t="s">
        <v>36</v>
      </c>
      <c r="AX882" s="15" t="s">
        <v>77</v>
      </c>
      <c r="AY882" s="219" t="s">
        <v>276</v>
      </c>
    </row>
    <row r="883" spans="2:65" s="1" customFormat="1" ht="16.5" customHeight="1">
      <c r="B883" s="181"/>
      <c r="C883" s="182" t="s">
        <v>690</v>
      </c>
      <c r="D883" s="182" t="s">
        <v>278</v>
      </c>
      <c r="E883" s="183" t="s">
        <v>4158</v>
      </c>
      <c r="F883" s="184" t="s">
        <v>4159</v>
      </c>
      <c r="G883" s="185" t="s">
        <v>318</v>
      </c>
      <c r="H883" s="186">
        <v>0.49199999999999999</v>
      </c>
      <c r="I883" s="187"/>
      <c r="J883" s="188">
        <f>ROUND(I883*H883,2)</f>
        <v>0</v>
      </c>
      <c r="K883" s="184" t="s">
        <v>282</v>
      </c>
      <c r="L883" s="42"/>
      <c r="M883" s="189" t="s">
        <v>5</v>
      </c>
      <c r="N883" s="190" t="s">
        <v>46</v>
      </c>
      <c r="O883" s="43"/>
      <c r="P883" s="191">
        <f>O883*H883</f>
        <v>0</v>
      </c>
      <c r="Q883" s="191">
        <v>1.06277</v>
      </c>
      <c r="R883" s="191">
        <f>Q883*H883</f>
        <v>0.52288283999999996</v>
      </c>
      <c r="S883" s="191">
        <v>0</v>
      </c>
      <c r="T883" s="192">
        <f>S883*H883</f>
        <v>0</v>
      </c>
      <c r="AR883" s="25" t="s">
        <v>92</v>
      </c>
      <c r="AT883" s="25" t="s">
        <v>278</v>
      </c>
      <c r="AU883" s="25" t="s">
        <v>81</v>
      </c>
      <c r="AY883" s="25" t="s">
        <v>276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5" t="s">
        <v>92</v>
      </c>
      <c r="BK883" s="193">
        <f>ROUND(I883*H883,2)</f>
        <v>0</v>
      </c>
      <c r="BL883" s="25" t="s">
        <v>92</v>
      </c>
      <c r="BM883" s="25" t="s">
        <v>4160</v>
      </c>
    </row>
    <row r="884" spans="2:65" s="12" customFormat="1">
      <c r="B884" s="194"/>
      <c r="D884" s="195" t="s">
        <v>284</v>
      </c>
      <c r="E884" s="196" t="s">
        <v>5</v>
      </c>
      <c r="F884" s="197" t="s">
        <v>4161</v>
      </c>
      <c r="H884" s="196" t="s">
        <v>5</v>
      </c>
      <c r="I884" s="198"/>
      <c r="L884" s="194"/>
      <c r="M884" s="199"/>
      <c r="N884" s="200"/>
      <c r="O884" s="200"/>
      <c r="P884" s="200"/>
      <c r="Q884" s="200"/>
      <c r="R884" s="200"/>
      <c r="S884" s="200"/>
      <c r="T884" s="201"/>
      <c r="AT884" s="196" t="s">
        <v>284</v>
      </c>
      <c r="AU884" s="196" t="s">
        <v>81</v>
      </c>
      <c r="AV884" s="12" t="s">
        <v>77</v>
      </c>
      <c r="AW884" s="12" t="s">
        <v>36</v>
      </c>
      <c r="AX884" s="12" t="s">
        <v>73</v>
      </c>
      <c r="AY884" s="196" t="s">
        <v>276</v>
      </c>
    </row>
    <row r="885" spans="2:65" s="12" customFormat="1">
      <c r="B885" s="194"/>
      <c r="D885" s="195" t="s">
        <v>284</v>
      </c>
      <c r="E885" s="196" t="s">
        <v>5</v>
      </c>
      <c r="F885" s="197" t="s">
        <v>3990</v>
      </c>
      <c r="H885" s="196" t="s">
        <v>5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AT885" s="196" t="s">
        <v>284</v>
      </c>
      <c r="AU885" s="196" t="s">
        <v>81</v>
      </c>
      <c r="AV885" s="12" t="s">
        <v>77</v>
      </c>
      <c r="AW885" s="12" t="s">
        <v>36</v>
      </c>
      <c r="AX885" s="12" t="s">
        <v>73</v>
      </c>
      <c r="AY885" s="196" t="s">
        <v>276</v>
      </c>
    </row>
    <row r="886" spans="2:65" s="12" customFormat="1">
      <c r="B886" s="194"/>
      <c r="D886" s="195" t="s">
        <v>284</v>
      </c>
      <c r="E886" s="196" t="s">
        <v>5</v>
      </c>
      <c r="F886" s="197" t="s">
        <v>426</v>
      </c>
      <c r="H886" s="196" t="s">
        <v>5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6" t="s">
        <v>284</v>
      </c>
      <c r="AU886" s="196" t="s">
        <v>81</v>
      </c>
      <c r="AV886" s="12" t="s">
        <v>77</v>
      </c>
      <c r="AW886" s="12" t="s">
        <v>36</v>
      </c>
      <c r="AX886" s="12" t="s">
        <v>73</v>
      </c>
      <c r="AY886" s="196" t="s">
        <v>276</v>
      </c>
    </row>
    <row r="887" spans="2:65" s="12" customFormat="1">
      <c r="B887" s="194"/>
      <c r="D887" s="195" t="s">
        <v>284</v>
      </c>
      <c r="E887" s="196" t="s">
        <v>5</v>
      </c>
      <c r="F887" s="197" t="s">
        <v>3756</v>
      </c>
      <c r="H887" s="196" t="s">
        <v>5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6" t="s">
        <v>284</v>
      </c>
      <c r="AU887" s="196" t="s">
        <v>81</v>
      </c>
      <c r="AV887" s="12" t="s">
        <v>77</v>
      </c>
      <c r="AW887" s="12" t="s">
        <v>36</v>
      </c>
      <c r="AX887" s="12" t="s">
        <v>73</v>
      </c>
      <c r="AY887" s="196" t="s">
        <v>276</v>
      </c>
    </row>
    <row r="888" spans="2:65" s="13" customFormat="1">
      <c r="B888" s="202"/>
      <c r="D888" s="195" t="s">
        <v>284</v>
      </c>
      <c r="E888" s="203" t="s">
        <v>5</v>
      </c>
      <c r="F888" s="204" t="s">
        <v>4162</v>
      </c>
      <c r="H888" s="205">
        <v>0.16300000000000001</v>
      </c>
      <c r="I888" s="206"/>
      <c r="L888" s="202"/>
      <c r="M888" s="207"/>
      <c r="N888" s="208"/>
      <c r="O888" s="208"/>
      <c r="P888" s="208"/>
      <c r="Q888" s="208"/>
      <c r="R888" s="208"/>
      <c r="S888" s="208"/>
      <c r="T888" s="209"/>
      <c r="AT888" s="203" t="s">
        <v>284</v>
      </c>
      <c r="AU888" s="203" t="s">
        <v>81</v>
      </c>
      <c r="AV888" s="13" t="s">
        <v>81</v>
      </c>
      <c r="AW888" s="13" t="s">
        <v>36</v>
      </c>
      <c r="AX888" s="13" t="s">
        <v>73</v>
      </c>
      <c r="AY888" s="203" t="s">
        <v>276</v>
      </c>
    </row>
    <row r="889" spans="2:65" s="12" customFormat="1">
      <c r="B889" s="194"/>
      <c r="D889" s="195" t="s">
        <v>284</v>
      </c>
      <c r="E889" s="196" t="s">
        <v>5</v>
      </c>
      <c r="F889" s="197" t="s">
        <v>3931</v>
      </c>
      <c r="H889" s="196" t="s">
        <v>5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6" t="s">
        <v>284</v>
      </c>
      <c r="AU889" s="196" t="s">
        <v>81</v>
      </c>
      <c r="AV889" s="12" t="s">
        <v>77</v>
      </c>
      <c r="AW889" s="12" t="s">
        <v>36</v>
      </c>
      <c r="AX889" s="12" t="s">
        <v>73</v>
      </c>
      <c r="AY889" s="196" t="s">
        <v>276</v>
      </c>
    </row>
    <row r="890" spans="2:65" s="13" customFormat="1">
      <c r="B890" s="202"/>
      <c r="D890" s="195" t="s">
        <v>284</v>
      </c>
      <c r="E890" s="203" t="s">
        <v>5</v>
      </c>
      <c r="F890" s="204" t="s">
        <v>4163</v>
      </c>
      <c r="H890" s="205">
        <v>5.2999999999999999E-2</v>
      </c>
      <c r="I890" s="206"/>
      <c r="L890" s="202"/>
      <c r="M890" s="207"/>
      <c r="N890" s="208"/>
      <c r="O890" s="208"/>
      <c r="P890" s="208"/>
      <c r="Q890" s="208"/>
      <c r="R890" s="208"/>
      <c r="S890" s="208"/>
      <c r="T890" s="209"/>
      <c r="AT890" s="203" t="s">
        <v>284</v>
      </c>
      <c r="AU890" s="203" t="s">
        <v>81</v>
      </c>
      <c r="AV890" s="13" t="s">
        <v>81</v>
      </c>
      <c r="AW890" s="13" t="s">
        <v>36</v>
      </c>
      <c r="AX890" s="13" t="s">
        <v>73</v>
      </c>
      <c r="AY890" s="203" t="s">
        <v>276</v>
      </c>
    </row>
    <row r="891" spans="2:65" s="12" customFormat="1">
      <c r="B891" s="194"/>
      <c r="D891" s="195" t="s">
        <v>284</v>
      </c>
      <c r="E891" s="196" t="s">
        <v>5</v>
      </c>
      <c r="F891" s="197" t="s">
        <v>3934</v>
      </c>
      <c r="H891" s="196" t="s">
        <v>5</v>
      </c>
      <c r="I891" s="198"/>
      <c r="L891" s="194"/>
      <c r="M891" s="199"/>
      <c r="N891" s="200"/>
      <c r="O891" s="200"/>
      <c r="P891" s="200"/>
      <c r="Q891" s="200"/>
      <c r="R891" s="200"/>
      <c r="S891" s="200"/>
      <c r="T891" s="201"/>
      <c r="AT891" s="196" t="s">
        <v>284</v>
      </c>
      <c r="AU891" s="196" t="s">
        <v>81</v>
      </c>
      <c r="AV891" s="12" t="s">
        <v>77</v>
      </c>
      <c r="AW891" s="12" t="s">
        <v>36</v>
      </c>
      <c r="AX891" s="12" t="s">
        <v>73</v>
      </c>
      <c r="AY891" s="196" t="s">
        <v>276</v>
      </c>
    </row>
    <row r="892" spans="2:65" s="13" customFormat="1">
      <c r="B892" s="202"/>
      <c r="D892" s="195" t="s">
        <v>284</v>
      </c>
      <c r="E892" s="203" t="s">
        <v>5</v>
      </c>
      <c r="F892" s="204" t="s">
        <v>4164</v>
      </c>
      <c r="H892" s="205">
        <v>0.217</v>
      </c>
      <c r="I892" s="206"/>
      <c r="L892" s="202"/>
      <c r="M892" s="207"/>
      <c r="N892" s="208"/>
      <c r="O892" s="208"/>
      <c r="P892" s="208"/>
      <c r="Q892" s="208"/>
      <c r="R892" s="208"/>
      <c r="S892" s="208"/>
      <c r="T892" s="209"/>
      <c r="AT892" s="203" t="s">
        <v>284</v>
      </c>
      <c r="AU892" s="203" t="s">
        <v>81</v>
      </c>
      <c r="AV892" s="13" t="s">
        <v>81</v>
      </c>
      <c r="AW892" s="13" t="s">
        <v>36</v>
      </c>
      <c r="AX892" s="13" t="s">
        <v>73</v>
      </c>
      <c r="AY892" s="203" t="s">
        <v>276</v>
      </c>
    </row>
    <row r="893" spans="2:65" s="14" customFormat="1">
      <c r="B893" s="210"/>
      <c r="D893" s="195" t="s">
        <v>284</v>
      </c>
      <c r="E893" s="211" t="s">
        <v>5</v>
      </c>
      <c r="F893" s="212" t="s">
        <v>290</v>
      </c>
      <c r="H893" s="213">
        <v>0.433</v>
      </c>
      <c r="I893" s="214"/>
      <c r="L893" s="210"/>
      <c r="M893" s="215"/>
      <c r="N893" s="216"/>
      <c r="O893" s="216"/>
      <c r="P893" s="216"/>
      <c r="Q893" s="216"/>
      <c r="R893" s="216"/>
      <c r="S893" s="216"/>
      <c r="T893" s="217"/>
      <c r="AT893" s="211" t="s">
        <v>284</v>
      </c>
      <c r="AU893" s="211" t="s">
        <v>81</v>
      </c>
      <c r="AV893" s="14" t="s">
        <v>87</v>
      </c>
      <c r="AW893" s="14" t="s">
        <v>36</v>
      </c>
      <c r="AX893" s="14" t="s">
        <v>73</v>
      </c>
      <c r="AY893" s="211" t="s">
        <v>276</v>
      </c>
    </row>
    <row r="894" spans="2:65" s="12" customFormat="1">
      <c r="B894" s="194"/>
      <c r="D894" s="195" t="s">
        <v>284</v>
      </c>
      <c r="E894" s="196" t="s">
        <v>5</v>
      </c>
      <c r="F894" s="197" t="s">
        <v>4165</v>
      </c>
      <c r="H894" s="196" t="s">
        <v>5</v>
      </c>
      <c r="I894" s="198"/>
      <c r="L894" s="194"/>
      <c r="M894" s="199"/>
      <c r="N894" s="200"/>
      <c r="O894" s="200"/>
      <c r="P894" s="200"/>
      <c r="Q894" s="200"/>
      <c r="R894" s="200"/>
      <c r="S894" s="200"/>
      <c r="T894" s="201"/>
      <c r="AT894" s="196" t="s">
        <v>284</v>
      </c>
      <c r="AU894" s="196" t="s">
        <v>81</v>
      </c>
      <c r="AV894" s="12" t="s">
        <v>77</v>
      </c>
      <c r="AW894" s="12" t="s">
        <v>36</v>
      </c>
      <c r="AX894" s="12" t="s">
        <v>73</v>
      </c>
      <c r="AY894" s="196" t="s">
        <v>276</v>
      </c>
    </row>
    <row r="895" spans="2:65" s="12" customFormat="1">
      <c r="B895" s="194"/>
      <c r="D895" s="195" t="s">
        <v>284</v>
      </c>
      <c r="E895" s="196" t="s">
        <v>5</v>
      </c>
      <c r="F895" s="197" t="s">
        <v>3990</v>
      </c>
      <c r="H895" s="196" t="s">
        <v>5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6" t="s">
        <v>284</v>
      </c>
      <c r="AU895" s="196" t="s">
        <v>81</v>
      </c>
      <c r="AV895" s="12" t="s">
        <v>77</v>
      </c>
      <c r="AW895" s="12" t="s">
        <v>36</v>
      </c>
      <c r="AX895" s="12" t="s">
        <v>73</v>
      </c>
      <c r="AY895" s="196" t="s">
        <v>276</v>
      </c>
    </row>
    <row r="896" spans="2:65" s="12" customFormat="1">
      <c r="B896" s="194"/>
      <c r="D896" s="195" t="s">
        <v>284</v>
      </c>
      <c r="E896" s="196" t="s">
        <v>5</v>
      </c>
      <c r="F896" s="197" t="s">
        <v>4143</v>
      </c>
      <c r="H896" s="196" t="s">
        <v>5</v>
      </c>
      <c r="I896" s="198"/>
      <c r="L896" s="194"/>
      <c r="M896" s="199"/>
      <c r="N896" s="200"/>
      <c r="O896" s="200"/>
      <c r="P896" s="200"/>
      <c r="Q896" s="200"/>
      <c r="R896" s="200"/>
      <c r="S896" s="200"/>
      <c r="T896" s="201"/>
      <c r="AT896" s="196" t="s">
        <v>284</v>
      </c>
      <c r="AU896" s="196" t="s">
        <v>81</v>
      </c>
      <c r="AV896" s="12" t="s">
        <v>77</v>
      </c>
      <c r="AW896" s="12" t="s">
        <v>36</v>
      </c>
      <c r="AX896" s="12" t="s">
        <v>73</v>
      </c>
      <c r="AY896" s="196" t="s">
        <v>276</v>
      </c>
    </row>
    <row r="897" spans="2:65" s="13" customFormat="1">
      <c r="B897" s="202"/>
      <c r="D897" s="195" t="s">
        <v>284</v>
      </c>
      <c r="E897" s="203" t="s">
        <v>5</v>
      </c>
      <c r="F897" s="204" t="s">
        <v>4166</v>
      </c>
      <c r="H897" s="205">
        <v>1.6E-2</v>
      </c>
      <c r="I897" s="206"/>
      <c r="L897" s="202"/>
      <c r="M897" s="207"/>
      <c r="N897" s="208"/>
      <c r="O897" s="208"/>
      <c r="P897" s="208"/>
      <c r="Q897" s="208"/>
      <c r="R897" s="208"/>
      <c r="S897" s="208"/>
      <c r="T897" s="209"/>
      <c r="AT897" s="203" t="s">
        <v>284</v>
      </c>
      <c r="AU897" s="203" t="s">
        <v>81</v>
      </c>
      <c r="AV897" s="13" t="s">
        <v>81</v>
      </c>
      <c r="AW897" s="13" t="s">
        <v>36</v>
      </c>
      <c r="AX897" s="13" t="s">
        <v>73</v>
      </c>
      <c r="AY897" s="203" t="s">
        <v>276</v>
      </c>
    </row>
    <row r="898" spans="2:65" s="13" customFormat="1">
      <c r="B898" s="202"/>
      <c r="D898" s="195" t="s">
        <v>284</v>
      </c>
      <c r="E898" s="203" t="s">
        <v>5</v>
      </c>
      <c r="F898" s="204" t="s">
        <v>4167</v>
      </c>
      <c r="H898" s="205">
        <v>6.0000000000000001E-3</v>
      </c>
      <c r="I898" s="206"/>
      <c r="L898" s="202"/>
      <c r="M898" s="207"/>
      <c r="N898" s="208"/>
      <c r="O898" s="208"/>
      <c r="P898" s="208"/>
      <c r="Q898" s="208"/>
      <c r="R898" s="208"/>
      <c r="S898" s="208"/>
      <c r="T898" s="209"/>
      <c r="AT898" s="203" t="s">
        <v>284</v>
      </c>
      <c r="AU898" s="203" t="s">
        <v>81</v>
      </c>
      <c r="AV898" s="13" t="s">
        <v>81</v>
      </c>
      <c r="AW898" s="13" t="s">
        <v>36</v>
      </c>
      <c r="AX898" s="13" t="s">
        <v>73</v>
      </c>
      <c r="AY898" s="203" t="s">
        <v>276</v>
      </c>
    </row>
    <row r="899" spans="2:65" s="13" customFormat="1">
      <c r="B899" s="202"/>
      <c r="D899" s="195" t="s">
        <v>284</v>
      </c>
      <c r="E899" s="203" t="s">
        <v>5</v>
      </c>
      <c r="F899" s="204" t="s">
        <v>4168</v>
      </c>
      <c r="H899" s="205">
        <v>1.0999999999999999E-2</v>
      </c>
      <c r="I899" s="206"/>
      <c r="L899" s="202"/>
      <c r="M899" s="207"/>
      <c r="N899" s="208"/>
      <c r="O899" s="208"/>
      <c r="P899" s="208"/>
      <c r="Q899" s="208"/>
      <c r="R899" s="208"/>
      <c r="S899" s="208"/>
      <c r="T899" s="209"/>
      <c r="AT899" s="203" t="s">
        <v>284</v>
      </c>
      <c r="AU899" s="203" t="s">
        <v>81</v>
      </c>
      <c r="AV899" s="13" t="s">
        <v>81</v>
      </c>
      <c r="AW899" s="13" t="s">
        <v>36</v>
      </c>
      <c r="AX899" s="13" t="s">
        <v>73</v>
      </c>
      <c r="AY899" s="203" t="s">
        <v>276</v>
      </c>
    </row>
    <row r="900" spans="2:65" s="13" customFormat="1">
      <c r="B900" s="202"/>
      <c r="D900" s="195" t="s">
        <v>284</v>
      </c>
      <c r="E900" s="203" t="s">
        <v>5</v>
      </c>
      <c r="F900" s="204" t="s">
        <v>4169</v>
      </c>
      <c r="H900" s="205">
        <v>6.0000000000000001E-3</v>
      </c>
      <c r="I900" s="206"/>
      <c r="L900" s="202"/>
      <c r="M900" s="207"/>
      <c r="N900" s="208"/>
      <c r="O900" s="208"/>
      <c r="P900" s="208"/>
      <c r="Q900" s="208"/>
      <c r="R900" s="208"/>
      <c r="S900" s="208"/>
      <c r="T900" s="209"/>
      <c r="AT900" s="203" t="s">
        <v>284</v>
      </c>
      <c r="AU900" s="203" t="s">
        <v>81</v>
      </c>
      <c r="AV900" s="13" t="s">
        <v>81</v>
      </c>
      <c r="AW900" s="13" t="s">
        <v>36</v>
      </c>
      <c r="AX900" s="13" t="s">
        <v>73</v>
      </c>
      <c r="AY900" s="203" t="s">
        <v>276</v>
      </c>
    </row>
    <row r="901" spans="2:65" s="13" customFormat="1">
      <c r="B901" s="202"/>
      <c r="D901" s="195" t="s">
        <v>284</v>
      </c>
      <c r="E901" s="203" t="s">
        <v>5</v>
      </c>
      <c r="F901" s="204" t="s">
        <v>4170</v>
      </c>
      <c r="H901" s="205">
        <v>2E-3</v>
      </c>
      <c r="I901" s="206"/>
      <c r="L901" s="202"/>
      <c r="M901" s="207"/>
      <c r="N901" s="208"/>
      <c r="O901" s="208"/>
      <c r="P901" s="208"/>
      <c r="Q901" s="208"/>
      <c r="R901" s="208"/>
      <c r="S901" s="208"/>
      <c r="T901" s="209"/>
      <c r="AT901" s="203" t="s">
        <v>284</v>
      </c>
      <c r="AU901" s="203" t="s">
        <v>81</v>
      </c>
      <c r="AV901" s="13" t="s">
        <v>81</v>
      </c>
      <c r="AW901" s="13" t="s">
        <v>36</v>
      </c>
      <c r="AX901" s="13" t="s">
        <v>73</v>
      </c>
      <c r="AY901" s="203" t="s">
        <v>276</v>
      </c>
    </row>
    <row r="902" spans="2:65" s="13" customFormat="1">
      <c r="B902" s="202"/>
      <c r="D902" s="195" t="s">
        <v>284</v>
      </c>
      <c r="E902" s="203" t="s">
        <v>5</v>
      </c>
      <c r="F902" s="204" t="s">
        <v>4171</v>
      </c>
      <c r="H902" s="205">
        <v>8.9999999999999993E-3</v>
      </c>
      <c r="I902" s="206"/>
      <c r="L902" s="202"/>
      <c r="M902" s="207"/>
      <c r="N902" s="208"/>
      <c r="O902" s="208"/>
      <c r="P902" s="208"/>
      <c r="Q902" s="208"/>
      <c r="R902" s="208"/>
      <c r="S902" s="208"/>
      <c r="T902" s="209"/>
      <c r="AT902" s="203" t="s">
        <v>284</v>
      </c>
      <c r="AU902" s="203" t="s">
        <v>81</v>
      </c>
      <c r="AV902" s="13" t="s">
        <v>81</v>
      </c>
      <c r="AW902" s="13" t="s">
        <v>36</v>
      </c>
      <c r="AX902" s="13" t="s">
        <v>73</v>
      </c>
      <c r="AY902" s="203" t="s">
        <v>276</v>
      </c>
    </row>
    <row r="903" spans="2:65" s="13" customFormat="1">
      <c r="B903" s="202"/>
      <c r="D903" s="195" t="s">
        <v>284</v>
      </c>
      <c r="E903" s="203" t="s">
        <v>5</v>
      </c>
      <c r="F903" s="204" t="s">
        <v>4172</v>
      </c>
      <c r="H903" s="205">
        <v>6.0000000000000001E-3</v>
      </c>
      <c r="I903" s="206"/>
      <c r="L903" s="202"/>
      <c r="M903" s="207"/>
      <c r="N903" s="208"/>
      <c r="O903" s="208"/>
      <c r="P903" s="208"/>
      <c r="Q903" s="208"/>
      <c r="R903" s="208"/>
      <c r="S903" s="208"/>
      <c r="T903" s="209"/>
      <c r="AT903" s="203" t="s">
        <v>284</v>
      </c>
      <c r="AU903" s="203" t="s">
        <v>81</v>
      </c>
      <c r="AV903" s="13" t="s">
        <v>81</v>
      </c>
      <c r="AW903" s="13" t="s">
        <v>36</v>
      </c>
      <c r="AX903" s="13" t="s">
        <v>73</v>
      </c>
      <c r="AY903" s="203" t="s">
        <v>276</v>
      </c>
    </row>
    <row r="904" spans="2:65" s="13" customFormat="1">
      <c r="B904" s="202"/>
      <c r="D904" s="195" t="s">
        <v>284</v>
      </c>
      <c r="E904" s="203" t="s">
        <v>5</v>
      </c>
      <c r="F904" s="204" t="s">
        <v>4173</v>
      </c>
      <c r="H904" s="205">
        <v>3.0000000000000001E-3</v>
      </c>
      <c r="I904" s="206"/>
      <c r="L904" s="202"/>
      <c r="M904" s="207"/>
      <c r="N904" s="208"/>
      <c r="O904" s="208"/>
      <c r="P904" s="208"/>
      <c r="Q904" s="208"/>
      <c r="R904" s="208"/>
      <c r="S904" s="208"/>
      <c r="T904" s="209"/>
      <c r="AT904" s="203" t="s">
        <v>284</v>
      </c>
      <c r="AU904" s="203" t="s">
        <v>81</v>
      </c>
      <c r="AV904" s="13" t="s">
        <v>81</v>
      </c>
      <c r="AW904" s="13" t="s">
        <v>36</v>
      </c>
      <c r="AX904" s="13" t="s">
        <v>73</v>
      </c>
      <c r="AY904" s="203" t="s">
        <v>276</v>
      </c>
    </row>
    <row r="905" spans="2:65" s="14" customFormat="1">
      <c r="B905" s="210"/>
      <c r="D905" s="195" t="s">
        <v>284</v>
      </c>
      <c r="E905" s="211" t="s">
        <v>5</v>
      </c>
      <c r="F905" s="212" t="s">
        <v>290</v>
      </c>
      <c r="H905" s="213">
        <v>5.8999999999999997E-2</v>
      </c>
      <c r="I905" s="214"/>
      <c r="L905" s="210"/>
      <c r="M905" s="215"/>
      <c r="N905" s="216"/>
      <c r="O905" s="216"/>
      <c r="P905" s="216"/>
      <c r="Q905" s="216"/>
      <c r="R905" s="216"/>
      <c r="S905" s="216"/>
      <c r="T905" s="217"/>
      <c r="AT905" s="211" t="s">
        <v>284</v>
      </c>
      <c r="AU905" s="211" t="s">
        <v>81</v>
      </c>
      <c r="AV905" s="14" t="s">
        <v>87</v>
      </c>
      <c r="AW905" s="14" t="s">
        <v>36</v>
      </c>
      <c r="AX905" s="14" t="s">
        <v>73</v>
      </c>
      <c r="AY905" s="211" t="s">
        <v>276</v>
      </c>
    </row>
    <row r="906" spans="2:65" s="15" customFormat="1">
      <c r="B906" s="218"/>
      <c r="D906" s="195" t="s">
        <v>284</v>
      </c>
      <c r="E906" s="219" t="s">
        <v>5</v>
      </c>
      <c r="F906" s="220" t="s">
        <v>291</v>
      </c>
      <c r="H906" s="221">
        <v>0.49199999999999999</v>
      </c>
      <c r="I906" s="222"/>
      <c r="L906" s="218"/>
      <c r="M906" s="223"/>
      <c r="N906" s="224"/>
      <c r="O906" s="224"/>
      <c r="P906" s="224"/>
      <c r="Q906" s="224"/>
      <c r="R906" s="224"/>
      <c r="S906" s="224"/>
      <c r="T906" s="225"/>
      <c r="AT906" s="219" t="s">
        <v>284</v>
      </c>
      <c r="AU906" s="219" t="s">
        <v>81</v>
      </c>
      <c r="AV906" s="15" t="s">
        <v>92</v>
      </c>
      <c r="AW906" s="15" t="s">
        <v>36</v>
      </c>
      <c r="AX906" s="15" t="s">
        <v>77</v>
      </c>
      <c r="AY906" s="219" t="s">
        <v>276</v>
      </c>
    </row>
    <row r="907" spans="2:65" s="1" customFormat="1" ht="25.5" customHeight="1">
      <c r="B907" s="181"/>
      <c r="C907" s="182" t="s">
        <v>695</v>
      </c>
      <c r="D907" s="182" t="s">
        <v>278</v>
      </c>
      <c r="E907" s="183" t="s">
        <v>4174</v>
      </c>
      <c r="F907" s="184" t="s">
        <v>4175</v>
      </c>
      <c r="G907" s="185" t="s">
        <v>416</v>
      </c>
      <c r="H907" s="186">
        <v>222.84</v>
      </c>
      <c r="I907" s="187"/>
      <c r="J907" s="188">
        <f>ROUND(I907*H907,2)</f>
        <v>0</v>
      </c>
      <c r="K907" s="184" t="s">
        <v>282</v>
      </c>
      <c r="L907" s="42"/>
      <c r="M907" s="189" t="s">
        <v>5</v>
      </c>
      <c r="N907" s="190" t="s">
        <v>46</v>
      </c>
      <c r="O907" s="43"/>
      <c r="P907" s="191">
        <f>O907*H907</f>
        <v>0</v>
      </c>
      <c r="Q907" s="191">
        <v>6.0000000000000002E-5</v>
      </c>
      <c r="R907" s="191">
        <f>Q907*H907</f>
        <v>1.3370400000000001E-2</v>
      </c>
      <c r="S907" s="191">
        <v>0</v>
      </c>
      <c r="T907" s="192">
        <f>S907*H907</f>
        <v>0</v>
      </c>
      <c r="AR907" s="25" t="s">
        <v>92</v>
      </c>
      <c r="AT907" s="25" t="s">
        <v>278</v>
      </c>
      <c r="AU907" s="25" t="s">
        <v>81</v>
      </c>
      <c r="AY907" s="25" t="s">
        <v>276</v>
      </c>
      <c r="BE907" s="193">
        <f>IF(N907="základní",J907,0)</f>
        <v>0</v>
      </c>
      <c r="BF907" s="193">
        <f>IF(N907="snížená",J907,0)</f>
        <v>0</v>
      </c>
      <c r="BG907" s="193">
        <f>IF(N907="zákl. přenesená",J907,0)</f>
        <v>0</v>
      </c>
      <c r="BH907" s="193">
        <f>IF(N907="sníž. přenesená",J907,0)</f>
        <v>0</v>
      </c>
      <c r="BI907" s="193">
        <f>IF(N907="nulová",J907,0)</f>
        <v>0</v>
      </c>
      <c r="BJ907" s="25" t="s">
        <v>92</v>
      </c>
      <c r="BK907" s="193">
        <f>ROUND(I907*H907,2)</f>
        <v>0</v>
      </c>
      <c r="BL907" s="25" t="s">
        <v>92</v>
      </c>
      <c r="BM907" s="25" t="s">
        <v>4176</v>
      </c>
    </row>
    <row r="908" spans="2:65" s="12" customFormat="1">
      <c r="B908" s="194"/>
      <c r="D908" s="195" t="s">
        <v>284</v>
      </c>
      <c r="E908" s="196" t="s">
        <v>5</v>
      </c>
      <c r="F908" s="197" t="s">
        <v>4177</v>
      </c>
      <c r="H908" s="196" t="s">
        <v>5</v>
      </c>
      <c r="I908" s="198"/>
      <c r="L908" s="194"/>
      <c r="M908" s="199"/>
      <c r="N908" s="200"/>
      <c r="O908" s="200"/>
      <c r="P908" s="200"/>
      <c r="Q908" s="200"/>
      <c r="R908" s="200"/>
      <c r="S908" s="200"/>
      <c r="T908" s="201"/>
      <c r="AT908" s="196" t="s">
        <v>284</v>
      </c>
      <c r="AU908" s="196" t="s">
        <v>81</v>
      </c>
      <c r="AV908" s="12" t="s">
        <v>77</v>
      </c>
      <c r="AW908" s="12" t="s">
        <v>36</v>
      </c>
      <c r="AX908" s="12" t="s">
        <v>73</v>
      </c>
      <c r="AY908" s="196" t="s">
        <v>276</v>
      </c>
    </row>
    <row r="909" spans="2:65" s="12" customFormat="1">
      <c r="B909" s="194"/>
      <c r="D909" s="195" t="s">
        <v>284</v>
      </c>
      <c r="E909" s="196" t="s">
        <v>5</v>
      </c>
      <c r="F909" s="197" t="s">
        <v>3990</v>
      </c>
      <c r="H909" s="196" t="s">
        <v>5</v>
      </c>
      <c r="I909" s="198"/>
      <c r="L909" s="194"/>
      <c r="M909" s="199"/>
      <c r="N909" s="200"/>
      <c r="O909" s="200"/>
      <c r="P909" s="200"/>
      <c r="Q909" s="200"/>
      <c r="R909" s="200"/>
      <c r="S909" s="200"/>
      <c r="T909" s="201"/>
      <c r="AT909" s="196" t="s">
        <v>284</v>
      </c>
      <c r="AU909" s="196" t="s">
        <v>81</v>
      </c>
      <c r="AV909" s="12" t="s">
        <v>77</v>
      </c>
      <c r="AW909" s="12" t="s">
        <v>36</v>
      </c>
      <c r="AX909" s="12" t="s">
        <v>73</v>
      </c>
      <c r="AY909" s="196" t="s">
        <v>276</v>
      </c>
    </row>
    <row r="910" spans="2:65" s="12" customFormat="1">
      <c r="B910" s="194"/>
      <c r="D910" s="195" t="s">
        <v>284</v>
      </c>
      <c r="E910" s="196" t="s">
        <v>5</v>
      </c>
      <c r="F910" s="197" t="s">
        <v>3756</v>
      </c>
      <c r="H910" s="196" t="s">
        <v>5</v>
      </c>
      <c r="I910" s="198"/>
      <c r="L910" s="194"/>
      <c r="M910" s="199"/>
      <c r="N910" s="200"/>
      <c r="O910" s="200"/>
      <c r="P910" s="200"/>
      <c r="Q910" s="200"/>
      <c r="R910" s="200"/>
      <c r="S910" s="200"/>
      <c r="T910" s="201"/>
      <c r="AT910" s="196" t="s">
        <v>284</v>
      </c>
      <c r="AU910" s="196" t="s">
        <v>81</v>
      </c>
      <c r="AV910" s="12" t="s">
        <v>77</v>
      </c>
      <c r="AW910" s="12" t="s">
        <v>36</v>
      </c>
      <c r="AX910" s="12" t="s">
        <v>73</v>
      </c>
      <c r="AY910" s="196" t="s">
        <v>276</v>
      </c>
    </row>
    <row r="911" spans="2:65" s="12" customFormat="1">
      <c r="B911" s="194"/>
      <c r="D911" s="195" t="s">
        <v>284</v>
      </c>
      <c r="E911" s="196" t="s">
        <v>5</v>
      </c>
      <c r="F911" s="197" t="s">
        <v>4070</v>
      </c>
      <c r="H911" s="196" t="s">
        <v>5</v>
      </c>
      <c r="I911" s="198"/>
      <c r="L911" s="194"/>
      <c r="M911" s="199"/>
      <c r="N911" s="200"/>
      <c r="O911" s="200"/>
      <c r="P911" s="200"/>
      <c r="Q911" s="200"/>
      <c r="R911" s="200"/>
      <c r="S911" s="200"/>
      <c r="T911" s="201"/>
      <c r="AT911" s="196" t="s">
        <v>284</v>
      </c>
      <c r="AU911" s="196" t="s">
        <v>81</v>
      </c>
      <c r="AV911" s="12" t="s">
        <v>77</v>
      </c>
      <c r="AW911" s="12" t="s">
        <v>36</v>
      </c>
      <c r="AX911" s="12" t="s">
        <v>73</v>
      </c>
      <c r="AY911" s="196" t="s">
        <v>276</v>
      </c>
    </row>
    <row r="912" spans="2:65" s="13" customFormat="1">
      <c r="B912" s="202"/>
      <c r="D912" s="195" t="s">
        <v>284</v>
      </c>
      <c r="E912" s="203" t="s">
        <v>5</v>
      </c>
      <c r="F912" s="204" t="s">
        <v>4178</v>
      </c>
      <c r="H912" s="205">
        <v>21.27</v>
      </c>
      <c r="I912" s="206"/>
      <c r="L912" s="202"/>
      <c r="M912" s="207"/>
      <c r="N912" s="208"/>
      <c r="O912" s="208"/>
      <c r="P912" s="208"/>
      <c r="Q912" s="208"/>
      <c r="R912" s="208"/>
      <c r="S912" s="208"/>
      <c r="T912" s="209"/>
      <c r="AT912" s="203" t="s">
        <v>284</v>
      </c>
      <c r="AU912" s="203" t="s">
        <v>81</v>
      </c>
      <c r="AV912" s="13" t="s">
        <v>81</v>
      </c>
      <c r="AW912" s="13" t="s">
        <v>36</v>
      </c>
      <c r="AX912" s="13" t="s">
        <v>73</v>
      </c>
      <c r="AY912" s="203" t="s">
        <v>276</v>
      </c>
    </row>
    <row r="913" spans="2:51" s="12" customFormat="1">
      <c r="B913" s="194"/>
      <c r="D913" s="195" t="s">
        <v>284</v>
      </c>
      <c r="E913" s="196" t="s">
        <v>5</v>
      </c>
      <c r="F913" s="197" t="s">
        <v>4072</v>
      </c>
      <c r="H913" s="196" t="s">
        <v>5</v>
      </c>
      <c r="I913" s="198"/>
      <c r="L913" s="194"/>
      <c r="M913" s="199"/>
      <c r="N913" s="200"/>
      <c r="O913" s="200"/>
      <c r="P913" s="200"/>
      <c r="Q913" s="200"/>
      <c r="R913" s="200"/>
      <c r="S913" s="200"/>
      <c r="T913" s="201"/>
      <c r="AT913" s="196" t="s">
        <v>284</v>
      </c>
      <c r="AU913" s="196" t="s">
        <v>81</v>
      </c>
      <c r="AV913" s="12" t="s">
        <v>77</v>
      </c>
      <c r="AW913" s="12" t="s">
        <v>36</v>
      </c>
      <c r="AX913" s="12" t="s">
        <v>73</v>
      </c>
      <c r="AY913" s="196" t="s">
        <v>276</v>
      </c>
    </row>
    <row r="914" spans="2:51" s="13" customFormat="1">
      <c r="B914" s="202"/>
      <c r="D914" s="195" t="s">
        <v>284</v>
      </c>
      <c r="E914" s="203" t="s">
        <v>5</v>
      </c>
      <c r="F914" s="204" t="s">
        <v>4179</v>
      </c>
      <c r="H914" s="205">
        <v>12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284</v>
      </c>
      <c r="AU914" s="203" t="s">
        <v>81</v>
      </c>
      <c r="AV914" s="13" t="s">
        <v>81</v>
      </c>
      <c r="AW914" s="13" t="s">
        <v>36</v>
      </c>
      <c r="AX914" s="13" t="s">
        <v>73</v>
      </c>
      <c r="AY914" s="203" t="s">
        <v>276</v>
      </c>
    </row>
    <row r="915" spans="2:51" s="12" customFormat="1">
      <c r="B915" s="194"/>
      <c r="D915" s="195" t="s">
        <v>284</v>
      </c>
      <c r="E915" s="196" t="s">
        <v>5</v>
      </c>
      <c r="F915" s="197" t="s">
        <v>4074</v>
      </c>
      <c r="H915" s="196" t="s">
        <v>5</v>
      </c>
      <c r="I915" s="198"/>
      <c r="L915" s="194"/>
      <c r="M915" s="199"/>
      <c r="N915" s="200"/>
      <c r="O915" s="200"/>
      <c r="P915" s="200"/>
      <c r="Q915" s="200"/>
      <c r="R915" s="200"/>
      <c r="S915" s="200"/>
      <c r="T915" s="201"/>
      <c r="AT915" s="196" t="s">
        <v>284</v>
      </c>
      <c r="AU915" s="196" t="s">
        <v>81</v>
      </c>
      <c r="AV915" s="12" t="s">
        <v>77</v>
      </c>
      <c r="AW915" s="12" t="s">
        <v>36</v>
      </c>
      <c r="AX915" s="12" t="s">
        <v>73</v>
      </c>
      <c r="AY915" s="196" t="s">
        <v>276</v>
      </c>
    </row>
    <row r="916" spans="2:51" s="13" customFormat="1">
      <c r="B916" s="202"/>
      <c r="D916" s="195" t="s">
        <v>284</v>
      </c>
      <c r="E916" s="203" t="s">
        <v>5</v>
      </c>
      <c r="F916" s="204" t="s">
        <v>4180</v>
      </c>
      <c r="H916" s="205">
        <v>16</v>
      </c>
      <c r="I916" s="206"/>
      <c r="L916" s="202"/>
      <c r="M916" s="207"/>
      <c r="N916" s="208"/>
      <c r="O916" s="208"/>
      <c r="P916" s="208"/>
      <c r="Q916" s="208"/>
      <c r="R916" s="208"/>
      <c r="S916" s="208"/>
      <c r="T916" s="209"/>
      <c r="AT916" s="203" t="s">
        <v>284</v>
      </c>
      <c r="AU916" s="203" t="s">
        <v>81</v>
      </c>
      <c r="AV916" s="13" t="s">
        <v>81</v>
      </c>
      <c r="AW916" s="13" t="s">
        <v>36</v>
      </c>
      <c r="AX916" s="13" t="s">
        <v>73</v>
      </c>
      <c r="AY916" s="203" t="s">
        <v>276</v>
      </c>
    </row>
    <row r="917" spans="2:51" s="12" customFormat="1">
      <c r="B917" s="194"/>
      <c r="D917" s="195" t="s">
        <v>284</v>
      </c>
      <c r="E917" s="196" t="s">
        <v>5</v>
      </c>
      <c r="F917" s="197" t="s">
        <v>4076</v>
      </c>
      <c r="H917" s="196" t="s">
        <v>5</v>
      </c>
      <c r="I917" s="198"/>
      <c r="L917" s="194"/>
      <c r="M917" s="199"/>
      <c r="N917" s="200"/>
      <c r="O917" s="200"/>
      <c r="P917" s="200"/>
      <c r="Q917" s="200"/>
      <c r="R917" s="200"/>
      <c r="S917" s="200"/>
      <c r="T917" s="201"/>
      <c r="AT917" s="196" t="s">
        <v>284</v>
      </c>
      <c r="AU917" s="196" t="s">
        <v>81</v>
      </c>
      <c r="AV917" s="12" t="s">
        <v>77</v>
      </c>
      <c r="AW917" s="12" t="s">
        <v>36</v>
      </c>
      <c r="AX917" s="12" t="s">
        <v>73</v>
      </c>
      <c r="AY917" s="196" t="s">
        <v>276</v>
      </c>
    </row>
    <row r="918" spans="2:51" s="13" customFormat="1">
      <c r="B918" s="202"/>
      <c r="D918" s="195" t="s">
        <v>284</v>
      </c>
      <c r="E918" s="203" t="s">
        <v>5</v>
      </c>
      <c r="F918" s="204" t="s">
        <v>4181</v>
      </c>
      <c r="H918" s="205">
        <v>26.75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284</v>
      </c>
      <c r="AU918" s="203" t="s">
        <v>81</v>
      </c>
      <c r="AV918" s="13" t="s">
        <v>81</v>
      </c>
      <c r="AW918" s="13" t="s">
        <v>36</v>
      </c>
      <c r="AX918" s="13" t="s">
        <v>73</v>
      </c>
      <c r="AY918" s="203" t="s">
        <v>276</v>
      </c>
    </row>
    <row r="919" spans="2:51" s="12" customFormat="1">
      <c r="B919" s="194"/>
      <c r="D919" s="195" t="s">
        <v>284</v>
      </c>
      <c r="E919" s="196" t="s">
        <v>5</v>
      </c>
      <c r="F919" s="197" t="s">
        <v>4078</v>
      </c>
      <c r="H919" s="196" t="s">
        <v>5</v>
      </c>
      <c r="I919" s="198"/>
      <c r="L919" s="194"/>
      <c r="M919" s="199"/>
      <c r="N919" s="200"/>
      <c r="O919" s="200"/>
      <c r="P919" s="200"/>
      <c r="Q919" s="200"/>
      <c r="R919" s="200"/>
      <c r="S919" s="200"/>
      <c r="T919" s="201"/>
      <c r="AT919" s="196" t="s">
        <v>284</v>
      </c>
      <c r="AU919" s="196" t="s">
        <v>81</v>
      </c>
      <c r="AV919" s="12" t="s">
        <v>77</v>
      </c>
      <c r="AW919" s="12" t="s">
        <v>36</v>
      </c>
      <c r="AX919" s="12" t="s">
        <v>73</v>
      </c>
      <c r="AY919" s="196" t="s">
        <v>276</v>
      </c>
    </row>
    <row r="920" spans="2:51" s="13" customFormat="1">
      <c r="B920" s="202"/>
      <c r="D920" s="195" t="s">
        <v>284</v>
      </c>
      <c r="E920" s="203" t="s">
        <v>5</v>
      </c>
      <c r="F920" s="204" t="s">
        <v>4182</v>
      </c>
      <c r="H920" s="205">
        <v>20.75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284</v>
      </c>
      <c r="AU920" s="203" t="s">
        <v>81</v>
      </c>
      <c r="AV920" s="13" t="s">
        <v>81</v>
      </c>
      <c r="AW920" s="13" t="s">
        <v>36</v>
      </c>
      <c r="AX920" s="13" t="s">
        <v>73</v>
      </c>
      <c r="AY920" s="203" t="s">
        <v>276</v>
      </c>
    </row>
    <row r="921" spans="2:51" s="12" customFormat="1">
      <c r="B921" s="194"/>
      <c r="D921" s="195" t="s">
        <v>284</v>
      </c>
      <c r="E921" s="196" t="s">
        <v>5</v>
      </c>
      <c r="F921" s="197" t="s">
        <v>4080</v>
      </c>
      <c r="H921" s="196" t="s">
        <v>5</v>
      </c>
      <c r="I921" s="198"/>
      <c r="L921" s="194"/>
      <c r="M921" s="199"/>
      <c r="N921" s="200"/>
      <c r="O921" s="200"/>
      <c r="P921" s="200"/>
      <c r="Q921" s="200"/>
      <c r="R921" s="200"/>
      <c r="S921" s="200"/>
      <c r="T921" s="201"/>
      <c r="AT921" s="196" t="s">
        <v>284</v>
      </c>
      <c r="AU921" s="196" t="s">
        <v>81</v>
      </c>
      <c r="AV921" s="12" t="s">
        <v>77</v>
      </c>
      <c r="AW921" s="12" t="s">
        <v>36</v>
      </c>
      <c r="AX921" s="12" t="s">
        <v>73</v>
      </c>
      <c r="AY921" s="196" t="s">
        <v>276</v>
      </c>
    </row>
    <row r="922" spans="2:51" s="13" customFormat="1">
      <c r="B922" s="202"/>
      <c r="D922" s="195" t="s">
        <v>284</v>
      </c>
      <c r="E922" s="203" t="s">
        <v>5</v>
      </c>
      <c r="F922" s="204" t="s">
        <v>4183</v>
      </c>
      <c r="H922" s="205">
        <v>12.05</v>
      </c>
      <c r="I922" s="206"/>
      <c r="L922" s="202"/>
      <c r="M922" s="207"/>
      <c r="N922" s="208"/>
      <c r="O922" s="208"/>
      <c r="P922" s="208"/>
      <c r="Q922" s="208"/>
      <c r="R922" s="208"/>
      <c r="S922" s="208"/>
      <c r="T922" s="209"/>
      <c r="AT922" s="203" t="s">
        <v>284</v>
      </c>
      <c r="AU922" s="203" t="s">
        <v>81</v>
      </c>
      <c r="AV922" s="13" t="s">
        <v>81</v>
      </c>
      <c r="AW922" s="13" t="s">
        <v>36</v>
      </c>
      <c r="AX922" s="13" t="s">
        <v>73</v>
      </c>
      <c r="AY922" s="203" t="s">
        <v>276</v>
      </c>
    </row>
    <row r="923" spans="2:51" s="12" customFormat="1">
      <c r="B923" s="194"/>
      <c r="D923" s="195" t="s">
        <v>284</v>
      </c>
      <c r="E923" s="196" t="s">
        <v>5</v>
      </c>
      <c r="F923" s="197" t="s">
        <v>4082</v>
      </c>
      <c r="H923" s="196" t="s">
        <v>5</v>
      </c>
      <c r="I923" s="198"/>
      <c r="L923" s="194"/>
      <c r="M923" s="199"/>
      <c r="N923" s="200"/>
      <c r="O923" s="200"/>
      <c r="P923" s="200"/>
      <c r="Q923" s="200"/>
      <c r="R923" s="200"/>
      <c r="S923" s="200"/>
      <c r="T923" s="201"/>
      <c r="AT923" s="196" t="s">
        <v>284</v>
      </c>
      <c r="AU923" s="196" t="s">
        <v>81</v>
      </c>
      <c r="AV923" s="12" t="s">
        <v>77</v>
      </c>
      <c r="AW923" s="12" t="s">
        <v>36</v>
      </c>
      <c r="AX923" s="12" t="s">
        <v>73</v>
      </c>
      <c r="AY923" s="196" t="s">
        <v>276</v>
      </c>
    </row>
    <row r="924" spans="2:51" s="13" customFormat="1">
      <c r="B924" s="202"/>
      <c r="D924" s="195" t="s">
        <v>284</v>
      </c>
      <c r="E924" s="203" t="s">
        <v>5</v>
      </c>
      <c r="F924" s="204" t="s">
        <v>4184</v>
      </c>
      <c r="H924" s="205">
        <v>5.6</v>
      </c>
      <c r="I924" s="206"/>
      <c r="L924" s="202"/>
      <c r="M924" s="207"/>
      <c r="N924" s="208"/>
      <c r="O924" s="208"/>
      <c r="P924" s="208"/>
      <c r="Q924" s="208"/>
      <c r="R924" s="208"/>
      <c r="S924" s="208"/>
      <c r="T924" s="209"/>
      <c r="AT924" s="203" t="s">
        <v>284</v>
      </c>
      <c r="AU924" s="203" t="s">
        <v>81</v>
      </c>
      <c r="AV924" s="13" t="s">
        <v>81</v>
      </c>
      <c r="AW924" s="13" t="s">
        <v>36</v>
      </c>
      <c r="AX924" s="13" t="s">
        <v>73</v>
      </c>
      <c r="AY924" s="203" t="s">
        <v>276</v>
      </c>
    </row>
    <row r="925" spans="2:51" s="13" customFormat="1">
      <c r="B925" s="202"/>
      <c r="D925" s="195" t="s">
        <v>284</v>
      </c>
      <c r="E925" s="203" t="s">
        <v>5</v>
      </c>
      <c r="F925" s="204" t="s">
        <v>4185</v>
      </c>
      <c r="H925" s="205">
        <v>5.25</v>
      </c>
      <c r="I925" s="206"/>
      <c r="L925" s="202"/>
      <c r="M925" s="207"/>
      <c r="N925" s="208"/>
      <c r="O925" s="208"/>
      <c r="P925" s="208"/>
      <c r="Q925" s="208"/>
      <c r="R925" s="208"/>
      <c r="S925" s="208"/>
      <c r="T925" s="209"/>
      <c r="AT925" s="203" t="s">
        <v>284</v>
      </c>
      <c r="AU925" s="203" t="s">
        <v>81</v>
      </c>
      <c r="AV925" s="13" t="s">
        <v>81</v>
      </c>
      <c r="AW925" s="13" t="s">
        <v>36</v>
      </c>
      <c r="AX925" s="13" t="s">
        <v>73</v>
      </c>
      <c r="AY925" s="203" t="s">
        <v>276</v>
      </c>
    </row>
    <row r="926" spans="2:51" s="12" customFormat="1">
      <c r="B926" s="194"/>
      <c r="D926" s="195" t="s">
        <v>284</v>
      </c>
      <c r="E926" s="196" t="s">
        <v>5</v>
      </c>
      <c r="F926" s="197" t="s">
        <v>4085</v>
      </c>
      <c r="H926" s="196" t="s">
        <v>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6" t="s">
        <v>284</v>
      </c>
      <c r="AU926" s="196" t="s">
        <v>81</v>
      </c>
      <c r="AV926" s="12" t="s">
        <v>77</v>
      </c>
      <c r="AW926" s="12" t="s">
        <v>36</v>
      </c>
      <c r="AX926" s="12" t="s">
        <v>73</v>
      </c>
      <c r="AY926" s="196" t="s">
        <v>276</v>
      </c>
    </row>
    <row r="927" spans="2:51" s="13" customFormat="1">
      <c r="B927" s="202"/>
      <c r="D927" s="195" t="s">
        <v>284</v>
      </c>
      <c r="E927" s="203" t="s">
        <v>5</v>
      </c>
      <c r="F927" s="204" t="s">
        <v>4185</v>
      </c>
      <c r="H927" s="205">
        <v>5.25</v>
      </c>
      <c r="I927" s="206"/>
      <c r="L927" s="202"/>
      <c r="M927" s="207"/>
      <c r="N927" s="208"/>
      <c r="O927" s="208"/>
      <c r="P927" s="208"/>
      <c r="Q927" s="208"/>
      <c r="R927" s="208"/>
      <c r="S927" s="208"/>
      <c r="T927" s="209"/>
      <c r="AT927" s="203" t="s">
        <v>284</v>
      </c>
      <c r="AU927" s="203" t="s">
        <v>81</v>
      </c>
      <c r="AV927" s="13" t="s">
        <v>81</v>
      </c>
      <c r="AW927" s="13" t="s">
        <v>36</v>
      </c>
      <c r="AX927" s="13" t="s">
        <v>73</v>
      </c>
      <c r="AY927" s="203" t="s">
        <v>276</v>
      </c>
    </row>
    <row r="928" spans="2:51" s="14" customFormat="1">
      <c r="B928" s="210"/>
      <c r="D928" s="195" t="s">
        <v>284</v>
      </c>
      <c r="E928" s="211" t="s">
        <v>5</v>
      </c>
      <c r="F928" s="212" t="s">
        <v>290</v>
      </c>
      <c r="H928" s="213">
        <v>124.92</v>
      </c>
      <c r="I928" s="214"/>
      <c r="L928" s="210"/>
      <c r="M928" s="215"/>
      <c r="N928" s="216"/>
      <c r="O928" s="216"/>
      <c r="P928" s="216"/>
      <c r="Q928" s="216"/>
      <c r="R928" s="216"/>
      <c r="S928" s="216"/>
      <c r="T928" s="217"/>
      <c r="AT928" s="211" t="s">
        <v>284</v>
      </c>
      <c r="AU928" s="211" t="s">
        <v>81</v>
      </c>
      <c r="AV928" s="14" t="s">
        <v>87</v>
      </c>
      <c r="AW928" s="14" t="s">
        <v>36</v>
      </c>
      <c r="AX928" s="14" t="s">
        <v>73</v>
      </c>
      <c r="AY928" s="211" t="s">
        <v>276</v>
      </c>
    </row>
    <row r="929" spans="2:65" s="12" customFormat="1">
      <c r="B929" s="194"/>
      <c r="D929" s="195" t="s">
        <v>284</v>
      </c>
      <c r="E929" s="196" t="s">
        <v>5</v>
      </c>
      <c r="F929" s="197" t="s">
        <v>3931</v>
      </c>
      <c r="H929" s="196" t="s">
        <v>5</v>
      </c>
      <c r="I929" s="198"/>
      <c r="L929" s="194"/>
      <c r="M929" s="199"/>
      <c r="N929" s="200"/>
      <c r="O929" s="200"/>
      <c r="P929" s="200"/>
      <c r="Q929" s="200"/>
      <c r="R929" s="200"/>
      <c r="S929" s="200"/>
      <c r="T929" s="201"/>
      <c r="AT929" s="196" t="s">
        <v>284</v>
      </c>
      <c r="AU929" s="196" t="s">
        <v>81</v>
      </c>
      <c r="AV929" s="12" t="s">
        <v>77</v>
      </c>
      <c r="AW929" s="12" t="s">
        <v>36</v>
      </c>
      <c r="AX929" s="12" t="s">
        <v>73</v>
      </c>
      <c r="AY929" s="196" t="s">
        <v>276</v>
      </c>
    </row>
    <row r="930" spans="2:65" s="12" customFormat="1">
      <c r="B930" s="194"/>
      <c r="D930" s="195" t="s">
        <v>284</v>
      </c>
      <c r="E930" s="196" t="s">
        <v>5</v>
      </c>
      <c r="F930" s="197" t="s">
        <v>4086</v>
      </c>
      <c r="H930" s="196" t="s">
        <v>5</v>
      </c>
      <c r="I930" s="198"/>
      <c r="L930" s="194"/>
      <c r="M930" s="199"/>
      <c r="N930" s="200"/>
      <c r="O930" s="200"/>
      <c r="P930" s="200"/>
      <c r="Q930" s="200"/>
      <c r="R930" s="200"/>
      <c r="S930" s="200"/>
      <c r="T930" s="201"/>
      <c r="AT930" s="196" t="s">
        <v>284</v>
      </c>
      <c r="AU930" s="196" t="s">
        <v>81</v>
      </c>
      <c r="AV930" s="12" t="s">
        <v>77</v>
      </c>
      <c r="AW930" s="12" t="s">
        <v>36</v>
      </c>
      <c r="AX930" s="12" t="s">
        <v>73</v>
      </c>
      <c r="AY930" s="196" t="s">
        <v>276</v>
      </c>
    </row>
    <row r="931" spans="2:65" s="13" customFormat="1">
      <c r="B931" s="202"/>
      <c r="D931" s="195" t="s">
        <v>284</v>
      </c>
      <c r="E931" s="203" t="s">
        <v>5</v>
      </c>
      <c r="F931" s="204" t="s">
        <v>4186</v>
      </c>
      <c r="H931" s="205">
        <v>21.97</v>
      </c>
      <c r="I931" s="206"/>
      <c r="L931" s="202"/>
      <c r="M931" s="207"/>
      <c r="N931" s="208"/>
      <c r="O931" s="208"/>
      <c r="P931" s="208"/>
      <c r="Q931" s="208"/>
      <c r="R931" s="208"/>
      <c r="S931" s="208"/>
      <c r="T931" s="209"/>
      <c r="AT931" s="203" t="s">
        <v>284</v>
      </c>
      <c r="AU931" s="203" t="s">
        <v>81</v>
      </c>
      <c r="AV931" s="13" t="s">
        <v>81</v>
      </c>
      <c r="AW931" s="13" t="s">
        <v>36</v>
      </c>
      <c r="AX931" s="13" t="s">
        <v>73</v>
      </c>
      <c r="AY931" s="203" t="s">
        <v>276</v>
      </c>
    </row>
    <row r="932" spans="2:65" s="14" customFormat="1">
      <c r="B932" s="210"/>
      <c r="D932" s="195" t="s">
        <v>284</v>
      </c>
      <c r="E932" s="211" t="s">
        <v>5</v>
      </c>
      <c r="F932" s="212" t="s">
        <v>290</v>
      </c>
      <c r="H932" s="213">
        <v>21.97</v>
      </c>
      <c r="I932" s="214"/>
      <c r="L932" s="210"/>
      <c r="M932" s="215"/>
      <c r="N932" s="216"/>
      <c r="O932" s="216"/>
      <c r="P932" s="216"/>
      <c r="Q932" s="216"/>
      <c r="R932" s="216"/>
      <c r="S932" s="216"/>
      <c r="T932" s="217"/>
      <c r="AT932" s="211" t="s">
        <v>284</v>
      </c>
      <c r="AU932" s="211" t="s">
        <v>81</v>
      </c>
      <c r="AV932" s="14" t="s">
        <v>87</v>
      </c>
      <c r="AW932" s="14" t="s">
        <v>36</v>
      </c>
      <c r="AX932" s="14" t="s">
        <v>73</v>
      </c>
      <c r="AY932" s="211" t="s">
        <v>276</v>
      </c>
    </row>
    <row r="933" spans="2:65" s="12" customFormat="1">
      <c r="B933" s="194"/>
      <c r="D933" s="195" t="s">
        <v>284</v>
      </c>
      <c r="E933" s="196" t="s">
        <v>5</v>
      </c>
      <c r="F933" s="197" t="s">
        <v>3934</v>
      </c>
      <c r="H933" s="196" t="s">
        <v>5</v>
      </c>
      <c r="I933" s="198"/>
      <c r="L933" s="194"/>
      <c r="M933" s="199"/>
      <c r="N933" s="200"/>
      <c r="O933" s="200"/>
      <c r="P933" s="200"/>
      <c r="Q933" s="200"/>
      <c r="R933" s="200"/>
      <c r="S933" s="200"/>
      <c r="T933" s="201"/>
      <c r="AT933" s="196" t="s">
        <v>284</v>
      </c>
      <c r="AU933" s="196" t="s">
        <v>81</v>
      </c>
      <c r="AV933" s="12" t="s">
        <v>77</v>
      </c>
      <c r="AW933" s="12" t="s">
        <v>36</v>
      </c>
      <c r="AX933" s="12" t="s">
        <v>73</v>
      </c>
      <c r="AY933" s="196" t="s">
        <v>276</v>
      </c>
    </row>
    <row r="934" spans="2:65" s="12" customFormat="1">
      <c r="B934" s="194"/>
      <c r="D934" s="195" t="s">
        <v>284</v>
      </c>
      <c r="E934" s="196" t="s">
        <v>5</v>
      </c>
      <c r="F934" s="197" t="s">
        <v>4088</v>
      </c>
      <c r="H934" s="196" t="s">
        <v>5</v>
      </c>
      <c r="I934" s="198"/>
      <c r="L934" s="194"/>
      <c r="M934" s="199"/>
      <c r="N934" s="200"/>
      <c r="O934" s="200"/>
      <c r="P934" s="200"/>
      <c r="Q934" s="200"/>
      <c r="R934" s="200"/>
      <c r="S934" s="200"/>
      <c r="T934" s="201"/>
      <c r="AT934" s="196" t="s">
        <v>284</v>
      </c>
      <c r="AU934" s="196" t="s">
        <v>81</v>
      </c>
      <c r="AV934" s="12" t="s">
        <v>77</v>
      </c>
      <c r="AW934" s="12" t="s">
        <v>36</v>
      </c>
      <c r="AX934" s="12" t="s">
        <v>73</v>
      </c>
      <c r="AY934" s="196" t="s">
        <v>276</v>
      </c>
    </row>
    <row r="935" spans="2:65" s="13" customFormat="1">
      <c r="B935" s="202"/>
      <c r="D935" s="195" t="s">
        <v>284</v>
      </c>
      <c r="E935" s="203" t="s">
        <v>5</v>
      </c>
      <c r="F935" s="204" t="s">
        <v>4187</v>
      </c>
      <c r="H935" s="205">
        <v>26.8</v>
      </c>
      <c r="I935" s="206"/>
      <c r="L935" s="202"/>
      <c r="M935" s="207"/>
      <c r="N935" s="208"/>
      <c r="O935" s="208"/>
      <c r="P935" s="208"/>
      <c r="Q935" s="208"/>
      <c r="R935" s="208"/>
      <c r="S935" s="208"/>
      <c r="T935" s="209"/>
      <c r="AT935" s="203" t="s">
        <v>284</v>
      </c>
      <c r="AU935" s="203" t="s">
        <v>81</v>
      </c>
      <c r="AV935" s="13" t="s">
        <v>81</v>
      </c>
      <c r="AW935" s="13" t="s">
        <v>36</v>
      </c>
      <c r="AX935" s="13" t="s">
        <v>73</v>
      </c>
      <c r="AY935" s="203" t="s">
        <v>276</v>
      </c>
    </row>
    <row r="936" spans="2:65" s="12" customFormat="1">
      <c r="B936" s="194"/>
      <c r="D936" s="195" t="s">
        <v>284</v>
      </c>
      <c r="E936" s="196" t="s">
        <v>5</v>
      </c>
      <c r="F936" s="197" t="s">
        <v>4090</v>
      </c>
      <c r="H936" s="196" t="s">
        <v>5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6" t="s">
        <v>284</v>
      </c>
      <c r="AU936" s="196" t="s">
        <v>81</v>
      </c>
      <c r="AV936" s="12" t="s">
        <v>77</v>
      </c>
      <c r="AW936" s="12" t="s">
        <v>36</v>
      </c>
      <c r="AX936" s="12" t="s">
        <v>73</v>
      </c>
      <c r="AY936" s="196" t="s">
        <v>276</v>
      </c>
    </row>
    <row r="937" spans="2:65" s="13" customFormat="1">
      <c r="B937" s="202"/>
      <c r="D937" s="195" t="s">
        <v>284</v>
      </c>
      <c r="E937" s="203" t="s">
        <v>5</v>
      </c>
      <c r="F937" s="204" t="s">
        <v>4188</v>
      </c>
      <c r="H937" s="205">
        <v>22.3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284</v>
      </c>
      <c r="AU937" s="203" t="s">
        <v>81</v>
      </c>
      <c r="AV937" s="13" t="s">
        <v>81</v>
      </c>
      <c r="AW937" s="13" t="s">
        <v>36</v>
      </c>
      <c r="AX937" s="13" t="s">
        <v>73</v>
      </c>
      <c r="AY937" s="203" t="s">
        <v>276</v>
      </c>
    </row>
    <row r="938" spans="2:65" s="12" customFormat="1">
      <c r="B938" s="194"/>
      <c r="D938" s="195" t="s">
        <v>284</v>
      </c>
      <c r="E938" s="196" t="s">
        <v>5</v>
      </c>
      <c r="F938" s="197" t="s">
        <v>4092</v>
      </c>
      <c r="H938" s="196" t="s">
        <v>5</v>
      </c>
      <c r="I938" s="198"/>
      <c r="L938" s="194"/>
      <c r="M938" s="199"/>
      <c r="N938" s="200"/>
      <c r="O938" s="200"/>
      <c r="P938" s="200"/>
      <c r="Q938" s="200"/>
      <c r="R938" s="200"/>
      <c r="S938" s="200"/>
      <c r="T938" s="201"/>
      <c r="AT938" s="196" t="s">
        <v>284</v>
      </c>
      <c r="AU938" s="196" t="s">
        <v>81</v>
      </c>
      <c r="AV938" s="12" t="s">
        <v>77</v>
      </c>
      <c r="AW938" s="12" t="s">
        <v>36</v>
      </c>
      <c r="AX938" s="12" t="s">
        <v>73</v>
      </c>
      <c r="AY938" s="196" t="s">
        <v>276</v>
      </c>
    </row>
    <row r="939" spans="2:65" s="13" customFormat="1">
      <c r="B939" s="202"/>
      <c r="D939" s="195" t="s">
        <v>284</v>
      </c>
      <c r="E939" s="203" t="s">
        <v>5</v>
      </c>
      <c r="F939" s="204" t="s">
        <v>4189</v>
      </c>
      <c r="H939" s="205">
        <v>26.85</v>
      </c>
      <c r="I939" s="206"/>
      <c r="L939" s="202"/>
      <c r="M939" s="207"/>
      <c r="N939" s="208"/>
      <c r="O939" s="208"/>
      <c r="P939" s="208"/>
      <c r="Q939" s="208"/>
      <c r="R939" s="208"/>
      <c r="S939" s="208"/>
      <c r="T939" s="209"/>
      <c r="AT939" s="203" t="s">
        <v>284</v>
      </c>
      <c r="AU939" s="203" t="s">
        <v>81</v>
      </c>
      <c r="AV939" s="13" t="s">
        <v>81</v>
      </c>
      <c r="AW939" s="13" t="s">
        <v>36</v>
      </c>
      <c r="AX939" s="13" t="s">
        <v>73</v>
      </c>
      <c r="AY939" s="203" t="s">
        <v>276</v>
      </c>
    </row>
    <row r="940" spans="2:65" s="14" customFormat="1">
      <c r="B940" s="210"/>
      <c r="D940" s="195" t="s">
        <v>284</v>
      </c>
      <c r="E940" s="211" t="s">
        <v>5</v>
      </c>
      <c r="F940" s="212" t="s">
        <v>290</v>
      </c>
      <c r="H940" s="213">
        <v>75.95</v>
      </c>
      <c r="I940" s="214"/>
      <c r="L940" s="210"/>
      <c r="M940" s="215"/>
      <c r="N940" s="216"/>
      <c r="O940" s="216"/>
      <c r="P940" s="216"/>
      <c r="Q940" s="216"/>
      <c r="R940" s="216"/>
      <c r="S940" s="216"/>
      <c r="T940" s="217"/>
      <c r="AT940" s="211" t="s">
        <v>284</v>
      </c>
      <c r="AU940" s="211" t="s">
        <v>81</v>
      </c>
      <c r="AV940" s="14" t="s">
        <v>87</v>
      </c>
      <c r="AW940" s="14" t="s">
        <v>36</v>
      </c>
      <c r="AX940" s="14" t="s">
        <v>73</v>
      </c>
      <c r="AY940" s="211" t="s">
        <v>276</v>
      </c>
    </row>
    <row r="941" spans="2:65" s="15" customFormat="1">
      <c r="B941" s="218"/>
      <c r="D941" s="195" t="s">
        <v>284</v>
      </c>
      <c r="E941" s="219" t="s">
        <v>5</v>
      </c>
      <c r="F941" s="220" t="s">
        <v>291</v>
      </c>
      <c r="H941" s="221">
        <v>222.84</v>
      </c>
      <c r="I941" s="222"/>
      <c r="L941" s="218"/>
      <c r="M941" s="223"/>
      <c r="N941" s="224"/>
      <c r="O941" s="224"/>
      <c r="P941" s="224"/>
      <c r="Q941" s="224"/>
      <c r="R941" s="224"/>
      <c r="S941" s="224"/>
      <c r="T941" s="225"/>
      <c r="AT941" s="219" t="s">
        <v>284</v>
      </c>
      <c r="AU941" s="219" t="s">
        <v>81</v>
      </c>
      <c r="AV941" s="15" t="s">
        <v>92</v>
      </c>
      <c r="AW941" s="15" t="s">
        <v>36</v>
      </c>
      <c r="AX941" s="15" t="s">
        <v>77</v>
      </c>
      <c r="AY941" s="219" t="s">
        <v>276</v>
      </c>
    </row>
    <row r="942" spans="2:65" s="1" customFormat="1" ht="16.5" customHeight="1">
      <c r="B942" s="181"/>
      <c r="C942" s="182" t="s">
        <v>701</v>
      </c>
      <c r="D942" s="182" t="s">
        <v>278</v>
      </c>
      <c r="E942" s="183" t="s">
        <v>440</v>
      </c>
      <c r="F942" s="184" t="s">
        <v>441</v>
      </c>
      <c r="G942" s="185" t="s">
        <v>368</v>
      </c>
      <c r="H942" s="186">
        <v>5</v>
      </c>
      <c r="I942" s="187"/>
      <c r="J942" s="188">
        <f>ROUND(I942*H942,2)</f>
        <v>0</v>
      </c>
      <c r="K942" s="184" t="s">
        <v>282</v>
      </c>
      <c r="L942" s="42"/>
      <c r="M942" s="189" t="s">
        <v>5</v>
      </c>
      <c r="N942" s="190" t="s">
        <v>46</v>
      </c>
      <c r="O942" s="43"/>
      <c r="P942" s="191">
        <f>O942*H942</f>
        <v>0</v>
      </c>
      <c r="Q942" s="191">
        <v>4.684E-2</v>
      </c>
      <c r="R942" s="191">
        <f>Q942*H942</f>
        <v>0.23419999999999999</v>
      </c>
      <c r="S942" s="191">
        <v>0</v>
      </c>
      <c r="T942" s="192">
        <f>S942*H942</f>
        <v>0</v>
      </c>
      <c r="AR942" s="25" t="s">
        <v>92</v>
      </c>
      <c r="AT942" s="25" t="s">
        <v>278</v>
      </c>
      <c r="AU942" s="25" t="s">
        <v>81</v>
      </c>
      <c r="AY942" s="25" t="s">
        <v>276</v>
      </c>
      <c r="BE942" s="193">
        <f>IF(N942="základní",J942,0)</f>
        <v>0</v>
      </c>
      <c r="BF942" s="193">
        <f>IF(N942="snížená",J942,0)</f>
        <v>0</v>
      </c>
      <c r="BG942" s="193">
        <f>IF(N942="zákl. přenesená",J942,0)</f>
        <v>0</v>
      </c>
      <c r="BH942" s="193">
        <f>IF(N942="sníž. přenesená",J942,0)</f>
        <v>0</v>
      </c>
      <c r="BI942" s="193">
        <f>IF(N942="nulová",J942,0)</f>
        <v>0</v>
      </c>
      <c r="BJ942" s="25" t="s">
        <v>92</v>
      </c>
      <c r="BK942" s="193">
        <f>ROUND(I942*H942,2)</f>
        <v>0</v>
      </c>
      <c r="BL942" s="25" t="s">
        <v>92</v>
      </c>
      <c r="BM942" s="25" t="s">
        <v>4190</v>
      </c>
    </row>
    <row r="943" spans="2:65" s="12" customFormat="1">
      <c r="B943" s="194"/>
      <c r="D943" s="195" t="s">
        <v>284</v>
      </c>
      <c r="E943" s="196" t="s">
        <v>5</v>
      </c>
      <c r="F943" s="197" t="s">
        <v>443</v>
      </c>
      <c r="H943" s="196" t="s">
        <v>5</v>
      </c>
      <c r="I943" s="198"/>
      <c r="L943" s="194"/>
      <c r="M943" s="199"/>
      <c r="N943" s="200"/>
      <c r="O943" s="200"/>
      <c r="P943" s="200"/>
      <c r="Q943" s="200"/>
      <c r="R943" s="200"/>
      <c r="S943" s="200"/>
      <c r="T943" s="201"/>
      <c r="AT943" s="196" t="s">
        <v>284</v>
      </c>
      <c r="AU943" s="196" t="s">
        <v>81</v>
      </c>
      <c r="AV943" s="12" t="s">
        <v>77</v>
      </c>
      <c r="AW943" s="12" t="s">
        <v>36</v>
      </c>
      <c r="AX943" s="12" t="s">
        <v>73</v>
      </c>
      <c r="AY943" s="196" t="s">
        <v>276</v>
      </c>
    </row>
    <row r="944" spans="2:65" s="12" customFormat="1">
      <c r="B944" s="194"/>
      <c r="D944" s="195" t="s">
        <v>284</v>
      </c>
      <c r="E944" s="196" t="s">
        <v>5</v>
      </c>
      <c r="F944" s="197" t="s">
        <v>1406</v>
      </c>
      <c r="H944" s="196" t="s">
        <v>5</v>
      </c>
      <c r="I944" s="198"/>
      <c r="L944" s="194"/>
      <c r="M944" s="199"/>
      <c r="N944" s="200"/>
      <c r="O944" s="200"/>
      <c r="P944" s="200"/>
      <c r="Q944" s="200"/>
      <c r="R944" s="200"/>
      <c r="S944" s="200"/>
      <c r="T944" s="201"/>
      <c r="AT944" s="196" t="s">
        <v>284</v>
      </c>
      <c r="AU944" s="196" t="s">
        <v>81</v>
      </c>
      <c r="AV944" s="12" t="s">
        <v>77</v>
      </c>
      <c r="AW944" s="12" t="s">
        <v>36</v>
      </c>
      <c r="AX944" s="12" t="s">
        <v>73</v>
      </c>
      <c r="AY944" s="196" t="s">
        <v>276</v>
      </c>
    </row>
    <row r="945" spans="2:65" s="12" customFormat="1">
      <c r="B945" s="194"/>
      <c r="D945" s="195" t="s">
        <v>284</v>
      </c>
      <c r="E945" s="196" t="s">
        <v>5</v>
      </c>
      <c r="F945" s="197" t="s">
        <v>3910</v>
      </c>
      <c r="H945" s="196" t="s">
        <v>5</v>
      </c>
      <c r="I945" s="198"/>
      <c r="L945" s="194"/>
      <c r="M945" s="199"/>
      <c r="N945" s="200"/>
      <c r="O945" s="200"/>
      <c r="P945" s="200"/>
      <c r="Q945" s="200"/>
      <c r="R945" s="200"/>
      <c r="S945" s="200"/>
      <c r="T945" s="201"/>
      <c r="AT945" s="196" t="s">
        <v>284</v>
      </c>
      <c r="AU945" s="196" t="s">
        <v>81</v>
      </c>
      <c r="AV945" s="12" t="s">
        <v>77</v>
      </c>
      <c r="AW945" s="12" t="s">
        <v>36</v>
      </c>
      <c r="AX945" s="12" t="s">
        <v>73</v>
      </c>
      <c r="AY945" s="196" t="s">
        <v>276</v>
      </c>
    </row>
    <row r="946" spans="2:65" s="12" customFormat="1">
      <c r="B946" s="194"/>
      <c r="D946" s="195" t="s">
        <v>284</v>
      </c>
      <c r="E946" s="196" t="s">
        <v>5</v>
      </c>
      <c r="F946" s="197" t="s">
        <v>1751</v>
      </c>
      <c r="H946" s="196" t="s">
        <v>5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6" t="s">
        <v>284</v>
      </c>
      <c r="AU946" s="196" t="s">
        <v>81</v>
      </c>
      <c r="AV946" s="12" t="s">
        <v>77</v>
      </c>
      <c r="AW946" s="12" t="s">
        <v>36</v>
      </c>
      <c r="AX946" s="12" t="s">
        <v>73</v>
      </c>
      <c r="AY946" s="196" t="s">
        <v>276</v>
      </c>
    </row>
    <row r="947" spans="2:65" s="13" customFormat="1">
      <c r="B947" s="202"/>
      <c r="D947" s="195" t="s">
        <v>284</v>
      </c>
      <c r="E947" s="203" t="s">
        <v>5</v>
      </c>
      <c r="F947" s="204" t="s">
        <v>81</v>
      </c>
      <c r="H947" s="205">
        <v>2</v>
      </c>
      <c r="I947" s="206"/>
      <c r="L947" s="202"/>
      <c r="M947" s="207"/>
      <c r="N947" s="208"/>
      <c r="O947" s="208"/>
      <c r="P947" s="208"/>
      <c r="Q947" s="208"/>
      <c r="R947" s="208"/>
      <c r="S947" s="208"/>
      <c r="T947" s="209"/>
      <c r="AT947" s="203" t="s">
        <v>284</v>
      </c>
      <c r="AU947" s="203" t="s">
        <v>81</v>
      </c>
      <c r="AV947" s="13" t="s">
        <v>81</v>
      </c>
      <c r="AW947" s="13" t="s">
        <v>36</v>
      </c>
      <c r="AX947" s="13" t="s">
        <v>73</v>
      </c>
      <c r="AY947" s="203" t="s">
        <v>276</v>
      </c>
    </row>
    <row r="948" spans="2:65" s="12" customFormat="1">
      <c r="B948" s="194"/>
      <c r="D948" s="195" t="s">
        <v>284</v>
      </c>
      <c r="E948" s="196" t="s">
        <v>5</v>
      </c>
      <c r="F948" s="197" t="s">
        <v>1612</v>
      </c>
      <c r="H948" s="196" t="s">
        <v>5</v>
      </c>
      <c r="I948" s="198"/>
      <c r="L948" s="194"/>
      <c r="M948" s="199"/>
      <c r="N948" s="200"/>
      <c r="O948" s="200"/>
      <c r="P948" s="200"/>
      <c r="Q948" s="200"/>
      <c r="R948" s="200"/>
      <c r="S948" s="200"/>
      <c r="T948" s="201"/>
      <c r="AT948" s="196" t="s">
        <v>284</v>
      </c>
      <c r="AU948" s="196" t="s">
        <v>81</v>
      </c>
      <c r="AV948" s="12" t="s">
        <v>77</v>
      </c>
      <c r="AW948" s="12" t="s">
        <v>36</v>
      </c>
      <c r="AX948" s="12" t="s">
        <v>73</v>
      </c>
      <c r="AY948" s="196" t="s">
        <v>276</v>
      </c>
    </row>
    <row r="949" spans="2:65" s="13" customFormat="1">
      <c r="B949" s="202"/>
      <c r="D949" s="195" t="s">
        <v>284</v>
      </c>
      <c r="E949" s="203" t="s">
        <v>5</v>
      </c>
      <c r="F949" s="204" t="s">
        <v>77</v>
      </c>
      <c r="H949" s="205">
        <v>1</v>
      </c>
      <c r="I949" s="206"/>
      <c r="L949" s="202"/>
      <c r="M949" s="207"/>
      <c r="N949" s="208"/>
      <c r="O949" s="208"/>
      <c r="P949" s="208"/>
      <c r="Q949" s="208"/>
      <c r="R949" s="208"/>
      <c r="S949" s="208"/>
      <c r="T949" s="209"/>
      <c r="AT949" s="203" t="s">
        <v>284</v>
      </c>
      <c r="AU949" s="203" t="s">
        <v>81</v>
      </c>
      <c r="AV949" s="13" t="s">
        <v>81</v>
      </c>
      <c r="AW949" s="13" t="s">
        <v>36</v>
      </c>
      <c r="AX949" s="13" t="s">
        <v>73</v>
      </c>
      <c r="AY949" s="203" t="s">
        <v>276</v>
      </c>
    </row>
    <row r="950" spans="2:65" s="12" customFormat="1">
      <c r="B950" s="194"/>
      <c r="D950" s="195" t="s">
        <v>284</v>
      </c>
      <c r="E950" s="196" t="s">
        <v>5</v>
      </c>
      <c r="F950" s="197" t="s">
        <v>444</v>
      </c>
      <c r="H950" s="196" t="s">
        <v>5</v>
      </c>
      <c r="I950" s="198"/>
      <c r="L950" s="194"/>
      <c r="M950" s="199"/>
      <c r="N950" s="200"/>
      <c r="O950" s="200"/>
      <c r="P950" s="200"/>
      <c r="Q950" s="200"/>
      <c r="R950" s="200"/>
      <c r="S950" s="200"/>
      <c r="T950" s="201"/>
      <c r="AT950" s="196" t="s">
        <v>284</v>
      </c>
      <c r="AU950" s="196" t="s">
        <v>81</v>
      </c>
      <c r="AV950" s="12" t="s">
        <v>77</v>
      </c>
      <c r="AW950" s="12" t="s">
        <v>36</v>
      </c>
      <c r="AX950" s="12" t="s">
        <v>73</v>
      </c>
      <c r="AY950" s="196" t="s">
        <v>276</v>
      </c>
    </row>
    <row r="951" spans="2:65" s="13" customFormat="1">
      <c r="B951" s="202"/>
      <c r="D951" s="195" t="s">
        <v>284</v>
      </c>
      <c r="E951" s="203" t="s">
        <v>5</v>
      </c>
      <c r="F951" s="204" t="s">
        <v>77</v>
      </c>
      <c r="H951" s="205">
        <v>1</v>
      </c>
      <c r="I951" s="206"/>
      <c r="L951" s="202"/>
      <c r="M951" s="207"/>
      <c r="N951" s="208"/>
      <c r="O951" s="208"/>
      <c r="P951" s="208"/>
      <c r="Q951" s="208"/>
      <c r="R951" s="208"/>
      <c r="S951" s="208"/>
      <c r="T951" s="209"/>
      <c r="AT951" s="203" t="s">
        <v>284</v>
      </c>
      <c r="AU951" s="203" t="s">
        <v>81</v>
      </c>
      <c r="AV951" s="13" t="s">
        <v>81</v>
      </c>
      <c r="AW951" s="13" t="s">
        <v>36</v>
      </c>
      <c r="AX951" s="13" t="s">
        <v>73</v>
      </c>
      <c r="AY951" s="203" t="s">
        <v>276</v>
      </c>
    </row>
    <row r="952" spans="2:65" s="12" customFormat="1">
      <c r="B952" s="194"/>
      <c r="D952" s="195" t="s">
        <v>284</v>
      </c>
      <c r="E952" s="196" t="s">
        <v>5</v>
      </c>
      <c r="F952" s="197" t="s">
        <v>445</v>
      </c>
      <c r="H952" s="196" t="s">
        <v>5</v>
      </c>
      <c r="I952" s="198"/>
      <c r="L952" s="194"/>
      <c r="M952" s="199"/>
      <c r="N952" s="200"/>
      <c r="O952" s="200"/>
      <c r="P952" s="200"/>
      <c r="Q952" s="200"/>
      <c r="R952" s="200"/>
      <c r="S952" s="200"/>
      <c r="T952" s="201"/>
      <c r="AT952" s="196" t="s">
        <v>284</v>
      </c>
      <c r="AU952" s="196" t="s">
        <v>81</v>
      </c>
      <c r="AV952" s="12" t="s">
        <v>77</v>
      </c>
      <c r="AW952" s="12" t="s">
        <v>36</v>
      </c>
      <c r="AX952" s="12" t="s">
        <v>73</v>
      </c>
      <c r="AY952" s="196" t="s">
        <v>276</v>
      </c>
    </row>
    <row r="953" spans="2:65" s="13" customFormat="1">
      <c r="B953" s="202"/>
      <c r="D953" s="195" t="s">
        <v>284</v>
      </c>
      <c r="E953" s="203" t="s">
        <v>5</v>
      </c>
      <c r="F953" s="204" t="s">
        <v>77</v>
      </c>
      <c r="H953" s="205">
        <v>1</v>
      </c>
      <c r="I953" s="206"/>
      <c r="L953" s="202"/>
      <c r="M953" s="207"/>
      <c r="N953" s="208"/>
      <c r="O953" s="208"/>
      <c r="P953" s="208"/>
      <c r="Q953" s="208"/>
      <c r="R953" s="208"/>
      <c r="S953" s="208"/>
      <c r="T953" s="209"/>
      <c r="AT953" s="203" t="s">
        <v>284</v>
      </c>
      <c r="AU953" s="203" t="s">
        <v>81</v>
      </c>
      <c r="AV953" s="13" t="s">
        <v>81</v>
      </c>
      <c r="AW953" s="13" t="s">
        <v>36</v>
      </c>
      <c r="AX953" s="13" t="s">
        <v>73</v>
      </c>
      <c r="AY953" s="203" t="s">
        <v>276</v>
      </c>
    </row>
    <row r="954" spans="2:65" s="14" customFormat="1">
      <c r="B954" s="210"/>
      <c r="D954" s="195" t="s">
        <v>284</v>
      </c>
      <c r="E954" s="211" t="s">
        <v>5</v>
      </c>
      <c r="F954" s="212" t="s">
        <v>290</v>
      </c>
      <c r="H954" s="213">
        <v>5</v>
      </c>
      <c r="I954" s="214"/>
      <c r="L954" s="210"/>
      <c r="M954" s="215"/>
      <c r="N954" s="216"/>
      <c r="O954" s="216"/>
      <c r="P954" s="216"/>
      <c r="Q954" s="216"/>
      <c r="R954" s="216"/>
      <c r="S954" s="216"/>
      <c r="T954" s="217"/>
      <c r="AT954" s="211" t="s">
        <v>284</v>
      </c>
      <c r="AU954" s="211" t="s">
        <v>81</v>
      </c>
      <c r="AV954" s="14" t="s">
        <v>87</v>
      </c>
      <c r="AW954" s="14" t="s">
        <v>36</v>
      </c>
      <c r="AX954" s="14" t="s">
        <v>73</v>
      </c>
      <c r="AY954" s="211" t="s">
        <v>276</v>
      </c>
    </row>
    <row r="955" spans="2:65" s="15" customFormat="1">
      <c r="B955" s="218"/>
      <c r="D955" s="195" t="s">
        <v>284</v>
      </c>
      <c r="E955" s="219" t="s">
        <v>5</v>
      </c>
      <c r="F955" s="220" t="s">
        <v>291</v>
      </c>
      <c r="H955" s="221">
        <v>5</v>
      </c>
      <c r="I955" s="222"/>
      <c r="L955" s="218"/>
      <c r="M955" s="223"/>
      <c r="N955" s="224"/>
      <c r="O955" s="224"/>
      <c r="P955" s="224"/>
      <c r="Q955" s="224"/>
      <c r="R955" s="224"/>
      <c r="S955" s="224"/>
      <c r="T955" s="225"/>
      <c r="AT955" s="219" t="s">
        <v>284</v>
      </c>
      <c r="AU955" s="219" t="s">
        <v>81</v>
      </c>
      <c r="AV955" s="15" t="s">
        <v>92</v>
      </c>
      <c r="AW955" s="15" t="s">
        <v>36</v>
      </c>
      <c r="AX955" s="15" t="s">
        <v>77</v>
      </c>
      <c r="AY955" s="219" t="s">
        <v>276</v>
      </c>
    </row>
    <row r="956" spans="2:65" s="1" customFormat="1" ht="16.5" customHeight="1">
      <c r="B956" s="181"/>
      <c r="C956" s="226" t="s">
        <v>710</v>
      </c>
      <c r="D956" s="226" t="s">
        <v>447</v>
      </c>
      <c r="E956" s="227" t="s">
        <v>4191</v>
      </c>
      <c r="F956" s="228" t="s">
        <v>4192</v>
      </c>
      <c r="G956" s="229" t="s">
        <v>368</v>
      </c>
      <c r="H956" s="230">
        <v>1</v>
      </c>
      <c r="I956" s="231"/>
      <c r="J956" s="232">
        <f>ROUND(I956*H956,2)</f>
        <v>0</v>
      </c>
      <c r="K956" s="228" t="s">
        <v>282</v>
      </c>
      <c r="L956" s="233"/>
      <c r="M956" s="234" t="s">
        <v>5</v>
      </c>
      <c r="N956" s="235" t="s">
        <v>46</v>
      </c>
      <c r="O956" s="43"/>
      <c r="P956" s="191">
        <f>O956*H956</f>
        <v>0</v>
      </c>
      <c r="Q956" s="191">
        <v>1.7649999999999999E-2</v>
      </c>
      <c r="R956" s="191">
        <f>Q956*H956</f>
        <v>1.7649999999999999E-2</v>
      </c>
      <c r="S956" s="191">
        <v>0</v>
      </c>
      <c r="T956" s="192">
        <f>S956*H956</f>
        <v>0</v>
      </c>
      <c r="AR956" s="25" t="s">
        <v>322</v>
      </c>
      <c r="AT956" s="25" t="s">
        <v>447</v>
      </c>
      <c r="AU956" s="25" t="s">
        <v>81</v>
      </c>
      <c r="AY956" s="25" t="s">
        <v>276</v>
      </c>
      <c r="BE956" s="193">
        <f>IF(N956="základní",J956,0)</f>
        <v>0</v>
      </c>
      <c r="BF956" s="193">
        <f>IF(N956="snížená",J956,0)</f>
        <v>0</v>
      </c>
      <c r="BG956" s="193">
        <f>IF(N956="zákl. přenesená",J956,0)</f>
        <v>0</v>
      </c>
      <c r="BH956" s="193">
        <f>IF(N956="sníž. přenesená",J956,0)</f>
        <v>0</v>
      </c>
      <c r="BI956" s="193">
        <f>IF(N956="nulová",J956,0)</f>
        <v>0</v>
      </c>
      <c r="BJ956" s="25" t="s">
        <v>92</v>
      </c>
      <c r="BK956" s="193">
        <f>ROUND(I956*H956,2)</f>
        <v>0</v>
      </c>
      <c r="BL956" s="25" t="s">
        <v>92</v>
      </c>
      <c r="BM956" s="25" t="s">
        <v>4193</v>
      </c>
    </row>
    <row r="957" spans="2:65" s="12" customFormat="1">
      <c r="B957" s="194"/>
      <c r="D957" s="195" t="s">
        <v>284</v>
      </c>
      <c r="E957" s="196" t="s">
        <v>5</v>
      </c>
      <c r="F957" s="197" t="s">
        <v>451</v>
      </c>
      <c r="H957" s="196" t="s">
        <v>5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6" t="s">
        <v>284</v>
      </c>
      <c r="AU957" s="196" t="s">
        <v>81</v>
      </c>
      <c r="AV957" s="12" t="s">
        <v>77</v>
      </c>
      <c r="AW957" s="12" t="s">
        <v>36</v>
      </c>
      <c r="AX957" s="12" t="s">
        <v>73</v>
      </c>
      <c r="AY957" s="196" t="s">
        <v>276</v>
      </c>
    </row>
    <row r="958" spans="2:65" s="12" customFormat="1">
      <c r="B958" s="194"/>
      <c r="D958" s="195" t="s">
        <v>284</v>
      </c>
      <c r="E958" s="196" t="s">
        <v>5</v>
      </c>
      <c r="F958" s="197" t="s">
        <v>3910</v>
      </c>
      <c r="H958" s="196" t="s">
        <v>5</v>
      </c>
      <c r="I958" s="198"/>
      <c r="L958" s="194"/>
      <c r="M958" s="199"/>
      <c r="N958" s="200"/>
      <c r="O958" s="200"/>
      <c r="P958" s="200"/>
      <c r="Q958" s="200"/>
      <c r="R958" s="200"/>
      <c r="S958" s="200"/>
      <c r="T958" s="201"/>
      <c r="AT958" s="196" t="s">
        <v>284</v>
      </c>
      <c r="AU958" s="196" t="s">
        <v>81</v>
      </c>
      <c r="AV958" s="12" t="s">
        <v>77</v>
      </c>
      <c r="AW958" s="12" t="s">
        <v>36</v>
      </c>
      <c r="AX958" s="12" t="s">
        <v>73</v>
      </c>
      <c r="AY958" s="196" t="s">
        <v>276</v>
      </c>
    </row>
    <row r="959" spans="2:65" s="12" customFormat="1">
      <c r="B959" s="194"/>
      <c r="D959" s="195" t="s">
        <v>284</v>
      </c>
      <c r="E959" s="196" t="s">
        <v>5</v>
      </c>
      <c r="F959" s="197" t="s">
        <v>444</v>
      </c>
      <c r="H959" s="196" t="s">
        <v>5</v>
      </c>
      <c r="I959" s="198"/>
      <c r="L959" s="194"/>
      <c r="M959" s="199"/>
      <c r="N959" s="200"/>
      <c r="O959" s="200"/>
      <c r="P959" s="200"/>
      <c r="Q959" s="200"/>
      <c r="R959" s="200"/>
      <c r="S959" s="200"/>
      <c r="T959" s="201"/>
      <c r="AT959" s="196" t="s">
        <v>284</v>
      </c>
      <c r="AU959" s="196" t="s">
        <v>81</v>
      </c>
      <c r="AV959" s="12" t="s">
        <v>77</v>
      </c>
      <c r="AW959" s="12" t="s">
        <v>36</v>
      </c>
      <c r="AX959" s="12" t="s">
        <v>73</v>
      </c>
      <c r="AY959" s="196" t="s">
        <v>276</v>
      </c>
    </row>
    <row r="960" spans="2:65" s="13" customFormat="1">
      <c r="B960" s="202"/>
      <c r="D960" s="195" t="s">
        <v>284</v>
      </c>
      <c r="E960" s="203" t="s">
        <v>5</v>
      </c>
      <c r="F960" s="204" t="s">
        <v>77</v>
      </c>
      <c r="H960" s="205">
        <v>1</v>
      </c>
      <c r="I960" s="206"/>
      <c r="L960" s="202"/>
      <c r="M960" s="207"/>
      <c r="N960" s="208"/>
      <c r="O960" s="208"/>
      <c r="P960" s="208"/>
      <c r="Q960" s="208"/>
      <c r="R960" s="208"/>
      <c r="S960" s="208"/>
      <c r="T960" s="209"/>
      <c r="AT960" s="203" t="s">
        <v>284</v>
      </c>
      <c r="AU960" s="203" t="s">
        <v>81</v>
      </c>
      <c r="AV960" s="13" t="s">
        <v>81</v>
      </c>
      <c r="AW960" s="13" t="s">
        <v>36</v>
      </c>
      <c r="AX960" s="13" t="s">
        <v>73</v>
      </c>
      <c r="AY960" s="203" t="s">
        <v>276</v>
      </c>
    </row>
    <row r="961" spans="2:65" s="14" customFormat="1">
      <c r="B961" s="210"/>
      <c r="D961" s="195" t="s">
        <v>284</v>
      </c>
      <c r="E961" s="211" t="s">
        <v>5</v>
      </c>
      <c r="F961" s="212" t="s">
        <v>290</v>
      </c>
      <c r="H961" s="213">
        <v>1</v>
      </c>
      <c r="I961" s="214"/>
      <c r="L961" s="210"/>
      <c r="M961" s="215"/>
      <c r="N961" s="216"/>
      <c r="O961" s="216"/>
      <c r="P961" s="216"/>
      <c r="Q961" s="216"/>
      <c r="R961" s="216"/>
      <c r="S961" s="216"/>
      <c r="T961" s="217"/>
      <c r="AT961" s="211" t="s">
        <v>284</v>
      </c>
      <c r="AU961" s="211" t="s">
        <v>81</v>
      </c>
      <c r="AV961" s="14" t="s">
        <v>87</v>
      </c>
      <c r="AW961" s="14" t="s">
        <v>36</v>
      </c>
      <c r="AX961" s="14" t="s">
        <v>73</v>
      </c>
      <c r="AY961" s="211" t="s">
        <v>276</v>
      </c>
    </row>
    <row r="962" spans="2:65" s="15" customFormat="1">
      <c r="B962" s="218"/>
      <c r="D962" s="195" t="s">
        <v>284</v>
      </c>
      <c r="E962" s="219" t="s">
        <v>5</v>
      </c>
      <c r="F962" s="220" t="s">
        <v>291</v>
      </c>
      <c r="H962" s="221">
        <v>1</v>
      </c>
      <c r="I962" s="222"/>
      <c r="L962" s="218"/>
      <c r="M962" s="223"/>
      <c r="N962" s="224"/>
      <c r="O962" s="224"/>
      <c r="P962" s="224"/>
      <c r="Q962" s="224"/>
      <c r="R962" s="224"/>
      <c r="S962" s="224"/>
      <c r="T962" s="225"/>
      <c r="AT962" s="219" t="s">
        <v>284</v>
      </c>
      <c r="AU962" s="219" t="s">
        <v>81</v>
      </c>
      <c r="AV962" s="15" t="s">
        <v>92</v>
      </c>
      <c r="AW962" s="15" t="s">
        <v>36</v>
      </c>
      <c r="AX962" s="15" t="s">
        <v>77</v>
      </c>
      <c r="AY962" s="219" t="s">
        <v>276</v>
      </c>
    </row>
    <row r="963" spans="2:65" s="1" customFormat="1" ht="16.5" customHeight="1">
      <c r="B963" s="181"/>
      <c r="C963" s="226" t="s">
        <v>716</v>
      </c>
      <c r="D963" s="226" t="s">
        <v>447</v>
      </c>
      <c r="E963" s="227" t="s">
        <v>4194</v>
      </c>
      <c r="F963" s="228" t="s">
        <v>4195</v>
      </c>
      <c r="G963" s="229" t="s">
        <v>368</v>
      </c>
      <c r="H963" s="230">
        <v>2</v>
      </c>
      <c r="I963" s="231"/>
      <c r="J963" s="232">
        <f>ROUND(I963*H963,2)</f>
        <v>0</v>
      </c>
      <c r="K963" s="228" t="s">
        <v>282</v>
      </c>
      <c r="L963" s="233"/>
      <c r="M963" s="234" t="s">
        <v>5</v>
      </c>
      <c r="N963" s="235" t="s">
        <v>46</v>
      </c>
      <c r="O963" s="43"/>
      <c r="P963" s="191">
        <f>O963*H963</f>
        <v>0</v>
      </c>
      <c r="Q963" s="191">
        <v>1.8020000000000001E-2</v>
      </c>
      <c r="R963" s="191">
        <f>Q963*H963</f>
        <v>3.6040000000000003E-2</v>
      </c>
      <c r="S963" s="191">
        <v>0</v>
      </c>
      <c r="T963" s="192">
        <f>S963*H963</f>
        <v>0</v>
      </c>
      <c r="AR963" s="25" t="s">
        <v>322</v>
      </c>
      <c r="AT963" s="25" t="s">
        <v>447</v>
      </c>
      <c r="AU963" s="25" t="s">
        <v>81</v>
      </c>
      <c r="AY963" s="25" t="s">
        <v>276</v>
      </c>
      <c r="BE963" s="193">
        <f>IF(N963="základní",J963,0)</f>
        <v>0</v>
      </c>
      <c r="BF963" s="193">
        <f>IF(N963="snížená",J963,0)</f>
        <v>0</v>
      </c>
      <c r="BG963" s="193">
        <f>IF(N963="zákl. přenesená",J963,0)</f>
        <v>0</v>
      </c>
      <c r="BH963" s="193">
        <f>IF(N963="sníž. přenesená",J963,0)</f>
        <v>0</v>
      </c>
      <c r="BI963" s="193">
        <f>IF(N963="nulová",J963,0)</f>
        <v>0</v>
      </c>
      <c r="BJ963" s="25" t="s">
        <v>92</v>
      </c>
      <c r="BK963" s="193">
        <f>ROUND(I963*H963,2)</f>
        <v>0</v>
      </c>
      <c r="BL963" s="25" t="s">
        <v>92</v>
      </c>
      <c r="BM963" s="25" t="s">
        <v>4196</v>
      </c>
    </row>
    <row r="964" spans="2:65" s="12" customFormat="1">
      <c r="B964" s="194"/>
      <c r="D964" s="195" t="s">
        <v>284</v>
      </c>
      <c r="E964" s="196" t="s">
        <v>5</v>
      </c>
      <c r="F964" s="197" t="s">
        <v>451</v>
      </c>
      <c r="H964" s="196" t="s">
        <v>5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6" t="s">
        <v>284</v>
      </c>
      <c r="AU964" s="196" t="s">
        <v>81</v>
      </c>
      <c r="AV964" s="12" t="s">
        <v>77</v>
      </c>
      <c r="AW964" s="12" t="s">
        <v>36</v>
      </c>
      <c r="AX964" s="12" t="s">
        <v>73</v>
      </c>
      <c r="AY964" s="196" t="s">
        <v>276</v>
      </c>
    </row>
    <row r="965" spans="2:65" s="12" customFormat="1">
      <c r="B965" s="194"/>
      <c r="D965" s="195" t="s">
        <v>284</v>
      </c>
      <c r="E965" s="196" t="s">
        <v>5</v>
      </c>
      <c r="F965" s="197" t="s">
        <v>3910</v>
      </c>
      <c r="H965" s="196" t="s">
        <v>5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6" t="s">
        <v>284</v>
      </c>
      <c r="AU965" s="196" t="s">
        <v>81</v>
      </c>
      <c r="AV965" s="12" t="s">
        <v>77</v>
      </c>
      <c r="AW965" s="12" t="s">
        <v>36</v>
      </c>
      <c r="AX965" s="12" t="s">
        <v>73</v>
      </c>
      <c r="AY965" s="196" t="s">
        <v>276</v>
      </c>
    </row>
    <row r="966" spans="2:65" s="12" customFormat="1">
      <c r="B966" s="194"/>
      <c r="D966" s="195" t="s">
        <v>284</v>
      </c>
      <c r="E966" s="196" t="s">
        <v>5</v>
      </c>
      <c r="F966" s="197" t="s">
        <v>1751</v>
      </c>
      <c r="H966" s="196" t="s">
        <v>5</v>
      </c>
      <c r="I966" s="198"/>
      <c r="L966" s="194"/>
      <c r="M966" s="199"/>
      <c r="N966" s="200"/>
      <c r="O966" s="200"/>
      <c r="P966" s="200"/>
      <c r="Q966" s="200"/>
      <c r="R966" s="200"/>
      <c r="S966" s="200"/>
      <c r="T966" s="201"/>
      <c r="AT966" s="196" t="s">
        <v>284</v>
      </c>
      <c r="AU966" s="196" t="s">
        <v>81</v>
      </c>
      <c r="AV966" s="12" t="s">
        <v>77</v>
      </c>
      <c r="AW966" s="12" t="s">
        <v>36</v>
      </c>
      <c r="AX966" s="12" t="s">
        <v>73</v>
      </c>
      <c r="AY966" s="196" t="s">
        <v>276</v>
      </c>
    </row>
    <row r="967" spans="2:65" s="13" customFormat="1">
      <c r="B967" s="202"/>
      <c r="D967" s="195" t="s">
        <v>284</v>
      </c>
      <c r="E967" s="203" t="s">
        <v>5</v>
      </c>
      <c r="F967" s="204" t="s">
        <v>81</v>
      </c>
      <c r="H967" s="205">
        <v>2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284</v>
      </c>
      <c r="AU967" s="203" t="s">
        <v>81</v>
      </c>
      <c r="AV967" s="13" t="s">
        <v>81</v>
      </c>
      <c r="AW967" s="13" t="s">
        <v>36</v>
      </c>
      <c r="AX967" s="13" t="s">
        <v>73</v>
      </c>
      <c r="AY967" s="203" t="s">
        <v>276</v>
      </c>
    </row>
    <row r="968" spans="2:65" s="14" customFormat="1">
      <c r="B968" s="210"/>
      <c r="D968" s="195" t="s">
        <v>284</v>
      </c>
      <c r="E968" s="211" t="s">
        <v>5</v>
      </c>
      <c r="F968" s="212" t="s">
        <v>290</v>
      </c>
      <c r="H968" s="213">
        <v>2</v>
      </c>
      <c r="I968" s="214"/>
      <c r="L968" s="210"/>
      <c r="M968" s="215"/>
      <c r="N968" s="216"/>
      <c r="O968" s="216"/>
      <c r="P968" s="216"/>
      <c r="Q968" s="216"/>
      <c r="R968" s="216"/>
      <c r="S968" s="216"/>
      <c r="T968" s="217"/>
      <c r="AT968" s="211" t="s">
        <v>284</v>
      </c>
      <c r="AU968" s="211" t="s">
        <v>81</v>
      </c>
      <c r="AV968" s="14" t="s">
        <v>87</v>
      </c>
      <c r="AW968" s="14" t="s">
        <v>36</v>
      </c>
      <c r="AX968" s="14" t="s">
        <v>73</v>
      </c>
      <c r="AY968" s="211" t="s">
        <v>276</v>
      </c>
    </row>
    <row r="969" spans="2:65" s="15" customFormat="1">
      <c r="B969" s="218"/>
      <c r="D969" s="195" t="s">
        <v>284</v>
      </c>
      <c r="E969" s="219" t="s">
        <v>5</v>
      </c>
      <c r="F969" s="220" t="s">
        <v>291</v>
      </c>
      <c r="H969" s="221">
        <v>2</v>
      </c>
      <c r="I969" s="222"/>
      <c r="L969" s="218"/>
      <c r="M969" s="223"/>
      <c r="N969" s="224"/>
      <c r="O969" s="224"/>
      <c r="P969" s="224"/>
      <c r="Q969" s="224"/>
      <c r="R969" s="224"/>
      <c r="S969" s="224"/>
      <c r="T969" s="225"/>
      <c r="AT969" s="219" t="s">
        <v>284</v>
      </c>
      <c r="AU969" s="219" t="s">
        <v>81</v>
      </c>
      <c r="AV969" s="15" t="s">
        <v>92</v>
      </c>
      <c r="AW969" s="15" t="s">
        <v>36</v>
      </c>
      <c r="AX969" s="15" t="s">
        <v>77</v>
      </c>
      <c r="AY969" s="219" t="s">
        <v>276</v>
      </c>
    </row>
    <row r="970" spans="2:65" s="1" customFormat="1" ht="16.5" customHeight="1">
      <c r="B970" s="181"/>
      <c r="C970" s="226" t="s">
        <v>723</v>
      </c>
      <c r="D970" s="226" t="s">
        <v>447</v>
      </c>
      <c r="E970" s="227" t="s">
        <v>4197</v>
      </c>
      <c r="F970" s="228" t="s">
        <v>4198</v>
      </c>
      <c r="G970" s="229" t="s">
        <v>368</v>
      </c>
      <c r="H970" s="230">
        <v>1</v>
      </c>
      <c r="I970" s="231"/>
      <c r="J970" s="232">
        <f>ROUND(I970*H970,2)</f>
        <v>0</v>
      </c>
      <c r="K970" s="228" t="s">
        <v>282</v>
      </c>
      <c r="L970" s="233"/>
      <c r="M970" s="234" t="s">
        <v>5</v>
      </c>
      <c r="N970" s="235" t="s">
        <v>46</v>
      </c>
      <c r="O970" s="43"/>
      <c r="P970" s="191">
        <f>O970*H970</f>
        <v>0</v>
      </c>
      <c r="Q970" s="191">
        <v>1.6219999999999998E-2</v>
      </c>
      <c r="R970" s="191">
        <f>Q970*H970</f>
        <v>1.6219999999999998E-2</v>
      </c>
      <c r="S970" s="191">
        <v>0</v>
      </c>
      <c r="T970" s="192">
        <f>S970*H970</f>
        <v>0</v>
      </c>
      <c r="AR970" s="25" t="s">
        <v>322</v>
      </c>
      <c r="AT970" s="25" t="s">
        <v>447</v>
      </c>
      <c r="AU970" s="25" t="s">
        <v>81</v>
      </c>
      <c r="AY970" s="25" t="s">
        <v>276</v>
      </c>
      <c r="BE970" s="193">
        <f>IF(N970="základní",J970,0)</f>
        <v>0</v>
      </c>
      <c r="BF970" s="193">
        <f>IF(N970="snížená",J970,0)</f>
        <v>0</v>
      </c>
      <c r="BG970" s="193">
        <f>IF(N970="zákl. přenesená",J970,0)</f>
        <v>0</v>
      </c>
      <c r="BH970" s="193">
        <f>IF(N970="sníž. přenesená",J970,0)</f>
        <v>0</v>
      </c>
      <c r="BI970" s="193">
        <f>IF(N970="nulová",J970,0)</f>
        <v>0</v>
      </c>
      <c r="BJ970" s="25" t="s">
        <v>92</v>
      </c>
      <c r="BK970" s="193">
        <f>ROUND(I970*H970,2)</f>
        <v>0</v>
      </c>
      <c r="BL970" s="25" t="s">
        <v>92</v>
      </c>
      <c r="BM970" s="25" t="s">
        <v>4199</v>
      </c>
    </row>
    <row r="971" spans="2:65" s="12" customFormat="1">
      <c r="B971" s="194"/>
      <c r="D971" s="195" t="s">
        <v>284</v>
      </c>
      <c r="E971" s="196" t="s">
        <v>5</v>
      </c>
      <c r="F971" s="197" t="s">
        <v>451</v>
      </c>
      <c r="H971" s="196" t="s">
        <v>5</v>
      </c>
      <c r="I971" s="198"/>
      <c r="L971" s="194"/>
      <c r="M971" s="199"/>
      <c r="N971" s="200"/>
      <c r="O971" s="200"/>
      <c r="P971" s="200"/>
      <c r="Q971" s="200"/>
      <c r="R971" s="200"/>
      <c r="S971" s="200"/>
      <c r="T971" s="201"/>
      <c r="AT971" s="196" t="s">
        <v>284</v>
      </c>
      <c r="AU971" s="196" t="s">
        <v>81</v>
      </c>
      <c r="AV971" s="12" t="s">
        <v>77</v>
      </c>
      <c r="AW971" s="12" t="s">
        <v>36</v>
      </c>
      <c r="AX971" s="12" t="s">
        <v>73</v>
      </c>
      <c r="AY971" s="196" t="s">
        <v>276</v>
      </c>
    </row>
    <row r="972" spans="2:65" s="12" customFormat="1">
      <c r="B972" s="194"/>
      <c r="D972" s="195" t="s">
        <v>284</v>
      </c>
      <c r="E972" s="196" t="s">
        <v>5</v>
      </c>
      <c r="F972" s="197" t="s">
        <v>3910</v>
      </c>
      <c r="H972" s="196" t="s">
        <v>5</v>
      </c>
      <c r="I972" s="198"/>
      <c r="L972" s="194"/>
      <c r="M972" s="199"/>
      <c r="N972" s="200"/>
      <c r="O972" s="200"/>
      <c r="P972" s="200"/>
      <c r="Q972" s="200"/>
      <c r="R972" s="200"/>
      <c r="S972" s="200"/>
      <c r="T972" s="201"/>
      <c r="AT972" s="196" t="s">
        <v>284</v>
      </c>
      <c r="AU972" s="196" t="s">
        <v>81</v>
      </c>
      <c r="AV972" s="12" t="s">
        <v>77</v>
      </c>
      <c r="AW972" s="12" t="s">
        <v>36</v>
      </c>
      <c r="AX972" s="12" t="s">
        <v>73</v>
      </c>
      <c r="AY972" s="196" t="s">
        <v>276</v>
      </c>
    </row>
    <row r="973" spans="2:65" s="12" customFormat="1">
      <c r="B973" s="194"/>
      <c r="D973" s="195" t="s">
        <v>284</v>
      </c>
      <c r="E973" s="196" t="s">
        <v>5</v>
      </c>
      <c r="F973" s="197" t="s">
        <v>445</v>
      </c>
      <c r="H973" s="196" t="s">
        <v>5</v>
      </c>
      <c r="I973" s="198"/>
      <c r="L973" s="194"/>
      <c r="M973" s="199"/>
      <c r="N973" s="200"/>
      <c r="O973" s="200"/>
      <c r="P973" s="200"/>
      <c r="Q973" s="200"/>
      <c r="R973" s="200"/>
      <c r="S973" s="200"/>
      <c r="T973" s="201"/>
      <c r="AT973" s="196" t="s">
        <v>284</v>
      </c>
      <c r="AU973" s="196" t="s">
        <v>81</v>
      </c>
      <c r="AV973" s="12" t="s">
        <v>77</v>
      </c>
      <c r="AW973" s="12" t="s">
        <v>36</v>
      </c>
      <c r="AX973" s="12" t="s">
        <v>73</v>
      </c>
      <c r="AY973" s="196" t="s">
        <v>276</v>
      </c>
    </row>
    <row r="974" spans="2:65" s="13" customFormat="1">
      <c r="B974" s="202"/>
      <c r="D974" s="195" t="s">
        <v>284</v>
      </c>
      <c r="E974" s="203" t="s">
        <v>5</v>
      </c>
      <c r="F974" s="204" t="s">
        <v>77</v>
      </c>
      <c r="H974" s="205">
        <v>1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284</v>
      </c>
      <c r="AU974" s="203" t="s">
        <v>81</v>
      </c>
      <c r="AV974" s="13" t="s">
        <v>81</v>
      </c>
      <c r="AW974" s="13" t="s">
        <v>36</v>
      </c>
      <c r="AX974" s="13" t="s">
        <v>73</v>
      </c>
      <c r="AY974" s="203" t="s">
        <v>276</v>
      </c>
    </row>
    <row r="975" spans="2:65" s="14" customFormat="1">
      <c r="B975" s="210"/>
      <c r="D975" s="195" t="s">
        <v>284</v>
      </c>
      <c r="E975" s="211" t="s">
        <v>5</v>
      </c>
      <c r="F975" s="212" t="s">
        <v>290</v>
      </c>
      <c r="H975" s="213">
        <v>1</v>
      </c>
      <c r="I975" s="214"/>
      <c r="L975" s="210"/>
      <c r="M975" s="215"/>
      <c r="N975" s="216"/>
      <c r="O975" s="216"/>
      <c r="P975" s="216"/>
      <c r="Q975" s="216"/>
      <c r="R975" s="216"/>
      <c r="S975" s="216"/>
      <c r="T975" s="217"/>
      <c r="AT975" s="211" t="s">
        <v>284</v>
      </c>
      <c r="AU975" s="211" t="s">
        <v>81</v>
      </c>
      <c r="AV975" s="14" t="s">
        <v>87</v>
      </c>
      <c r="AW975" s="14" t="s">
        <v>36</v>
      </c>
      <c r="AX975" s="14" t="s">
        <v>73</v>
      </c>
      <c r="AY975" s="211" t="s">
        <v>276</v>
      </c>
    </row>
    <row r="976" spans="2:65" s="15" customFormat="1">
      <c r="B976" s="218"/>
      <c r="D976" s="195" t="s">
        <v>284</v>
      </c>
      <c r="E976" s="219" t="s">
        <v>5</v>
      </c>
      <c r="F976" s="220" t="s">
        <v>291</v>
      </c>
      <c r="H976" s="221">
        <v>1</v>
      </c>
      <c r="I976" s="222"/>
      <c r="L976" s="218"/>
      <c r="M976" s="223"/>
      <c r="N976" s="224"/>
      <c r="O976" s="224"/>
      <c r="P976" s="224"/>
      <c r="Q976" s="224"/>
      <c r="R976" s="224"/>
      <c r="S976" s="224"/>
      <c r="T976" s="225"/>
      <c r="AT976" s="219" t="s">
        <v>284</v>
      </c>
      <c r="AU976" s="219" t="s">
        <v>81</v>
      </c>
      <c r="AV976" s="15" t="s">
        <v>92</v>
      </c>
      <c r="AW976" s="15" t="s">
        <v>36</v>
      </c>
      <c r="AX976" s="15" t="s">
        <v>77</v>
      </c>
      <c r="AY976" s="219" t="s">
        <v>276</v>
      </c>
    </row>
    <row r="977" spans="2:65" s="1" customFormat="1" ht="16.5" customHeight="1">
      <c r="B977" s="181"/>
      <c r="C977" s="226" t="s">
        <v>727</v>
      </c>
      <c r="D977" s="226" t="s">
        <v>447</v>
      </c>
      <c r="E977" s="227" t="s">
        <v>4200</v>
      </c>
      <c r="F977" s="228" t="s">
        <v>4201</v>
      </c>
      <c r="G977" s="229" t="s">
        <v>368</v>
      </c>
      <c r="H977" s="230">
        <v>1</v>
      </c>
      <c r="I977" s="231"/>
      <c r="J977" s="232">
        <f>ROUND(I977*H977,2)</f>
        <v>0</v>
      </c>
      <c r="K977" s="228" t="s">
        <v>282</v>
      </c>
      <c r="L977" s="233"/>
      <c r="M977" s="234" t="s">
        <v>5</v>
      </c>
      <c r="N977" s="235" t="s">
        <v>46</v>
      </c>
      <c r="O977" s="43"/>
      <c r="P977" s="191">
        <f>O977*H977</f>
        <v>0</v>
      </c>
      <c r="Q977" s="191">
        <v>1.6559999999999998E-2</v>
      </c>
      <c r="R977" s="191">
        <f>Q977*H977</f>
        <v>1.6559999999999998E-2</v>
      </c>
      <c r="S977" s="191">
        <v>0</v>
      </c>
      <c r="T977" s="192">
        <f>S977*H977</f>
        <v>0</v>
      </c>
      <c r="AR977" s="25" t="s">
        <v>322</v>
      </c>
      <c r="AT977" s="25" t="s">
        <v>447</v>
      </c>
      <c r="AU977" s="25" t="s">
        <v>81</v>
      </c>
      <c r="AY977" s="25" t="s">
        <v>276</v>
      </c>
      <c r="BE977" s="193">
        <f>IF(N977="základní",J977,0)</f>
        <v>0</v>
      </c>
      <c r="BF977" s="193">
        <f>IF(N977="snížená",J977,0)</f>
        <v>0</v>
      </c>
      <c r="BG977" s="193">
        <f>IF(N977="zákl. přenesená",J977,0)</f>
        <v>0</v>
      </c>
      <c r="BH977" s="193">
        <f>IF(N977="sníž. přenesená",J977,0)</f>
        <v>0</v>
      </c>
      <c r="BI977" s="193">
        <f>IF(N977="nulová",J977,0)</f>
        <v>0</v>
      </c>
      <c r="BJ977" s="25" t="s">
        <v>92</v>
      </c>
      <c r="BK977" s="193">
        <f>ROUND(I977*H977,2)</f>
        <v>0</v>
      </c>
      <c r="BL977" s="25" t="s">
        <v>92</v>
      </c>
      <c r="BM977" s="25" t="s">
        <v>4202</v>
      </c>
    </row>
    <row r="978" spans="2:65" s="12" customFormat="1">
      <c r="B978" s="194"/>
      <c r="D978" s="195" t="s">
        <v>284</v>
      </c>
      <c r="E978" s="196" t="s">
        <v>5</v>
      </c>
      <c r="F978" s="197" t="s">
        <v>451</v>
      </c>
      <c r="H978" s="196" t="s">
        <v>5</v>
      </c>
      <c r="I978" s="198"/>
      <c r="L978" s="194"/>
      <c r="M978" s="199"/>
      <c r="N978" s="200"/>
      <c r="O978" s="200"/>
      <c r="P978" s="200"/>
      <c r="Q978" s="200"/>
      <c r="R978" s="200"/>
      <c r="S978" s="200"/>
      <c r="T978" s="201"/>
      <c r="AT978" s="196" t="s">
        <v>284</v>
      </c>
      <c r="AU978" s="196" t="s">
        <v>81</v>
      </c>
      <c r="AV978" s="12" t="s">
        <v>77</v>
      </c>
      <c r="AW978" s="12" t="s">
        <v>36</v>
      </c>
      <c r="AX978" s="12" t="s">
        <v>73</v>
      </c>
      <c r="AY978" s="196" t="s">
        <v>276</v>
      </c>
    </row>
    <row r="979" spans="2:65" s="12" customFormat="1">
      <c r="B979" s="194"/>
      <c r="D979" s="195" t="s">
        <v>284</v>
      </c>
      <c r="E979" s="196" t="s">
        <v>5</v>
      </c>
      <c r="F979" s="197" t="s">
        <v>3910</v>
      </c>
      <c r="H979" s="196" t="s">
        <v>5</v>
      </c>
      <c r="I979" s="198"/>
      <c r="L979" s="194"/>
      <c r="M979" s="199"/>
      <c r="N979" s="200"/>
      <c r="O979" s="200"/>
      <c r="P979" s="200"/>
      <c r="Q979" s="200"/>
      <c r="R979" s="200"/>
      <c r="S979" s="200"/>
      <c r="T979" s="201"/>
      <c r="AT979" s="196" t="s">
        <v>284</v>
      </c>
      <c r="AU979" s="196" t="s">
        <v>81</v>
      </c>
      <c r="AV979" s="12" t="s">
        <v>77</v>
      </c>
      <c r="AW979" s="12" t="s">
        <v>36</v>
      </c>
      <c r="AX979" s="12" t="s">
        <v>73</v>
      </c>
      <c r="AY979" s="196" t="s">
        <v>276</v>
      </c>
    </row>
    <row r="980" spans="2:65" s="12" customFormat="1">
      <c r="B980" s="194"/>
      <c r="D980" s="195" t="s">
        <v>284</v>
      </c>
      <c r="E980" s="196" t="s">
        <v>5</v>
      </c>
      <c r="F980" s="197" t="s">
        <v>1612</v>
      </c>
      <c r="H980" s="196" t="s">
        <v>5</v>
      </c>
      <c r="I980" s="198"/>
      <c r="L980" s="194"/>
      <c r="M980" s="199"/>
      <c r="N980" s="200"/>
      <c r="O980" s="200"/>
      <c r="P980" s="200"/>
      <c r="Q980" s="200"/>
      <c r="R980" s="200"/>
      <c r="S980" s="200"/>
      <c r="T980" s="201"/>
      <c r="AT980" s="196" t="s">
        <v>284</v>
      </c>
      <c r="AU980" s="196" t="s">
        <v>81</v>
      </c>
      <c r="AV980" s="12" t="s">
        <v>77</v>
      </c>
      <c r="AW980" s="12" t="s">
        <v>36</v>
      </c>
      <c r="AX980" s="12" t="s">
        <v>73</v>
      </c>
      <c r="AY980" s="196" t="s">
        <v>276</v>
      </c>
    </row>
    <row r="981" spans="2:65" s="13" customFormat="1">
      <c r="B981" s="202"/>
      <c r="D981" s="195" t="s">
        <v>284</v>
      </c>
      <c r="E981" s="203" t="s">
        <v>5</v>
      </c>
      <c r="F981" s="204" t="s">
        <v>77</v>
      </c>
      <c r="H981" s="205">
        <v>1</v>
      </c>
      <c r="I981" s="206"/>
      <c r="L981" s="202"/>
      <c r="M981" s="207"/>
      <c r="N981" s="208"/>
      <c r="O981" s="208"/>
      <c r="P981" s="208"/>
      <c r="Q981" s="208"/>
      <c r="R981" s="208"/>
      <c r="S981" s="208"/>
      <c r="T981" s="209"/>
      <c r="AT981" s="203" t="s">
        <v>284</v>
      </c>
      <c r="AU981" s="203" t="s">
        <v>81</v>
      </c>
      <c r="AV981" s="13" t="s">
        <v>81</v>
      </c>
      <c r="AW981" s="13" t="s">
        <v>36</v>
      </c>
      <c r="AX981" s="13" t="s">
        <v>73</v>
      </c>
      <c r="AY981" s="203" t="s">
        <v>276</v>
      </c>
    </row>
    <row r="982" spans="2:65" s="14" customFormat="1">
      <c r="B982" s="210"/>
      <c r="D982" s="195" t="s">
        <v>284</v>
      </c>
      <c r="E982" s="211" t="s">
        <v>5</v>
      </c>
      <c r="F982" s="212" t="s">
        <v>290</v>
      </c>
      <c r="H982" s="213">
        <v>1</v>
      </c>
      <c r="I982" s="214"/>
      <c r="L982" s="210"/>
      <c r="M982" s="215"/>
      <c r="N982" s="216"/>
      <c r="O982" s="216"/>
      <c r="P982" s="216"/>
      <c r="Q982" s="216"/>
      <c r="R982" s="216"/>
      <c r="S982" s="216"/>
      <c r="T982" s="217"/>
      <c r="AT982" s="211" t="s">
        <v>284</v>
      </c>
      <c r="AU982" s="211" t="s">
        <v>81</v>
      </c>
      <c r="AV982" s="14" t="s">
        <v>87</v>
      </c>
      <c r="AW982" s="14" t="s">
        <v>36</v>
      </c>
      <c r="AX982" s="14" t="s">
        <v>73</v>
      </c>
      <c r="AY982" s="211" t="s">
        <v>276</v>
      </c>
    </row>
    <row r="983" spans="2:65" s="15" customFormat="1">
      <c r="B983" s="218"/>
      <c r="D983" s="195" t="s">
        <v>284</v>
      </c>
      <c r="E983" s="219" t="s">
        <v>5</v>
      </c>
      <c r="F983" s="220" t="s">
        <v>291</v>
      </c>
      <c r="H983" s="221">
        <v>1</v>
      </c>
      <c r="I983" s="222"/>
      <c r="L983" s="218"/>
      <c r="M983" s="223"/>
      <c r="N983" s="224"/>
      <c r="O983" s="224"/>
      <c r="P983" s="224"/>
      <c r="Q983" s="224"/>
      <c r="R983" s="224"/>
      <c r="S983" s="224"/>
      <c r="T983" s="225"/>
      <c r="AT983" s="219" t="s">
        <v>284</v>
      </c>
      <c r="AU983" s="219" t="s">
        <v>81</v>
      </c>
      <c r="AV983" s="15" t="s">
        <v>92</v>
      </c>
      <c r="AW983" s="15" t="s">
        <v>36</v>
      </c>
      <c r="AX983" s="15" t="s">
        <v>77</v>
      </c>
      <c r="AY983" s="219" t="s">
        <v>276</v>
      </c>
    </row>
    <row r="984" spans="2:65" s="1" customFormat="1" ht="25.5" customHeight="1">
      <c r="B984" s="181"/>
      <c r="C984" s="182" t="s">
        <v>734</v>
      </c>
      <c r="D984" s="182" t="s">
        <v>278</v>
      </c>
      <c r="E984" s="183" t="s">
        <v>4203</v>
      </c>
      <c r="F984" s="184" t="s">
        <v>4204</v>
      </c>
      <c r="G984" s="185" t="s">
        <v>368</v>
      </c>
      <c r="H984" s="186">
        <v>1</v>
      </c>
      <c r="I984" s="187"/>
      <c r="J984" s="188">
        <f>ROUND(I984*H984,2)</f>
        <v>0</v>
      </c>
      <c r="K984" s="184" t="s">
        <v>282</v>
      </c>
      <c r="L984" s="42"/>
      <c r="M984" s="189" t="s">
        <v>5</v>
      </c>
      <c r="N984" s="190" t="s">
        <v>46</v>
      </c>
      <c r="O984" s="43"/>
      <c r="P984" s="191">
        <f>O984*H984</f>
        <v>0</v>
      </c>
      <c r="Q984" s="191">
        <v>0.44169999999999998</v>
      </c>
      <c r="R984" s="191">
        <f>Q984*H984</f>
        <v>0.44169999999999998</v>
      </c>
      <c r="S984" s="191">
        <v>0</v>
      </c>
      <c r="T984" s="192">
        <f>S984*H984</f>
        <v>0</v>
      </c>
      <c r="AR984" s="25" t="s">
        <v>92</v>
      </c>
      <c r="AT984" s="25" t="s">
        <v>278</v>
      </c>
      <c r="AU984" s="25" t="s">
        <v>81</v>
      </c>
      <c r="AY984" s="25" t="s">
        <v>276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25" t="s">
        <v>92</v>
      </c>
      <c r="BK984" s="193">
        <f>ROUND(I984*H984,2)</f>
        <v>0</v>
      </c>
      <c r="BL984" s="25" t="s">
        <v>92</v>
      </c>
      <c r="BM984" s="25" t="s">
        <v>4205</v>
      </c>
    </row>
    <row r="985" spans="2:65" s="12" customFormat="1">
      <c r="B985" s="194"/>
      <c r="D985" s="195" t="s">
        <v>284</v>
      </c>
      <c r="E985" s="196" t="s">
        <v>5</v>
      </c>
      <c r="F985" s="197" t="s">
        <v>443</v>
      </c>
      <c r="H985" s="196" t="s">
        <v>5</v>
      </c>
      <c r="I985" s="198"/>
      <c r="L985" s="194"/>
      <c r="M985" s="199"/>
      <c r="N985" s="200"/>
      <c r="O985" s="200"/>
      <c r="P985" s="200"/>
      <c r="Q985" s="200"/>
      <c r="R985" s="200"/>
      <c r="S985" s="200"/>
      <c r="T985" s="201"/>
      <c r="AT985" s="196" t="s">
        <v>284</v>
      </c>
      <c r="AU985" s="196" t="s">
        <v>81</v>
      </c>
      <c r="AV985" s="12" t="s">
        <v>77</v>
      </c>
      <c r="AW985" s="12" t="s">
        <v>36</v>
      </c>
      <c r="AX985" s="12" t="s">
        <v>73</v>
      </c>
      <c r="AY985" s="196" t="s">
        <v>276</v>
      </c>
    </row>
    <row r="986" spans="2:65" s="12" customFormat="1">
      <c r="B986" s="194"/>
      <c r="D986" s="195" t="s">
        <v>284</v>
      </c>
      <c r="E986" s="196" t="s">
        <v>5</v>
      </c>
      <c r="F986" s="197" t="s">
        <v>1406</v>
      </c>
      <c r="H986" s="196" t="s">
        <v>5</v>
      </c>
      <c r="I986" s="198"/>
      <c r="L986" s="194"/>
      <c r="M986" s="199"/>
      <c r="N986" s="200"/>
      <c r="O986" s="200"/>
      <c r="P986" s="200"/>
      <c r="Q986" s="200"/>
      <c r="R986" s="200"/>
      <c r="S986" s="200"/>
      <c r="T986" s="201"/>
      <c r="AT986" s="196" t="s">
        <v>284</v>
      </c>
      <c r="AU986" s="196" t="s">
        <v>81</v>
      </c>
      <c r="AV986" s="12" t="s">
        <v>77</v>
      </c>
      <c r="AW986" s="12" t="s">
        <v>36</v>
      </c>
      <c r="AX986" s="12" t="s">
        <v>73</v>
      </c>
      <c r="AY986" s="196" t="s">
        <v>276</v>
      </c>
    </row>
    <row r="987" spans="2:65" s="12" customFormat="1">
      <c r="B987" s="194"/>
      <c r="D987" s="195" t="s">
        <v>284</v>
      </c>
      <c r="E987" s="196" t="s">
        <v>5</v>
      </c>
      <c r="F987" s="197" t="s">
        <v>3910</v>
      </c>
      <c r="H987" s="196" t="s">
        <v>5</v>
      </c>
      <c r="I987" s="198"/>
      <c r="L987" s="194"/>
      <c r="M987" s="199"/>
      <c r="N987" s="200"/>
      <c r="O987" s="200"/>
      <c r="P987" s="200"/>
      <c r="Q987" s="200"/>
      <c r="R987" s="200"/>
      <c r="S987" s="200"/>
      <c r="T987" s="201"/>
      <c r="AT987" s="196" t="s">
        <v>284</v>
      </c>
      <c r="AU987" s="196" t="s">
        <v>81</v>
      </c>
      <c r="AV987" s="12" t="s">
        <v>77</v>
      </c>
      <c r="AW987" s="12" t="s">
        <v>36</v>
      </c>
      <c r="AX987" s="12" t="s">
        <v>73</v>
      </c>
      <c r="AY987" s="196" t="s">
        <v>276</v>
      </c>
    </row>
    <row r="988" spans="2:65" s="12" customFormat="1">
      <c r="B988" s="194"/>
      <c r="D988" s="195" t="s">
        <v>284</v>
      </c>
      <c r="E988" s="196" t="s">
        <v>5</v>
      </c>
      <c r="F988" s="197" t="s">
        <v>689</v>
      </c>
      <c r="H988" s="196" t="s">
        <v>5</v>
      </c>
      <c r="I988" s="198"/>
      <c r="L988" s="194"/>
      <c r="M988" s="199"/>
      <c r="N988" s="200"/>
      <c r="O988" s="200"/>
      <c r="P988" s="200"/>
      <c r="Q988" s="200"/>
      <c r="R988" s="200"/>
      <c r="S988" s="200"/>
      <c r="T988" s="201"/>
      <c r="AT988" s="196" t="s">
        <v>284</v>
      </c>
      <c r="AU988" s="196" t="s">
        <v>81</v>
      </c>
      <c r="AV988" s="12" t="s">
        <v>77</v>
      </c>
      <c r="AW988" s="12" t="s">
        <v>36</v>
      </c>
      <c r="AX988" s="12" t="s">
        <v>73</v>
      </c>
      <c r="AY988" s="196" t="s">
        <v>276</v>
      </c>
    </row>
    <row r="989" spans="2:65" s="13" customFormat="1">
      <c r="B989" s="202"/>
      <c r="D989" s="195" t="s">
        <v>284</v>
      </c>
      <c r="E989" s="203" t="s">
        <v>5</v>
      </c>
      <c r="F989" s="204" t="s">
        <v>77</v>
      </c>
      <c r="H989" s="205">
        <v>1</v>
      </c>
      <c r="I989" s="206"/>
      <c r="L989" s="202"/>
      <c r="M989" s="207"/>
      <c r="N989" s="208"/>
      <c r="O989" s="208"/>
      <c r="P989" s="208"/>
      <c r="Q989" s="208"/>
      <c r="R989" s="208"/>
      <c r="S989" s="208"/>
      <c r="T989" s="209"/>
      <c r="AT989" s="203" t="s">
        <v>284</v>
      </c>
      <c r="AU989" s="203" t="s">
        <v>81</v>
      </c>
      <c r="AV989" s="13" t="s">
        <v>81</v>
      </c>
      <c r="AW989" s="13" t="s">
        <v>36</v>
      </c>
      <c r="AX989" s="13" t="s">
        <v>73</v>
      </c>
      <c r="AY989" s="203" t="s">
        <v>276</v>
      </c>
    </row>
    <row r="990" spans="2:65" s="14" customFormat="1">
      <c r="B990" s="210"/>
      <c r="D990" s="195" t="s">
        <v>284</v>
      </c>
      <c r="E990" s="211" t="s">
        <v>5</v>
      </c>
      <c r="F990" s="212" t="s">
        <v>290</v>
      </c>
      <c r="H990" s="213">
        <v>1</v>
      </c>
      <c r="I990" s="214"/>
      <c r="L990" s="210"/>
      <c r="M990" s="215"/>
      <c r="N990" s="216"/>
      <c r="O990" s="216"/>
      <c r="P990" s="216"/>
      <c r="Q990" s="216"/>
      <c r="R990" s="216"/>
      <c r="S990" s="216"/>
      <c r="T990" s="217"/>
      <c r="AT990" s="211" t="s">
        <v>284</v>
      </c>
      <c r="AU990" s="211" t="s">
        <v>81</v>
      </c>
      <c r="AV990" s="14" t="s">
        <v>87</v>
      </c>
      <c r="AW990" s="14" t="s">
        <v>36</v>
      </c>
      <c r="AX990" s="14" t="s">
        <v>73</v>
      </c>
      <c r="AY990" s="211" t="s">
        <v>276</v>
      </c>
    </row>
    <row r="991" spans="2:65" s="15" customFormat="1">
      <c r="B991" s="218"/>
      <c r="D991" s="195" t="s">
        <v>284</v>
      </c>
      <c r="E991" s="219" t="s">
        <v>5</v>
      </c>
      <c r="F991" s="220" t="s">
        <v>291</v>
      </c>
      <c r="H991" s="221">
        <v>1</v>
      </c>
      <c r="I991" s="222"/>
      <c r="L991" s="218"/>
      <c r="M991" s="223"/>
      <c r="N991" s="224"/>
      <c r="O991" s="224"/>
      <c r="P991" s="224"/>
      <c r="Q991" s="224"/>
      <c r="R991" s="224"/>
      <c r="S991" s="224"/>
      <c r="T991" s="225"/>
      <c r="AT991" s="219" t="s">
        <v>284</v>
      </c>
      <c r="AU991" s="219" t="s">
        <v>81</v>
      </c>
      <c r="AV991" s="15" t="s">
        <v>92</v>
      </c>
      <c r="AW991" s="15" t="s">
        <v>36</v>
      </c>
      <c r="AX991" s="15" t="s">
        <v>77</v>
      </c>
      <c r="AY991" s="219" t="s">
        <v>276</v>
      </c>
    </row>
    <row r="992" spans="2:65" s="1" customFormat="1" ht="16.5" customHeight="1">
      <c r="B992" s="181"/>
      <c r="C992" s="226" t="s">
        <v>739</v>
      </c>
      <c r="D992" s="226" t="s">
        <v>447</v>
      </c>
      <c r="E992" s="227" t="s">
        <v>4197</v>
      </c>
      <c r="F992" s="228" t="s">
        <v>4198</v>
      </c>
      <c r="G992" s="229" t="s">
        <v>368</v>
      </c>
      <c r="H992" s="230">
        <v>1</v>
      </c>
      <c r="I992" s="231"/>
      <c r="J992" s="232">
        <f>ROUND(I992*H992,2)</f>
        <v>0</v>
      </c>
      <c r="K992" s="228" t="s">
        <v>282</v>
      </c>
      <c r="L992" s="233"/>
      <c r="M992" s="234" t="s">
        <v>5</v>
      </c>
      <c r="N992" s="235" t="s">
        <v>46</v>
      </c>
      <c r="O992" s="43"/>
      <c r="P992" s="191">
        <f>O992*H992</f>
        <v>0</v>
      </c>
      <c r="Q992" s="191">
        <v>1.6219999999999998E-2</v>
      </c>
      <c r="R992" s="191">
        <f>Q992*H992</f>
        <v>1.6219999999999998E-2</v>
      </c>
      <c r="S992" s="191">
        <v>0</v>
      </c>
      <c r="T992" s="192">
        <f>S992*H992</f>
        <v>0</v>
      </c>
      <c r="AR992" s="25" t="s">
        <v>322</v>
      </c>
      <c r="AT992" s="25" t="s">
        <v>447</v>
      </c>
      <c r="AU992" s="25" t="s">
        <v>81</v>
      </c>
      <c r="AY992" s="25" t="s">
        <v>276</v>
      </c>
      <c r="BE992" s="193">
        <f>IF(N992="základní",J992,0)</f>
        <v>0</v>
      </c>
      <c r="BF992" s="193">
        <f>IF(N992="snížená",J992,0)</f>
        <v>0</v>
      </c>
      <c r="BG992" s="193">
        <f>IF(N992="zákl. přenesená",J992,0)</f>
        <v>0</v>
      </c>
      <c r="BH992" s="193">
        <f>IF(N992="sníž. přenesená",J992,0)</f>
        <v>0</v>
      </c>
      <c r="BI992" s="193">
        <f>IF(N992="nulová",J992,0)</f>
        <v>0</v>
      </c>
      <c r="BJ992" s="25" t="s">
        <v>92</v>
      </c>
      <c r="BK992" s="193">
        <f>ROUND(I992*H992,2)</f>
        <v>0</v>
      </c>
      <c r="BL992" s="25" t="s">
        <v>92</v>
      </c>
      <c r="BM992" s="25" t="s">
        <v>4206</v>
      </c>
    </row>
    <row r="993" spans="2:65" s="12" customFormat="1">
      <c r="B993" s="194"/>
      <c r="D993" s="195" t="s">
        <v>284</v>
      </c>
      <c r="E993" s="196" t="s">
        <v>5</v>
      </c>
      <c r="F993" s="197" t="s">
        <v>451</v>
      </c>
      <c r="H993" s="196" t="s">
        <v>5</v>
      </c>
      <c r="I993" s="198"/>
      <c r="L993" s="194"/>
      <c r="M993" s="199"/>
      <c r="N993" s="200"/>
      <c r="O993" s="200"/>
      <c r="P993" s="200"/>
      <c r="Q993" s="200"/>
      <c r="R993" s="200"/>
      <c r="S993" s="200"/>
      <c r="T993" s="201"/>
      <c r="AT993" s="196" t="s">
        <v>284</v>
      </c>
      <c r="AU993" s="196" t="s">
        <v>81</v>
      </c>
      <c r="AV993" s="12" t="s">
        <v>77</v>
      </c>
      <c r="AW993" s="12" t="s">
        <v>36</v>
      </c>
      <c r="AX993" s="12" t="s">
        <v>73</v>
      </c>
      <c r="AY993" s="196" t="s">
        <v>276</v>
      </c>
    </row>
    <row r="994" spans="2:65" s="12" customFormat="1">
      <c r="B994" s="194"/>
      <c r="D994" s="195" t="s">
        <v>284</v>
      </c>
      <c r="E994" s="196" t="s">
        <v>5</v>
      </c>
      <c r="F994" s="197" t="s">
        <v>3910</v>
      </c>
      <c r="H994" s="196" t="s">
        <v>5</v>
      </c>
      <c r="I994" s="198"/>
      <c r="L994" s="194"/>
      <c r="M994" s="199"/>
      <c r="N994" s="200"/>
      <c r="O994" s="200"/>
      <c r="P994" s="200"/>
      <c r="Q994" s="200"/>
      <c r="R994" s="200"/>
      <c r="S994" s="200"/>
      <c r="T994" s="201"/>
      <c r="AT994" s="196" t="s">
        <v>284</v>
      </c>
      <c r="AU994" s="196" t="s">
        <v>81</v>
      </c>
      <c r="AV994" s="12" t="s">
        <v>77</v>
      </c>
      <c r="AW994" s="12" t="s">
        <v>36</v>
      </c>
      <c r="AX994" s="12" t="s">
        <v>73</v>
      </c>
      <c r="AY994" s="196" t="s">
        <v>276</v>
      </c>
    </row>
    <row r="995" spans="2:65" s="12" customFormat="1">
      <c r="B995" s="194"/>
      <c r="D995" s="195" t="s">
        <v>284</v>
      </c>
      <c r="E995" s="196" t="s">
        <v>5</v>
      </c>
      <c r="F995" s="197" t="s">
        <v>689</v>
      </c>
      <c r="H995" s="196" t="s">
        <v>5</v>
      </c>
      <c r="I995" s="198"/>
      <c r="L995" s="194"/>
      <c r="M995" s="199"/>
      <c r="N995" s="200"/>
      <c r="O995" s="200"/>
      <c r="P995" s="200"/>
      <c r="Q995" s="200"/>
      <c r="R995" s="200"/>
      <c r="S995" s="200"/>
      <c r="T995" s="201"/>
      <c r="AT995" s="196" t="s">
        <v>284</v>
      </c>
      <c r="AU995" s="196" t="s">
        <v>81</v>
      </c>
      <c r="AV995" s="12" t="s">
        <v>77</v>
      </c>
      <c r="AW995" s="12" t="s">
        <v>36</v>
      </c>
      <c r="AX995" s="12" t="s">
        <v>73</v>
      </c>
      <c r="AY995" s="196" t="s">
        <v>276</v>
      </c>
    </row>
    <row r="996" spans="2:65" s="13" customFormat="1">
      <c r="B996" s="202"/>
      <c r="D996" s="195" t="s">
        <v>284</v>
      </c>
      <c r="E996" s="203" t="s">
        <v>5</v>
      </c>
      <c r="F996" s="204" t="s">
        <v>77</v>
      </c>
      <c r="H996" s="205">
        <v>1</v>
      </c>
      <c r="I996" s="206"/>
      <c r="L996" s="202"/>
      <c r="M996" s="207"/>
      <c r="N996" s="208"/>
      <c r="O996" s="208"/>
      <c r="P996" s="208"/>
      <c r="Q996" s="208"/>
      <c r="R996" s="208"/>
      <c r="S996" s="208"/>
      <c r="T996" s="209"/>
      <c r="AT996" s="203" t="s">
        <v>284</v>
      </c>
      <c r="AU996" s="203" t="s">
        <v>81</v>
      </c>
      <c r="AV996" s="13" t="s">
        <v>81</v>
      </c>
      <c r="AW996" s="13" t="s">
        <v>36</v>
      </c>
      <c r="AX996" s="13" t="s">
        <v>73</v>
      </c>
      <c r="AY996" s="203" t="s">
        <v>276</v>
      </c>
    </row>
    <row r="997" spans="2:65" s="14" customFormat="1">
      <c r="B997" s="210"/>
      <c r="D997" s="195" t="s">
        <v>284</v>
      </c>
      <c r="E997" s="211" t="s">
        <v>5</v>
      </c>
      <c r="F997" s="212" t="s">
        <v>290</v>
      </c>
      <c r="H997" s="213">
        <v>1</v>
      </c>
      <c r="I997" s="214"/>
      <c r="L997" s="210"/>
      <c r="M997" s="215"/>
      <c r="N997" s="216"/>
      <c r="O997" s="216"/>
      <c r="P997" s="216"/>
      <c r="Q997" s="216"/>
      <c r="R997" s="216"/>
      <c r="S997" s="216"/>
      <c r="T997" s="217"/>
      <c r="AT997" s="211" t="s">
        <v>284</v>
      </c>
      <c r="AU997" s="211" t="s">
        <v>81</v>
      </c>
      <c r="AV997" s="14" t="s">
        <v>87</v>
      </c>
      <c r="AW997" s="14" t="s">
        <v>36</v>
      </c>
      <c r="AX997" s="14" t="s">
        <v>73</v>
      </c>
      <c r="AY997" s="211" t="s">
        <v>276</v>
      </c>
    </row>
    <row r="998" spans="2:65" s="15" customFormat="1">
      <c r="B998" s="218"/>
      <c r="D998" s="195" t="s">
        <v>284</v>
      </c>
      <c r="E998" s="219" t="s">
        <v>5</v>
      </c>
      <c r="F998" s="220" t="s">
        <v>291</v>
      </c>
      <c r="H998" s="221">
        <v>1</v>
      </c>
      <c r="I998" s="222"/>
      <c r="L998" s="218"/>
      <c r="M998" s="223"/>
      <c r="N998" s="224"/>
      <c r="O998" s="224"/>
      <c r="P998" s="224"/>
      <c r="Q998" s="224"/>
      <c r="R998" s="224"/>
      <c r="S998" s="224"/>
      <c r="T998" s="225"/>
      <c r="AT998" s="219" t="s">
        <v>284</v>
      </c>
      <c r="AU998" s="219" t="s">
        <v>81</v>
      </c>
      <c r="AV998" s="15" t="s">
        <v>92</v>
      </c>
      <c r="AW998" s="15" t="s">
        <v>36</v>
      </c>
      <c r="AX998" s="15" t="s">
        <v>77</v>
      </c>
      <c r="AY998" s="219" t="s">
        <v>276</v>
      </c>
    </row>
    <row r="999" spans="2:65" s="1" customFormat="1" ht="25.5" customHeight="1">
      <c r="B999" s="181"/>
      <c r="C999" s="182" t="s">
        <v>747</v>
      </c>
      <c r="D999" s="182" t="s">
        <v>278</v>
      </c>
      <c r="E999" s="183" t="s">
        <v>4207</v>
      </c>
      <c r="F999" s="184" t="s">
        <v>4208</v>
      </c>
      <c r="G999" s="185" t="s">
        <v>368</v>
      </c>
      <c r="H999" s="186">
        <v>1</v>
      </c>
      <c r="I999" s="187"/>
      <c r="J999" s="188">
        <f>ROUND(I999*H999,2)</f>
        <v>0</v>
      </c>
      <c r="K999" s="184" t="s">
        <v>282</v>
      </c>
      <c r="L999" s="42"/>
      <c r="M999" s="189" t="s">
        <v>5</v>
      </c>
      <c r="N999" s="190" t="s">
        <v>46</v>
      </c>
      <c r="O999" s="43"/>
      <c r="P999" s="191">
        <f>O999*H999</f>
        <v>0</v>
      </c>
      <c r="Q999" s="191">
        <v>0.54769000000000001</v>
      </c>
      <c r="R999" s="191">
        <f>Q999*H999</f>
        <v>0.54769000000000001</v>
      </c>
      <c r="S999" s="191">
        <v>0</v>
      </c>
      <c r="T999" s="192">
        <f>S999*H999</f>
        <v>0</v>
      </c>
      <c r="AR999" s="25" t="s">
        <v>92</v>
      </c>
      <c r="AT999" s="25" t="s">
        <v>278</v>
      </c>
      <c r="AU999" s="25" t="s">
        <v>81</v>
      </c>
      <c r="AY999" s="25" t="s">
        <v>276</v>
      </c>
      <c r="BE999" s="193">
        <f>IF(N999="základní",J999,0)</f>
        <v>0</v>
      </c>
      <c r="BF999" s="193">
        <f>IF(N999="snížená",J999,0)</f>
        <v>0</v>
      </c>
      <c r="BG999" s="193">
        <f>IF(N999="zákl. přenesená",J999,0)</f>
        <v>0</v>
      </c>
      <c r="BH999" s="193">
        <f>IF(N999="sníž. přenesená",J999,0)</f>
        <v>0</v>
      </c>
      <c r="BI999" s="193">
        <f>IF(N999="nulová",J999,0)</f>
        <v>0</v>
      </c>
      <c r="BJ999" s="25" t="s">
        <v>92</v>
      </c>
      <c r="BK999" s="193">
        <f>ROUND(I999*H999,2)</f>
        <v>0</v>
      </c>
      <c r="BL999" s="25" t="s">
        <v>92</v>
      </c>
      <c r="BM999" s="25" t="s">
        <v>4209</v>
      </c>
    </row>
    <row r="1000" spans="2:65" s="12" customFormat="1">
      <c r="B1000" s="194"/>
      <c r="D1000" s="195" t="s">
        <v>284</v>
      </c>
      <c r="E1000" s="196" t="s">
        <v>5</v>
      </c>
      <c r="F1000" s="197" t="s">
        <v>443</v>
      </c>
      <c r="H1000" s="196" t="s">
        <v>5</v>
      </c>
      <c r="I1000" s="198"/>
      <c r="L1000" s="194"/>
      <c r="M1000" s="199"/>
      <c r="N1000" s="200"/>
      <c r="O1000" s="200"/>
      <c r="P1000" s="200"/>
      <c r="Q1000" s="200"/>
      <c r="R1000" s="200"/>
      <c r="S1000" s="200"/>
      <c r="T1000" s="201"/>
      <c r="AT1000" s="196" t="s">
        <v>284</v>
      </c>
      <c r="AU1000" s="196" t="s">
        <v>81</v>
      </c>
      <c r="AV1000" s="12" t="s">
        <v>77</v>
      </c>
      <c r="AW1000" s="12" t="s">
        <v>36</v>
      </c>
      <c r="AX1000" s="12" t="s">
        <v>73</v>
      </c>
      <c r="AY1000" s="196" t="s">
        <v>276</v>
      </c>
    </row>
    <row r="1001" spans="2:65" s="12" customFormat="1">
      <c r="B1001" s="194"/>
      <c r="D1001" s="195" t="s">
        <v>284</v>
      </c>
      <c r="E1001" s="196" t="s">
        <v>5</v>
      </c>
      <c r="F1001" s="197" t="s">
        <v>1406</v>
      </c>
      <c r="H1001" s="196" t="s">
        <v>5</v>
      </c>
      <c r="I1001" s="198"/>
      <c r="L1001" s="194"/>
      <c r="M1001" s="199"/>
      <c r="N1001" s="200"/>
      <c r="O1001" s="200"/>
      <c r="P1001" s="200"/>
      <c r="Q1001" s="200"/>
      <c r="R1001" s="200"/>
      <c r="S1001" s="200"/>
      <c r="T1001" s="201"/>
      <c r="AT1001" s="196" t="s">
        <v>284</v>
      </c>
      <c r="AU1001" s="196" t="s">
        <v>81</v>
      </c>
      <c r="AV1001" s="12" t="s">
        <v>77</v>
      </c>
      <c r="AW1001" s="12" t="s">
        <v>36</v>
      </c>
      <c r="AX1001" s="12" t="s">
        <v>73</v>
      </c>
      <c r="AY1001" s="196" t="s">
        <v>276</v>
      </c>
    </row>
    <row r="1002" spans="2:65" s="12" customFormat="1">
      <c r="B1002" s="194"/>
      <c r="D1002" s="195" t="s">
        <v>284</v>
      </c>
      <c r="E1002" s="196" t="s">
        <v>5</v>
      </c>
      <c r="F1002" s="197" t="s">
        <v>3910</v>
      </c>
      <c r="H1002" s="196" t="s">
        <v>5</v>
      </c>
      <c r="I1002" s="198"/>
      <c r="L1002" s="194"/>
      <c r="M1002" s="199"/>
      <c r="N1002" s="200"/>
      <c r="O1002" s="200"/>
      <c r="P1002" s="200"/>
      <c r="Q1002" s="200"/>
      <c r="R1002" s="200"/>
      <c r="S1002" s="200"/>
      <c r="T1002" s="201"/>
      <c r="AT1002" s="196" t="s">
        <v>284</v>
      </c>
      <c r="AU1002" s="196" t="s">
        <v>81</v>
      </c>
      <c r="AV1002" s="12" t="s">
        <v>77</v>
      </c>
      <c r="AW1002" s="12" t="s">
        <v>36</v>
      </c>
      <c r="AX1002" s="12" t="s">
        <v>73</v>
      </c>
      <c r="AY1002" s="196" t="s">
        <v>276</v>
      </c>
    </row>
    <row r="1003" spans="2:65" s="12" customFormat="1">
      <c r="B1003" s="194"/>
      <c r="D1003" s="195" t="s">
        <v>284</v>
      </c>
      <c r="E1003" s="196" t="s">
        <v>5</v>
      </c>
      <c r="F1003" s="197" t="s">
        <v>1746</v>
      </c>
      <c r="H1003" s="196" t="s">
        <v>5</v>
      </c>
      <c r="I1003" s="198"/>
      <c r="L1003" s="194"/>
      <c r="M1003" s="199"/>
      <c r="N1003" s="200"/>
      <c r="O1003" s="200"/>
      <c r="P1003" s="200"/>
      <c r="Q1003" s="200"/>
      <c r="R1003" s="200"/>
      <c r="S1003" s="200"/>
      <c r="T1003" s="201"/>
      <c r="AT1003" s="196" t="s">
        <v>284</v>
      </c>
      <c r="AU1003" s="196" t="s">
        <v>81</v>
      </c>
      <c r="AV1003" s="12" t="s">
        <v>77</v>
      </c>
      <c r="AW1003" s="12" t="s">
        <v>36</v>
      </c>
      <c r="AX1003" s="12" t="s">
        <v>73</v>
      </c>
      <c r="AY1003" s="196" t="s">
        <v>276</v>
      </c>
    </row>
    <row r="1004" spans="2:65" s="13" customFormat="1">
      <c r="B1004" s="202"/>
      <c r="D1004" s="195" t="s">
        <v>284</v>
      </c>
      <c r="E1004" s="203" t="s">
        <v>5</v>
      </c>
      <c r="F1004" s="204" t="s">
        <v>77</v>
      </c>
      <c r="H1004" s="205">
        <v>1</v>
      </c>
      <c r="I1004" s="206"/>
      <c r="L1004" s="202"/>
      <c r="M1004" s="207"/>
      <c r="N1004" s="208"/>
      <c r="O1004" s="208"/>
      <c r="P1004" s="208"/>
      <c r="Q1004" s="208"/>
      <c r="R1004" s="208"/>
      <c r="S1004" s="208"/>
      <c r="T1004" s="209"/>
      <c r="AT1004" s="203" t="s">
        <v>284</v>
      </c>
      <c r="AU1004" s="203" t="s">
        <v>81</v>
      </c>
      <c r="AV1004" s="13" t="s">
        <v>81</v>
      </c>
      <c r="AW1004" s="13" t="s">
        <v>36</v>
      </c>
      <c r="AX1004" s="13" t="s">
        <v>73</v>
      </c>
      <c r="AY1004" s="203" t="s">
        <v>276</v>
      </c>
    </row>
    <row r="1005" spans="2:65" s="14" customFormat="1">
      <c r="B1005" s="210"/>
      <c r="D1005" s="195" t="s">
        <v>284</v>
      </c>
      <c r="E1005" s="211" t="s">
        <v>5</v>
      </c>
      <c r="F1005" s="212" t="s">
        <v>290</v>
      </c>
      <c r="H1005" s="213">
        <v>1</v>
      </c>
      <c r="I1005" s="214"/>
      <c r="L1005" s="210"/>
      <c r="M1005" s="215"/>
      <c r="N1005" s="216"/>
      <c r="O1005" s="216"/>
      <c r="P1005" s="216"/>
      <c r="Q1005" s="216"/>
      <c r="R1005" s="216"/>
      <c r="S1005" s="216"/>
      <c r="T1005" s="217"/>
      <c r="AT1005" s="211" t="s">
        <v>284</v>
      </c>
      <c r="AU1005" s="211" t="s">
        <v>81</v>
      </c>
      <c r="AV1005" s="14" t="s">
        <v>87</v>
      </c>
      <c r="AW1005" s="14" t="s">
        <v>36</v>
      </c>
      <c r="AX1005" s="14" t="s">
        <v>73</v>
      </c>
      <c r="AY1005" s="211" t="s">
        <v>276</v>
      </c>
    </row>
    <row r="1006" spans="2:65" s="15" customFormat="1">
      <c r="B1006" s="218"/>
      <c r="D1006" s="195" t="s">
        <v>284</v>
      </c>
      <c r="E1006" s="219" t="s">
        <v>5</v>
      </c>
      <c r="F1006" s="220" t="s">
        <v>291</v>
      </c>
      <c r="H1006" s="221">
        <v>1</v>
      </c>
      <c r="I1006" s="222"/>
      <c r="L1006" s="218"/>
      <c r="M1006" s="223"/>
      <c r="N1006" s="224"/>
      <c r="O1006" s="224"/>
      <c r="P1006" s="224"/>
      <c r="Q1006" s="224"/>
      <c r="R1006" s="224"/>
      <c r="S1006" s="224"/>
      <c r="T1006" s="225"/>
      <c r="AT1006" s="219" t="s">
        <v>284</v>
      </c>
      <c r="AU1006" s="219" t="s">
        <v>81</v>
      </c>
      <c r="AV1006" s="15" t="s">
        <v>92</v>
      </c>
      <c r="AW1006" s="15" t="s">
        <v>36</v>
      </c>
      <c r="AX1006" s="15" t="s">
        <v>77</v>
      </c>
      <c r="AY1006" s="219" t="s">
        <v>276</v>
      </c>
    </row>
    <row r="1007" spans="2:65" s="1" customFormat="1" ht="16.5" customHeight="1">
      <c r="B1007" s="181"/>
      <c r="C1007" s="226" t="s">
        <v>753</v>
      </c>
      <c r="D1007" s="226" t="s">
        <v>447</v>
      </c>
      <c r="E1007" s="227" t="s">
        <v>4210</v>
      </c>
      <c r="F1007" s="228" t="s">
        <v>4211</v>
      </c>
      <c r="G1007" s="229" t="s">
        <v>368</v>
      </c>
      <c r="H1007" s="230">
        <v>1</v>
      </c>
      <c r="I1007" s="231"/>
      <c r="J1007" s="232">
        <f>ROUND(I1007*H1007,2)</f>
        <v>0</v>
      </c>
      <c r="K1007" s="228" t="s">
        <v>282</v>
      </c>
      <c r="L1007" s="233"/>
      <c r="M1007" s="234" t="s">
        <v>5</v>
      </c>
      <c r="N1007" s="235" t="s">
        <v>46</v>
      </c>
      <c r="O1007" s="43"/>
      <c r="P1007" s="191">
        <f>O1007*H1007</f>
        <v>0</v>
      </c>
      <c r="Q1007" s="191">
        <v>1.43E-2</v>
      </c>
      <c r="R1007" s="191">
        <f>Q1007*H1007</f>
        <v>1.43E-2</v>
      </c>
      <c r="S1007" s="191">
        <v>0</v>
      </c>
      <c r="T1007" s="192">
        <f>S1007*H1007</f>
        <v>0</v>
      </c>
      <c r="AR1007" s="25" t="s">
        <v>322</v>
      </c>
      <c r="AT1007" s="25" t="s">
        <v>447</v>
      </c>
      <c r="AU1007" s="25" t="s">
        <v>81</v>
      </c>
      <c r="AY1007" s="25" t="s">
        <v>276</v>
      </c>
      <c r="BE1007" s="193">
        <f>IF(N1007="základní",J1007,0)</f>
        <v>0</v>
      </c>
      <c r="BF1007" s="193">
        <f>IF(N1007="snížená",J1007,0)</f>
        <v>0</v>
      </c>
      <c r="BG1007" s="193">
        <f>IF(N1007="zákl. přenesená",J1007,0)</f>
        <v>0</v>
      </c>
      <c r="BH1007" s="193">
        <f>IF(N1007="sníž. přenesená",J1007,0)</f>
        <v>0</v>
      </c>
      <c r="BI1007" s="193">
        <f>IF(N1007="nulová",J1007,0)</f>
        <v>0</v>
      </c>
      <c r="BJ1007" s="25" t="s">
        <v>92</v>
      </c>
      <c r="BK1007" s="193">
        <f>ROUND(I1007*H1007,2)</f>
        <v>0</v>
      </c>
      <c r="BL1007" s="25" t="s">
        <v>92</v>
      </c>
      <c r="BM1007" s="25" t="s">
        <v>4212</v>
      </c>
    </row>
    <row r="1008" spans="2:65" s="12" customFormat="1">
      <c r="B1008" s="194"/>
      <c r="D1008" s="195" t="s">
        <v>284</v>
      </c>
      <c r="E1008" s="196" t="s">
        <v>5</v>
      </c>
      <c r="F1008" s="197" t="s">
        <v>451</v>
      </c>
      <c r="H1008" s="196" t="s">
        <v>5</v>
      </c>
      <c r="I1008" s="198"/>
      <c r="L1008" s="194"/>
      <c r="M1008" s="199"/>
      <c r="N1008" s="200"/>
      <c r="O1008" s="200"/>
      <c r="P1008" s="200"/>
      <c r="Q1008" s="200"/>
      <c r="R1008" s="200"/>
      <c r="S1008" s="200"/>
      <c r="T1008" s="201"/>
      <c r="AT1008" s="196" t="s">
        <v>284</v>
      </c>
      <c r="AU1008" s="196" t="s">
        <v>81</v>
      </c>
      <c r="AV1008" s="12" t="s">
        <v>77</v>
      </c>
      <c r="AW1008" s="12" t="s">
        <v>36</v>
      </c>
      <c r="AX1008" s="12" t="s">
        <v>73</v>
      </c>
      <c r="AY1008" s="196" t="s">
        <v>276</v>
      </c>
    </row>
    <row r="1009" spans="2:65" s="12" customFormat="1">
      <c r="B1009" s="194"/>
      <c r="D1009" s="195" t="s">
        <v>284</v>
      </c>
      <c r="E1009" s="196" t="s">
        <v>5</v>
      </c>
      <c r="F1009" s="197" t="s">
        <v>3910</v>
      </c>
      <c r="H1009" s="196" t="s">
        <v>5</v>
      </c>
      <c r="I1009" s="198"/>
      <c r="L1009" s="194"/>
      <c r="M1009" s="199"/>
      <c r="N1009" s="200"/>
      <c r="O1009" s="200"/>
      <c r="P1009" s="200"/>
      <c r="Q1009" s="200"/>
      <c r="R1009" s="200"/>
      <c r="S1009" s="200"/>
      <c r="T1009" s="201"/>
      <c r="AT1009" s="196" t="s">
        <v>284</v>
      </c>
      <c r="AU1009" s="196" t="s">
        <v>81</v>
      </c>
      <c r="AV1009" s="12" t="s">
        <v>77</v>
      </c>
      <c r="AW1009" s="12" t="s">
        <v>36</v>
      </c>
      <c r="AX1009" s="12" t="s">
        <v>73</v>
      </c>
      <c r="AY1009" s="196" t="s">
        <v>276</v>
      </c>
    </row>
    <row r="1010" spans="2:65" s="12" customFormat="1">
      <c r="B1010" s="194"/>
      <c r="D1010" s="195" t="s">
        <v>284</v>
      </c>
      <c r="E1010" s="196" t="s">
        <v>5</v>
      </c>
      <c r="F1010" s="197" t="s">
        <v>1746</v>
      </c>
      <c r="H1010" s="196" t="s">
        <v>5</v>
      </c>
      <c r="I1010" s="198"/>
      <c r="L1010" s="194"/>
      <c r="M1010" s="199"/>
      <c r="N1010" s="200"/>
      <c r="O1010" s="200"/>
      <c r="P1010" s="200"/>
      <c r="Q1010" s="200"/>
      <c r="R1010" s="200"/>
      <c r="S1010" s="200"/>
      <c r="T1010" s="201"/>
      <c r="AT1010" s="196" t="s">
        <v>284</v>
      </c>
      <c r="AU1010" s="196" t="s">
        <v>81</v>
      </c>
      <c r="AV1010" s="12" t="s">
        <v>77</v>
      </c>
      <c r="AW1010" s="12" t="s">
        <v>36</v>
      </c>
      <c r="AX1010" s="12" t="s">
        <v>73</v>
      </c>
      <c r="AY1010" s="196" t="s">
        <v>276</v>
      </c>
    </row>
    <row r="1011" spans="2:65" s="13" customFormat="1">
      <c r="B1011" s="202"/>
      <c r="D1011" s="195" t="s">
        <v>284</v>
      </c>
      <c r="E1011" s="203" t="s">
        <v>5</v>
      </c>
      <c r="F1011" s="204" t="s">
        <v>77</v>
      </c>
      <c r="H1011" s="205">
        <v>1</v>
      </c>
      <c r="I1011" s="206"/>
      <c r="L1011" s="202"/>
      <c r="M1011" s="207"/>
      <c r="N1011" s="208"/>
      <c r="O1011" s="208"/>
      <c r="P1011" s="208"/>
      <c r="Q1011" s="208"/>
      <c r="R1011" s="208"/>
      <c r="S1011" s="208"/>
      <c r="T1011" s="209"/>
      <c r="AT1011" s="203" t="s">
        <v>284</v>
      </c>
      <c r="AU1011" s="203" t="s">
        <v>81</v>
      </c>
      <c r="AV1011" s="13" t="s">
        <v>81</v>
      </c>
      <c r="AW1011" s="13" t="s">
        <v>36</v>
      </c>
      <c r="AX1011" s="13" t="s">
        <v>73</v>
      </c>
      <c r="AY1011" s="203" t="s">
        <v>276</v>
      </c>
    </row>
    <row r="1012" spans="2:65" s="14" customFormat="1">
      <c r="B1012" s="210"/>
      <c r="D1012" s="195" t="s">
        <v>284</v>
      </c>
      <c r="E1012" s="211" t="s">
        <v>5</v>
      </c>
      <c r="F1012" s="212" t="s">
        <v>290</v>
      </c>
      <c r="H1012" s="213">
        <v>1</v>
      </c>
      <c r="I1012" s="214"/>
      <c r="L1012" s="210"/>
      <c r="M1012" s="215"/>
      <c r="N1012" s="216"/>
      <c r="O1012" s="216"/>
      <c r="P1012" s="216"/>
      <c r="Q1012" s="216"/>
      <c r="R1012" s="216"/>
      <c r="S1012" s="216"/>
      <c r="T1012" s="217"/>
      <c r="AT1012" s="211" t="s">
        <v>284</v>
      </c>
      <c r="AU1012" s="211" t="s">
        <v>81</v>
      </c>
      <c r="AV1012" s="14" t="s">
        <v>87</v>
      </c>
      <c r="AW1012" s="14" t="s">
        <v>36</v>
      </c>
      <c r="AX1012" s="14" t="s">
        <v>73</v>
      </c>
      <c r="AY1012" s="211" t="s">
        <v>276</v>
      </c>
    </row>
    <row r="1013" spans="2:65" s="15" customFormat="1">
      <c r="B1013" s="218"/>
      <c r="D1013" s="195" t="s">
        <v>284</v>
      </c>
      <c r="E1013" s="219" t="s">
        <v>5</v>
      </c>
      <c r="F1013" s="220" t="s">
        <v>291</v>
      </c>
      <c r="H1013" s="221">
        <v>1</v>
      </c>
      <c r="I1013" s="222"/>
      <c r="L1013" s="218"/>
      <c r="M1013" s="223"/>
      <c r="N1013" s="224"/>
      <c r="O1013" s="224"/>
      <c r="P1013" s="224"/>
      <c r="Q1013" s="224"/>
      <c r="R1013" s="224"/>
      <c r="S1013" s="224"/>
      <c r="T1013" s="225"/>
      <c r="AT1013" s="219" t="s">
        <v>284</v>
      </c>
      <c r="AU1013" s="219" t="s">
        <v>81</v>
      </c>
      <c r="AV1013" s="15" t="s">
        <v>92</v>
      </c>
      <c r="AW1013" s="15" t="s">
        <v>36</v>
      </c>
      <c r="AX1013" s="15" t="s">
        <v>77</v>
      </c>
      <c r="AY1013" s="219" t="s">
        <v>276</v>
      </c>
    </row>
    <row r="1014" spans="2:65" s="1" customFormat="1" ht="16.5" customHeight="1">
      <c r="B1014" s="181"/>
      <c r="C1014" s="182" t="s">
        <v>760</v>
      </c>
      <c r="D1014" s="182" t="s">
        <v>278</v>
      </c>
      <c r="E1014" s="183" t="s">
        <v>457</v>
      </c>
      <c r="F1014" s="184" t="s">
        <v>4213</v>
      </c>
      <c r="G1014" s="185" t="s">
        <v>368</v>
      </c>
      <c r="H1014" s="186">
        <v>1</v>
      </c>
      <c r="I1014" s="187"/>
      <c r="J1014" s="188">
        <f>ROUND(I1014*H1014,2)</f>
        <v>0</v>
      </c>
      <c r="K1014" s="184" t="s">
        <v>459</v>
      </c>
      <c r="L1014" s="42"/>
      <c r="M1014" s="189" t="s">
        <v>5</v>
      </c>
      <c r="N1014" s="190" t="s">
        <v>46</v>
      </c>
      <c r="O1014" s="43"/>
      <c r="P1014" s="191">
        <f>O1014*H1014</f>
        <v>0</v>
      </c>
      <c r="Q1014" s="191">
        <v>0</v>
      </c>
      <c r="R1014" s="191">
        <f>Q1014*H1014</f>
        <v>0</v>
      </c>
      <c r="S1014" s="191">
        <v>0</v>
      </c>
      <c r="T1014" s="192">
        <f>S1014*H1014</f>
        <v>0</v>
      </c>
      <c r="AR1014" s="25" t="s">
        <v>92</v>
      </c>
      <c r="AT1014" s="25" t="s">
        <v>278</v>
      </c>
      <c r="AU1014" s="25" t="s">
        <v>81</v>
      </c>
      <c r="AY1014" s="25" t="s">
        <v>276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25" t="s">
        <v>92</v>
      </c>
      <c r="BK1014" s="193">
        <f>ROUND(I1014*H1014,2)</f>
        <v>0</v>
      </c>
      <c r="BL1014" s="25" t="s">
        <v>92</v>
      </c>
      <c r="BM1014" s="25" t="s">
        <v>4214</v>
      </c>
    </row>
    <row r="1015" spans="2:65" s="11" customFormat="1" ht="29.85" customHeight="1">
      <c r="B1015" s="168"/>
      <c r="D1015" s="169" t="s">
        <v>72</v>
      </c>
      <c r="E1015" s="179" t="s">
        <v>332</v>
      </c>
      <c r="F1015" s="179" t="s">
        <v>483</v>
      </c>
      <c r="I1015" s="171"/>
      <c r="J1015" s="180">
        <f>BK1015</f>
        <v>0</v>
      </c>
      <c r="L1015" s="168"/>
      <c r="M1015" s="173"/>
      <c r="N1015" s="174"/>
      <c r="O1015" s="174"/>
      <c r="P1015" s="175">
        <f>SUM(P1016:P1085)</f>
        <v>0</v>
      </c>
      <c r="Q1015" s="174"/>
      <c r="R1015" s="175">
        <f>SUM(R1016:R1085)</f>
        <v>4.9831099999999996E-2</v>
      </c>
      <c r="S1015" s="174"/>
      <c r="T1015" s="176">
        <f>SUM(T1016:T1085)</f>
        <v>0.25439999999999996</v>
      </c>
      <c r="AR1015" s="169" t="s">
        <v>77</v>
      </c>
      <c r="AT1015" s="177" t="s">
        <v>72</v>
      </c>
      <c r="AU1015" s="177" t="s">
        <v>77</v>
      </c>
      <c r="AY1015" s="169" t="s">
        <v>276</v>
      </c>
      <c r="BK1015" s="178">
        <f>SUM(BK1016:BK1085)</f>
        <v>0</v>
      </c>
    </row>
    <row r="1016" spans="2:65" s="1" customFormat="1" ht="25.5" customHeight="1">
      <c r="B1016" s="181"/>
      <c r="C1016" s="182" t="s">
        <v>1226</v>
      </c>
      <c r="D1016" s="182" t="s">
        <v>278</v>
      </c>
      <c r="E1016" s="183" t="s">
        <v>1221</v>
      </c>
      <c r="F1016" s="184" t="s">
        <v>1222</v>
      </c>
      <c r="G1016" s="185" t="s">
        <v>325</v>
      </c>
      <c r="H1016" s="186">
        <v>519.20000000000005</v>
      </c>
      <c r="I1016" s="187"/>
      <c r="J1016" s="188">
        <f>ROUND(I1016*H1016,2)</f>
        <v>0</v>
      </c>
      <c r="K1016" s="184" t="s">
        <v>282</v>
      </c>
      <c r="L1016" s="42"/>
      <c r="M1016" s="189" t="s">
        <v>5</v>
      </c>
      <c r="N1016" s="190" t="s">
        <v>46</v>
      </c>
      <c r="O1016" s="43"/>
      <c r="P1016" s="191">
        <f>O1016*H1016</f>
        <v>0</v>
      </c>
      <c r="Q1016" s="191">
        <v>0</v>
      </c>
      <c r="R1016" s="191">
        <f>Q1016*H1016</f>
        <v>0</v>
      </c>
      <c r="S1016" s="191">
        <v>0</v>
      </c>
      <c r="T1016" s="192">
        <f>S1016*H1016</f>
        <v>0</v>
      </c>
      <c r="AR1016" s="25" t="s">
        <v>92</v>
      </c>
      <c r="AT1016" s="25" t="s">
        <v>278</v>
      </c>
      <c r="AU1016" s="25" t="s">
        <v>81</v>
      </c>
      <c r="AY1016" s="25" t="s">
        <v>276</v>
      </c>
      <c r="BE1016" s="193">
        <f>IF(N1016="základní",J1016,0)</f>
        <v>0</v>
      </c>
      <c r="BF1016" s="193">
        <f>IF(N1016="snížená",J1016,0)</f>
        <v>0</v>
      </c>
      <c r="BG1016" s="193">
        <f>IF(N1016="zákl. přenesená",J1016,0)</f>
        <v>0</v>
      </c>
      <c r="BH1016" s="193">
        <f>IF(N1016="sníž. přenesená",J1016,0)</f>
        <v>0</v>
      </c>
      <c r="BI1016" s="193">
        <f>IF(N1016="nulová",J1016,0)</f>
        <v>0</v>
      </c>
      <c r="BJ1016" s="25" t="s">
        <v>92</v>
      </c>
      <c r="BK1016" s="193">
        <f>ROUND(I1016*H1016,2)</f>
        <v>0</v>
      </c>
      <c r="BL1016" s="25" t="s">
        <v>92</v>
      </c>
      <c r="BM1016" s="25" t="s">
        <v>4215</v>
      </c>
    </row>
    <row r="1017" spans="2:65" s="12" customFormat="1">
      <c r="B1017" s="194"/>
      <c r="D1017" s="195" t="s">
        <v>284</v>
      </c>
      <c r="E1017" s="196" t="s">
        <v>5</v>
      </c>
      <c r="F1017" s="197" t="s">
        <v>1224</v>
      </c>
      <c r="H1017" s="196" t="s">
        <v>5</v>
      </c>
      <c r="I1017" s="198"/>
      <c r="L1017" s="194"/>
      <c r="M1017" s="199"/>
      <c r="N1017" s="200"/>
      <c r="O1017" s="200"/>
      <c r="P1017" s="200"/>
      <c r="Q1017" s="200"/>
      <c r="R1017" s="200"/>
      <c r="S1017" s="200"/>
      <c r="T1017" s="201"/>
      <c r="AT1017" s="196" t="s">
        <v>284</v>
      </c>
      <c r="AU1017" s="196" t="s">
        <v>81</v>
      </c>
      <c r="AV1017" s="12" t="s">
        <v>77</v>
      </c>
      <c r="AW1017" s="12" t="s">
        <v>36</v>
      </c>
      <c r="AX1017" s="12" t="s">
        <v>73</v>
      </c>
      <c r="AY1017" s="196" t="s">
        <v>276</v>
      </c>
    </row>
    <row r="1018" spans="2:65" s="12" customFormat="1">
      <c r="B1018" s="194"/>
      <c r="D1018" s="195" t="s">
        <v>284</v>
      </c>
      <c r="E1018" s="196" t="s">
        <v>5</v>
      </c>
      <c r="F1018" s="197" t="s">
        <v>4216</v>
      </c>
      <c r="H1018" s="196" t="s">
        <v>5</v>
      </c>
      <c r="I1018" s="198"/>
      <c r="L1018" s="194"/>
      <c r="M1018" s="199"/>
      <c r="N1018" s="200"/>
      <c r="O1018" s="200"/>
      <c r="P1018" s="200"/>
      <c r="Q1018" s="200"/>
      <c r="R1018" s="200"/>
      <c r="S1018" s="200"/>
      <c r="T1018" s="201"/>
      <c r="AT1018" s="196" t="s">
        <v>284</v>
      </c>
      <c r="AU1018" s="196" t="s">
        <v>81</v>
      </c>
      <c r="AV1018" s="12" t="s">
        <v>77</v>
      </c>
      <c r="AW1018" s="12" t="s">
        <v>36</v>
      </c>
      <c r="AX1018" s="12" t="s">
        <v>73</v>
      </c>
      <c r="AY1018" s="196" t="s">
        <v>276</v>
      </c>
    </row>
    <row r="1019" spans="2:65" s="12" customFormat="1">
      <c r="B1019" s="194"/>
      <c r="D1019" s="195" t="s">
        <v>284</v>
      </c>
      <c r="E1019" s="196" t="s">
        <v>5</v>
      </c>
      <c r="F1019" s="197" t="s">
        <v>3910</v>
      </c>
      <c r="H1019" s="196" t="s">
        <v>5</v>
      </c>
      <c r="I1019" s="198"/>
      <c r="L1019" s="194"/>
      <c r="M1019" s="199"/>
      <c r="N1019" s="200"/>
      <c r="O1019" s="200"/>
      <c r="P1019" s="200"/>
      <c r="Q1019" s="200"/>
      <c r="R1019" s="200"/>
      <c r="S1019" s="200"/>
      <c r="T1019" s="201"/>
      <c r="AT1019" s="196" t="s">
        <v>284</v>
      </c>
      <c r="AU1019" s="196" t="s">
        <v>81</v>
      </c>
      <c r="AV1019" s="12" t="s">
        <v>77</v>
      </c>
      <c r="AW1019" s="12" t="s">
        <v>36</v>
      </c>
      <c r="AX1019" s="12" t="s">
        <v>73</v>
      </c>
      <c r="AY1019" s="196" t="s">
        <v>276</v>
      </c>
    </row>
    <row r="1020" spans="2:65" s="13" customFormat="1">
      <c r="B1020" s="202"/>
      <c r="D1020" s="195" t="s">
        <v>284</v>
      </c>
      <c r="E1020" s="203" t="s">
        <v>5</v>
      </c>
      <c r="F1020" s="204" t="s">
        <v>4217</v>
      </c>
      <c r="H1020" s="205">
        <v>144.76</v>
      </c>
      <c r="I1020" s="206"/>
      <c r="L1020" s="202"/>
      <c r="M1020" s="207"/>
      <c r="N1020" s="208"/>
      <c r="O1020" s="208"/>
      <c r="P1020" s="208"/>
      <c r="Q1020" s="208"/>
      <c r="R1020" s="208"/>
      <c r="S1020" s="208"/>
      <c r="T1020" s="209"/>
      <c r="AT1020" s="203" t="s">
        <v>284</v>
      </c>
      <c r="AU1020" s="203" t="s">
        <v>81</v>
      </c>
      <c r="AV1020" s="13" t="s">
        <v>81</v>
      </c>
      <c r="AW1020" s="13" t="s">
        <v>36</v>
      </c>
      <c r="AX1020" s="13" t="s">
        <v>73</v>
      </c>
      <c r="AY1020" s="203" t="s">
        <v>276</v>
      </c>
    </row>
    <row r="1021" spans="2:65" s="12" customFormat="1">
      <c r="B1021" s="194"/>
      <c r="D1021" s="195" t="s">
        <v>284</v>
      </c>
      <c r="E1021" s="196" t="s">
        <v>5</v>
      </c>
      <c r="F1021" s="197" t="s">
        <v>3759</v>
      </c>
      <c r="H1021" s="196" t="s">
        <v>5</v>
      </c>
      <c r="I1021" s="198"/>
      <c r="L1021" s="194"/>
      <c r="M1021" s="199"/>
      <c r="N1021" s="200"/>
      <c r="O1021" s="200"/>
      <c r="P1021" s="200"/>
      <c r="Q1021" s="200"/>
      <c r="R1021" s="200"/>
      <c r="S1021" s="200"/>
      <c r="T1021" s="201"/>
      <c r="AT1021" s="196" t="s">
        <v>284</v>
      </c>
      <c r="AU1021" s="196" t="s">
        <v>81</v>
      </c>
      <c r="AV1021" s="12" t="s">
        <v>77</v>
      </c>
      <c r="AW1021" s="12" t="s">
        <v>36</v>
      </c>
      <c r="AX1021" s="12" t="s">
        <v>73</v>
      </c>
      <c r="AY1021" s="196" t="s">
        <v>276</v>
      </c>
    </row>
    <row r="1022" spans="2:65" s="13" customFormat="1">
      <c r="B1022" s="202"/>
      <c r="D1022" s="195" t="s">
        <v>284</v>
      </c>
      <c r="E1022" s="203" t="s">
        <v>5</v>
      </c>
      <c r="F1022" s="204" t="s">
        <v>4218</v>
      </c>
      <c r="H1022" s="205">
        <v>74.8</v>
      </c>
      <c r="I1022" s="206"/>
      <c r="L1022" s="202"/>
      <c r="M1022" s="207"/>
      <c r="N1022" s="208"/>
      <c r="O1022" s="208"/>
      <c r="P1022" s="208"/>
      <c r="Q1022" s="208"/>
      <c r="R1022" s="208"/>
      <c r="S1022" s="208"/>
      <c r="T1022" s="209"/>
      <c r="AT1022" s="203" t="s">
        <v>284</v>
      </c>
      <c r="AU1022" s="203" t="s">
        <v>81</v>
      </c>
      <c r="AV1022" s="13" t="s">
        <v>81</v>
      </c>
      <c r="AW1022" s="13" t="s">
        <v>36</v>
      </c>
      <c r="AX1022" s="13" t="s">
        <v>73</v>
      </c>
      <c r="AY1022" s="203" t="s">
        <v>276</v>
      </c>
    </row>
    <row r="1023" spans="2:65" s="12" customFormat="1">
      <c r="B1023" s="194"/>
      <c r="D1023" s="195" t="s">
        <v>284</v>
      </c>
      <c r="E1023" s="196" t="s">
        <v>5</v>
      </c>
      <c r="F1023" s="197" t="s">
        <v>3761</v>
      </c>
      <c r="H1023" s="196" t="s">
        <v>5</v>
      </c>
      <c r="I1023" s="198"/>
      <c r="L1023" s="194"/>
      <c r="M1023" s="199"/>
      <c r="N1023" s="200"/>
      <c r="O1023" s="200"/>
      <c r="P1023" s="200"/>
      <c r="Q1023" s="200"/>
      <c r="R1023" s="200"/>
      <c r="S1023" s="200"/>
      <c r="T1023" s="201"/>
      <c r="AT1023" s="196" t="s">
        <v>284</v>
      </c>
      <c r="AU1023" s="196" t="s">
        <v>81</v>
      </c>
      <c r="AV1023" s="12" t="s">
        <v>77</v>
      </c>
      <c r="AW1023" s="12" t="s">
        <v>36</v>
      </c>
      <c r="AX1023" s="12" t="s">
        <v>73</v>
      </c>
      <c r="AY1023" s="196" t="s">
        <v>276</v>
      </c>
    </row>
    <row r="1024" spans="2:65" s="13" customFormat="1">
      <c r="B1024" s="202"/>
      <c r="D1024" s="195" t="s">
        <v>284</v>
      </c>
      <c r="E1024" s="203" t="s">
        <v>5</v>
      </c>
      <c r="F1024" s="204" t="s">
        <v>4219</v>
      </c>
      <c r="H1024" s="205">
        <v>192.28</v>
      </c>
      <c r="I1024" s="206"/>
      <c r="L1024" s="202"/>
      <c r="M1024" s="207"/>
      <c r="N1024" s="208"/>
      <c r="O1024" s="208"/>
      <c r="P1024" s="208"/>
      <c r="Q1024" s="208"/>
      <c r="R1024" s="208"/>
      <c r="S1024" s="208"/>
      <c r="T1024" s="209"/>
      <c r="AT1024" s="203" t="s">
        <v>284</v>
      </c>
      <c r="AU1024" s="203" t="s">
        <v>81</v>
      </c>
      <c r="AV1024" s="13" t="s">
        <v>81</v>
      </c>
      <c r="AW1024" s="13" t="s">
        <v>36</v>
      </c>
      <c r="AX1024" s="13" t="s">
        <v>73</v>
      </c>
      <c r="AY1024" s="203" t="s">
        <v>276</v>
      </c>
    </row>
    <row r="1025" spans="2:65" s="12" customFormat="1">
      <c r="B1025" s="194"/>
      <c r="D1025" s="195" t="s">
        <v>284</v>
      </c>
      <c r="E1025" s="196" t="s">
        <v>5</v>
      </c>
      <c r="F1025" s="197" t="s">
        <v>3770</v>
      </c>
      <c r="H1025" s="196" t="s">
        <v>5</v>
      </c>
      <c r="I1025" s="198"/>
      <c r="L1025" s="194"/>
      <c r="M1025" s="199"/>
      <c r="N1025" s="200"/>
      <c r="O1025" s="200"/>
      <c r="P1025" s="200"/>
      <c r="Q1025" s="200"/>
      <c r="R1025" s="200"/>
      <c r="S1025" s="200"/>
      <c r="T1025" s="201"/>
      <c r="AT1025" s="196" t="s">
        <v>284</v>
      </c>
      <c r="AU1025" s="196" t="s">
        <v>81</v>
      </c>
      <c r="AV1025" s="12" t="s">
        <v>77</v>
      </c>
      <c r="AW1025" s="12" t="s">
        <v>36</v>
      </c>
      <c r="AX1025" s="12" t="s">
        <v>73</v>
      </c>
      <c r="AY1025" s="196" t="s">
        <v>276</v>
      </c>
    </row>
    <row r="1026" spans="2:65" s="13" customFormat="1">
      <c r="B1026" s="202"/>
      <c r="D1026" s="195" t="s">
        <v>284</v>
      </c>
      <c r="E1026" s="203" t="s">
        <v>5</v>
      </c>
      <c r="F1026" s="204" t="s">
        <v>4220</v>
      </c>
      <c r="H1026" s="205">
        <v>107.36</v>
      </c>
      <c r="I1026" s="206"/>
      <c r="L1026" s="202"/>
      <c r="M1026" s="207"/>
      <c r="N1026" s="208"/>
      <c r="O1026" s="208"/>
      <c r="P1026" s="208"/>
      <c r="Q1026" s="208"/>
      <c r="R1026" s="208"/>
      <c r="S1026" s="208"/>
      <c r="T1026" s="209"/>
      <c r="AT1026" s="203" t="s">
        <v>284</v>
      </c>
      <c r="AU1026" s="203" t="s">
        <v>81</v>
      </c>
      <c r="AV1026" s="13" t="s">
        <v>81</v>
      </c>
      <c r="AW1026" s="13" t="s">
        <v>36</v>
      </c>
      <c r="AX1026" s="13" t="s">
        <v>73</v>
      </c>
      <c r="AY1026" s="203" t="s">
        <v>276</v>
      </c>
    </row>
    <row r="1027" spans="2:65" s="14" customFormat="1">
      <c r="B1027" s="210"/>
      <c r="D1027" s="195" t="s">
        <v>284</v>
      </c>
      <c r="E1027" s="211" t="s">
        <v>5</v>
      </c>
      <c r="F1027" s="212" t="s">
        <v>290</v>
      </c>
      <c r="H1027" s="213">
        <v>519.20000000000005</v>
      </c>
      <c r="I1027" s="214"/>
      <c r="L1027" s="210"/>
      <c r="M1027" s="215"/>
      <c r="N1027" s="216"/>
      <c r="O1027" s="216"/>
      <c r="P1027" s="216"/>
      <c r="Q1027" s="216"/>
      <c r="R1027" s="216"/>
      <c r="S1027" s="216"/>
      <c r="T1027" s="217"/>
      <c r="AT1027" s="211" t="s">
        <v>284</v>
      </c>
      <c r="AU1027" s="211" t="s">
        <v>81</v>
      </c>
      <c r="AV1027" s="14" t="s">
        <v>87</v>
      </c>
      <c r="AW1027" s="14" t="s">
        <v>36</v>
      </c>
      <c r="AX1027" s="14" t="s">
        <v>73</v>
      </c>
      <c r="AY1027" s="211" t="s">
        <v>276</v>
      </c>
    </row>
    <row r="1028" spans="2:65" s="15" customFormat="1">
      <c r="B1028" s="218"/>
      <c r="D1028" s="195" t="s">
        <v>284</v>
      </c>
      <c r="E1028" s="219" t="s">
        <v>5</v>
      </c>
      <c r="F1028" s="220" t="s">
        <v>291</v>
      </c>
      <c r="H1028" s="221">
        <v>519.20000000000005</v>
      </c>
      <c r="I1028" s="222"/>
      <c r="L1028" s="218"/>
      <c r="M1028" s="223"/>
      <c r="N1028" s="224"/>
      <c r="O1028" s="224"/>
      <c r="P1028" s="224"/>
      <c r="Q1028" s="224"/>
      <c r="R1028" s="224"/>
      <c r="S1028" s="224"/>
      <c r="T1028" s="225"/>
      <c r="AT1028" s="219" t="s">
        <v>284</v>
      </c>
      <c r="AU1028" s="219" t="s">
        <v>81</v>
      </c>
      <c r="AV1028" s="15" t="s">
        <v>92</v>
      </c>
      <c r="AW1028" s="15" t="s">
        <v>36</v>
      </c>
      <c r="AX1028" s="15" t="s">
        <v>77</v>
      </c>
      <c r="AY1028" s="219" t="s">
        <v>276</v>
      </c>
    </row>
    <row r="1029" spans="2:65" s="1" customFormat="1" ht="25.5" customHeight="1">
      <c r="B1029" s="181"/>
      <c r="C1029" s="182" t="s">
        <v>1232</v>
      </c>
      <c r="D1029" s="182" t="s">
        <v>278</v>
      </c>
      <c r="E1029" s="183" t="s">
        <v>1227</v>
      </c>
      <c r="F1029" s="184" t="s">
        <v>1228</v>
      </c>
      <c r="G1029" s="185" t="s">
        <v>325</v>
      </c>
      <c r="H1029" s="186">
        <v>15576</v>
      </c>
      <c r="I1029" s="187"/>
      <c r="J1029" s="188">
        <f>ROUND(I1029*H1029,2)</f>
        <v>0</v>
      </c>
      <c r="K1029" s="184" t="s">
        <v>282</v>
      </c>
      <c r="L1029" s="42"/>
      <c r="M1029" s="189" t="s">
        <v>5</v>
      </c>
      <c r="N1029" s="190" t="s">
        <v>46</v>
      </c>
      <c r="O1029" s="43"/>
      <c r="P1029" s="191">
        <f>O1029*H1029</f>
        <v>0</v>
      </c>
      <c r="Q1029" s="191">
        <v>0</v>
      </c>
      <c r="R1029" s="191">
        <f>Q1029*H1029</f>
        <v>0</v>
      </c>
      <c r="S1029" s="191">
        <v>0</v>
      </c>
      <c r="T1029" s="192">
        <f>S1029*H1029</f>
        <v>0</v>
      </c>
      <c r="AR1029" s="25" t="s">
        <v>92</v>
      </c>
      <c r="AT1029" s="25" t="s">
        <v>278</v>
      </c>
      <c r="AU1029" s="25" t="s">
        <v>81</v>
      </c>
      <c r="AY1029" s="25" t="s">
        <v>276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25" t="s">
        <v>92</v>
      </c>
      <c r="BK1029" s="193">
        <f>ROUND(I1029*H1029,2)</f>
        <v>0</v>
      </c>
      <c r="BL1029" s="25" t="s">
        <v>92</v>
      </c>
      <c r="BM1029" s="25" t="s">
        <v>4221</v>
      </c>
    </row>
    <row r="1030" spans="2:65" s="12" customFormat="1">
      <c r="B1030" s="194"/>
      <c r="D1030" s="195" t="s">
        <v>284</v>
      </c>
      <c r="E1030" s="196" t="s">
        <v>5</v>
      </c>
      <c r="F1030" s="197" t="s">
        <v>1230</v>
      </c>
      <c r="H1030" s="196" t="s">
        <v>5</v>
      </c>
      <c r="I1030" s="198"/>
      <c r="L1030" s="194"/>
      <c r="M1030" s="199"/>
      <c r="N1030" s="200"/>
      <c r="O1030" s="200"/>
      <c r="P1030" s="200"/>
      <c r="Q1030" s="200"/>
      <c r="R1030" s="200"/>
      <c r="S1030" s="200"/>
      <c r="T1030" s="201"/>
      <c r="AT1030" s="196" t="s">
        <v>284</v>
      </c>
      <c r="AU1030" s="196" t="s">
        <v>81</v>
      </c>
      <c r="AV1030" s="12" t="s">
        <v>77</v>
      </c>
      <c r="AW1030" s="12" t="s">
        <v>36</v>
      </c>
      <c r="AX1030" s="12" t="s">
        <v>73</v>
      </c>
      <c r="AY1030" s="196" t="s">
        <v>276</v>
      </c>
    </row>
    <row r="1031" spans="2:65" s="12" customFormat="1">
      <c r="B1031" s="194"/>
      <c r="D1031" s="195" t="s">
        <v>284</v>
      </c>
      <c r="E1031" s="196" t="s">
        <v>5</v>
      </c>
      <c r="F1031" s="197" t="s">
        <v>1224</v>
      </c>
      <c r="H1031" s="196" t="s">
        <v>5</v>
      </c>
      <c r="I1031" s="198"/>
      <c r="L1031" s="194"/>
      <c r="M1031" s="199"/>
      <c r="N1031" s="200"/>
      <c r="O1031" s="200"/>
      <c r="P1031" s="200"/>
      <c r="Q1031" s="200"/>
      <c r="R1031" s="200"/>
      <c r="S1031" s="200"/>
      <c r="T1031" s="201"/>
      <c r="AT1031" s="196" t="s">
        <v>284</v>
      </c>
      <c r="AU1031" s="196" t="s">
        <v>81</v>
      </c>
      <c r="AV1031" s="12" t="s">
        <v>77</v>
      </c>
      <c r="AW1031" s="12" t="s">
        <v>36</v>
      </c>
      <c r="AX1031" s="12" t="s">
        <v>73</v>
      </c>
      <c r="AY1031" s="196" t="s">
        <v>276</v>
      </c>
    </row>
    <row r="1032" spans="2:65" s="12" customFormat="1">
      <c r="B1032" s="194"/>
      <c r="D1032" s="195" t="s">
        <v>284</v>
      </c>
      <c r="E1032" s="196" t="s">
        <v>5</v>
      </c>
      <c r="F1032" s="197" t="s">
        <v>4216</v>
      </c>
      <c r="H1032" s="196" t="s">
        <v>5</v>
      </c>
      <c r="I1032" s="198"/>
      <c r="L1032" s="194"/>
      <c r="M1032" s="199"/>
      <c r="N1032" s="200"/>
      <c r="O1032" s="200"/>
      <c r="P1032" s="200"/>
      <c r="Q1032" s="200"/>
      <c r="R1032" s="200"/>
      <c r="S1032" s="200"/>
      <c r="T1032" s="201"/>
      <c r="AT1032" s="196" t="s">
        <v>284</v>
      </c>
      <c r="AU1032" s="196" t="s">
        <v>81</v>
      </c>
      <c r="AV1032" s="12" t="s">
        <v>77</v>
      </c>
      <c r="AW1032" s="12" t="s">
        <v>36</v>
      </c>
      <c r="AX1032" s="12" t="s">
        <v>73</v>
      </c>
      <c r="AY1032" s="196" t="s">
        <v>276</v>
      </c>
    </row>
    <row r="1033" spans="2:65" s="12" customFormat="1">
      <c r="B1033" s="194"/>
      <c r="D1033" s="195" t="s">
        <v>284</v>
      </c>
      <c r="E1033" s="196" t="s">
        <v>5</v>
      </c>
      <c r="F1033" s="197" t="s">
        <v>3910</v>
      </c>
      <c r="H1033" s="196" t="s">
        <v>5</v>
      </c>
      <c r="I1033" s="198"/>
      <c r="L1033" s="194"/>
      <c r="M1033" s="199"/>
      <c r="N1033" s="200"/>
      <c r="O1033" s="200"/>
      <c r="P1033" s="200"/>
      <c r="Q1033" s="200"/>
      <c r="R1033" s="200"/>
      <c r="S1033" s="200"/>
      <c r="T1033" s="201"/>
      <c r="AT1033" s="196" t="s">
        <v>284</v>
      </c>
      <c r="AU1033" s="196" t="s">
        <v>81</v>
      </c>
      <c r="AV1033" s="12" t="s">
        <v>77</v>
      </c>
      <c r="AW1033" s="12" t="s">
        <v>36</v>
      </c>
      <c r="AX1033" s="12" t="s">
        <v>73</v>
      </c>
      <c r="AY1033" s="196" t="s">
        <v>276</v>
      </c>
    </row>
    <row r="1034" spans="2:65" s="13" customFormat="1">
      <c r="B1034" s="202"/>
      <c r="D1034" s="195" t="s">
        <v>284</v>
      </c>
      <c r="E1034" s="203" t="s">
        <v>5</v>
      </c>
      <c r="F1034" s="204" t="s">
        <v>4222</v>
      </c>
      <c r="H1034" s="205">
        <v>4342.8</v>
      </c>
      <c r="I1034" s="206"/>
      <c r="L1034" s="202"/>
      <c r="M1034" s="207"/>
      <c r="N1034" s="208"/>
      <c r="O1034" s="208"/>
      <c r="P1034" s="208"/>
      <c r="Q1034" s="208"/>
      <c r="R1034" s="208"/>
      <c r="S1034" s="208"/>
      <c r="T1034" s="209"/>
      <c r="AT1034" s="203" t="s">
        <v>284</v>
      </c>
      <c r="AU1034" s="203" t="s">
        <v>81</v>
      </c>
      <c r="AV1034" s="13" t="s">
        <v>81</v>
      </c>
      <c r="AW1034" s="13" t="s">
        <v>36</v>
      </c>
      <c r="AX1034" s="13" t="s">
        <v>73</v>
      </c>
      <c r="AY1034" s="203" t="s">
        <v>276</v>
      </c>
    </row>
    <row r="1035" spans="2:65" s="12" customFormat="1">
      <c r="B1035" s="194"/>
      <c r="D1035" s="195" t="s">
        <v>284</v>
      </c>
      <c r="E1035" s="196" t="s">
        <v>5</v>
      </c>
      <c r="F1035" s="197" t="s">
        <v>3759</v>
      </c>
      <c r="H1035" s="196" t="s">
        <v>5</v>
      </c>
      <c r="I1035" s="198"/>
      <c r="L1035" s="194"/>
      <c r="M1035" s="199"/>
      <c r="N1035" s="200"/>
      <c r="O1035" s="200"/>
      <c r="P1035" s="200"/>
      <c r="Q1035" s="200"/>
      <c r="R1035" s="200"/>
      <c r="S1035" s="200"/>
      <c r="T1035" s="201"/>
      <c r="AT1035" s="196" t="s">
        <v>284</v>
      </c>
      <c r="AU1035" s="196" t="s">
        <v>81</v>
      </c>
      <c r="AV1035" s="12" t="s">
        <v>77</v>
      </c>
      <c r="AW1035" s="12" t="s">
        <v>36</v>
      </c>
      <c r="AX1035" s="12" t="s">
        <v>73</v>
      </c>
      <c r="AY1035" s="196" t="s">
        <v>276</v>
      </c>
    </row>
    <row r="1036" spans="2:65" s="13" customFormat="1">
      <c r="B1036" s="202"/>
      <c r="D1036" s="195" t="s">
        <v>284</v>
      </c>
      <c r="E1036" s="203" t="s">
        <v>5</v>
      </c>
      <c r="F1036" s="204" t="s">
        <v>4223</v>
      </c>
      <c r="H1036" s="205">
        <v>2244</v>
      </c>
      <c r="I1036" s="206"/>
      <c r="L1036" s="202"/>
      <c r="M1036" s="207"/>
      <c r="N1036" s="208"/>
      <c r="O1036" s="208"/>
      <c r="P1036" s="208"/>
      <c r="Q1036" s="208"/>
      <c r="R1036" s="208"/>
      <c r="S1036" s="208"/>
      <c r="T1036" s="209"/>
      <c r="AT1036" s="203" t="s">
        <v>284</v>
      </c>
      <c r="AU1036" s="203" t="s">
        <v>81</v>
      </c>
      <c r="AV1036" s="13" t="s">
        <v>81</v>
      </c>
      <c r="AW1036" s="13" t="s">
        <v>36</v>
      </c>
      <c r="AX1036" s="13" t="s">
        <v>73</v>
      </c>
      <c r="AY1036" s="203" t="s">
        <v>276</v>
      </c>
    </row>
    <row r="1037" spans="2:65" s="12" customFormat="1">
      <c r="B1037" s="194"/>
      <c r="D1037" s="195" t="s">
        <v>284</v>
      </c>
      <c r="E1037" s="196" t="s">
        <v>5</v>
      </c>
      <c r="F1037" s="197" t="s">
        <v>3761</v>
      </c>
      <c r="H1037" s="196" t="s">
        <v>5</v>
      </c>
      <c r="I1037" s="198"/>
      <c r="L1037" s="194"/>
      <c r="M1037" s="199"/>
      <c r="N1037" s="200"/>
      <c r="O1037" s="200"/>
      <c r="P1037" s="200"/>
      <c r="Q1037" s="200"/>
      <c r="R1037" s="200"/>
      <c r="S1037" s="200"/>
      <c r="T1037" s="201"/>
      <c r="AT1037" s="196" t="s">
        <v>284</v>
      </c>
      <c r="AU1037" s="196" t="s">
        <v>81</v>
      </c>
      <c r="AV1037" s="12" t="s">
        <v>77</v>
      </c>
      <c r="AW1037" s="12" t="s">
        <v>36</v>
      </c>
      <c r="AX1037" s="12" t="s">
        <v>73</v>
      </c>
      <c r="AY1037" s="196" t="s">
        <v>276</v>
      </c>
    </row>
    <row r="1038" spans="2:65" s="13" customFormat="1">
      <c r="B1038" s="202"/>
      <c r="D1038" s="195" t="s">
        <v>284</v>
      </c>
      <c r="E1038" s="203" t="s">
        <v>5</v>
      </c>
      <c r="F1038" s="204" t="s">
        <v>4224</v>
      </c>
      <c r="H1038" s="205">
        <v>5768.4</v>
      </c>
      <c r="I1038" s="206"/>
      <c r="L1038" s="202"/>
      <c r="M1038" s="207"/>
      <c r="N1038" s="208"/>
      <c r="O1038" s="208"/>
      <c r="P1038" s="208"/>
      <c r="Q1038" s="208"/>
      <c r="R1038" s="208"/>
      <c r="S1038" s="208"/>
      <c r="T1038" s="209"/>
      <c r="AT1038" s="203" t="s">
        <v>284</v>
      </c>
      <c r="AU1038" s="203" t="s">
        <v>81</v>
      </c>
      <c r="AV1038" s="13" t="s">
        <v>81</v>
      </c>
      <c r="AW1038" s="13" t="s">
        <v>36</v>
      </c>
      <c r="AX1038" s="13" t="s">
        <v>73</v>
      </c>
      <c r="AY1038" s="203" t="s">
        <v>276</v>
      </c>
    </row>
    <row r="1039" spans="2:65" s="12" customFormat="1">
      <c r="B1039" s="194"/>
      <c r="D1039" s="195" t="s">
        <v>284</v>
      </c>
      <c r="E1039" s="196" t="s">
        <v>5</v>
      </c>
      <c r="F1039" s="197" t="s">
        <v>3770</v>
      </c>
      <c r="H1039" s="196" t="s">
        <v>5</v>
      </c>
      <c r="I1039" s="198"/>
      <c r="L1039" s="194"/>
      <c r="M1039" s="199"/>
      <c r="N1039" s="200"/>
      <c r="O1039" s="200"/>
      <c r="P1039" s="200"/>
      <c r="Q1039" s="200"/>
      <c r="R1039" s="200"/>
      <c r="S1039" s="200"/>
      <c r="T1039" s="201"/>
      <c r="AT1039" s="196" t="s">
        <v>284</v>
      </c>
      <c r="AU1039" s="196" t="s">
        <v>81</v>
      </c>
      <c r="AV1039" s="12" t="s">
        <v>77</v>
      </c>
      <c r="AW1039" s="12" t="s">
        <v>36</v>
      </c>
      <c r="AX1039" s="12" t="s">
        <v>73</v>
      </c>
      <c r="AY1039" s="196" t="s">
        <v>276</v>
      </c>
    </row>
    <row r="1040" spans="2:65" s="13" customFormat="1">
      <c r="B1040" s="202"/>
      <c r="D1040" s="195" t="s">
        <v>284</v>
      </c>
      <c r="E1040" s="203" t="s">
        <v>5</v>
      </c>
      <c r="F1040" s="204" t="s">
        <v>4225</v>
      </c>
      <c r="H1040" s="205">
        <v>3220.8</v>
      </c>
      <c r="I1040" s="206"/>
      <c r="L1040" s="202"/>
      <c r="M1040" s="207"/>
      <c r="N1040" s="208"/>
      <c r="O1040" s="208"/>
      <c r="P1040" s="208"/>
      <c r="Q1040" s="208"/>
      <c r="R1040" s="208"/>
      <c r="S1040" s="208"/>
      <c r="T1040" s="209"/>
      <c r="AT1040" s="203" t="s">
        <v>284</v>
      </c>
      <c r="AU1040" s="203" t="s">
        <v>81</v>
      </c>
      <c r="AV1040" s="13" t="s">
        <v>81</v>
      </c>
      <c r="AW1040" s="13" t="s">
        <v>36</v>
      </c>
      <c r="AX1040" s="13" t="s">
        <v>73</v>
      </c>
      <c r="AY1040" s="203" t="s">
        <v>276</v>
      </c>
    </row>
    <row r="1041" spans="2:65" s="14" customFormat="1">
      <c r="B1041" s="210"/>
      <c r="D1041" s="195" t="s">
        <v>284</v>
      </c>
      <c r="E1041" s="211" t="s">
        <v>5</v>
      </c>
      <c r="F1041" s="212" t="s">
        <v>290</v>
      </c>
      <c r="H1041" s="213">
        <v>15576</v>
      </c>
      <c r="I1041" s="214"/>
      <c r="L1041" s="210"/>
      <c r="M1041" s="215"/>
      <c r="N1041" s="216"/>
      <c r="O1041" s="216"/>
      <c r="P1041" s="216"/>
      <c r="Q1041" s="216"/>
      <c r="R1041" s="216"/>
      <c r="S1041" s="216"/>
      <c r="T1041" s="217"/>
      <c r="AT1041" s="211" t="s">
        <v>284</v>
      </c>
      <c r="AU1041" s="211" t="s">
        <v>81</v>
      </c>
      <c r="AV1041" s="14" t="s">
        <v>87</v>
      </c>
      <c r="AW1041" s="14" t="s">
        <v>36</v>
      </c>
      <c r="AX1041" s="14" t="s">
        <v>73</v>
      </c>
      <c r="AY1041" s="211" t="s">
        <v>276</v>
      </c>
    </row>
    <row r="1042" spans="2:65" s="15" customFormat="1">
      <c r="B1042" s="218"/>
      <c r="D1042" s="195" t="s">
        <v>284</v>
      </c>
      <c r="E1042" s="219" t="s">
        <v>5</v>
      </c>
      <c r="F1042" s="220" t="s">
        <v>291</v>
      </c>
      <c r="H1042" s="221">
        <v>15576</v>
      </c>
      <c r="I1042" s="222"/>
      <c r="L1042" s="218"/>
      <c r="M1042" s="223"/>
      <c r="N1042" s="224"/>
      <c r="O1042" s="224"/>
      <c r="P1042" s="224"/>
      <c r="Q1042" s="224"/>
      <c r="R1042" s="224"/>
      <c r="S1042" s="224"/>
      <c r="T1042" s="225"/>
      <c r="AT1042" s="219" t="s">
        <v>284</v>
      </c>
      <c r="AU1042" s="219" t="s">
        <v>81</v>
      </c>
      <c r="AV1042" s="15" t="s">
        <v>92</v>
      </c>
      <c r="AW1042" s="15" t="s">
        <v>36</v>
      </c>
      <c r="AX1042" s="15" t="s">
        <v>77</v>
      </c>
      <c r="AY1042" s="219" t="s">
        <v>276</v>
      </c>
    </row>
    <row r="1043" spans="2:65" s="1" customFormat="1" ht="25.5" customHeight="1">
      <c r="B1043" s="181"/>
      <c r="C1043" s="182" t="s">
        <v>1237</v>
      </c>
      <c r="D1043" s="182" t="s">
        <v>278</v>
      </c>
      <c r="E1043" s="183" t="s">
        <v>1233</v>
      </c>
      <c r="F1043" s="184" t="s">
        <v>1234</v>
      </c>
      <c r="G1043" s="185" t="s">
        <v>325</v>
      </c>
      <c r="H1043" s="186">
        <v>519.20000000000005</v>
      </c>
      <c r="I1043" s="187"/>
      <c r="J1043" s="188">
        <f>ROUND(I1043*H1043,2)</f>
        <v>0</v>
      </c>
      <c r="K1043" s="184" t="s">
        <v>282</v>
      </c>
      <c r="L1043" s="42"/>
      <c r="M1043" s="189" t="s">
        <v>5</v>
      </c>
      <c r="N1043" s="190" t="s">
        <v>46</v>
      </c>
      <c r="O1043" s="43"/>
      <c r="P1043" s="191">
        <f>O1043*H1043</f>
        <v>0</v>
      </c>
      <c r="Q1043" s="191">
        <v>0</v>
      </c>
      <c r="R1043" s="191">
        <f>Q1043*H1043</f>
        <v>0</v>
      </c>
      <c r="S1043" s="191">
        <v>0</v>
      </c>
      <c r="T1043" s="192">
        <f>S1043*H1043</f>
        <v>0</v>
      </c>
      <c r="AR1043" s="25" t="s">
        <v>92</v>
      </c>
      <c r="AT1043" s="25" t="s">
        <v>278</v>
      </c>
      <c r="AU1043" s="25" t="s">
        <v>81</v>
      </c>
      <c r="AY1043" s="25" t="s">
        <v>276</v>
      </c>
      <c r="BE1043" s="193">
        <f>IF(N1043="základní",J1043,0)</f>
        <v>0</v>
      </c>
      <c r="BF1043" s="193">
        <f>IF(N1043="snížená",J1043,0)</f>
        <v>0</v>
      </c>
      <c r="BG1043" s="193">
        <f>IF(N1043="zákl. přenesená",J1043,0)</f>
        <v>0</v>
      </c>
      <c r="BH1043" s="193">
        <f>IF(N1043="sníž. přenesená",J1043,0)</f>
        <v>0</v>
      </c>
      <c r="BI1043" s="193">
        <f>IF(N1043="nulová",J1043,0)</f>
        <v>0</v>
      </c>
      <c r="BJ1043" s="25" t="s">
        <v>92</v>
      </c>
      <c r="BK1043" s="193">
        <f>ROUND(I1043*H1043,2)</f>
        <v>0</v>
      </c>
      <c r="BL1043" s="25" t="s">
        <v>92</v>
      </c>
      <c r="BM1043" s="25" t="s">
        <v>4226</v>
      </c>
    </row>
    <row r="1044" spans="2:65" s="12" customFormat="1">
      <c r="B1044" s="194"/>
      <c r="D1044" s="195" t="s">
        <v>284</v>
      </c>
      <c r="E1044" s="196" t="s">
        <v>5</v>
      </c>
      <c r="F1044" s="197" t="s">
        <v>1236</v>
      </c>
      <c r="H1044" s="196" t="s">
        <v>5</v>
      </c>
      <c r="I1044" s="198"/>
      <c r="L1044" s="194"/>
      <c r="M1044" s="199"/>
      <c r="N1044" s="200"/>
      <c r="O1044" s="200"/>
      <c r="P1044" s="200"/>
      <c r="Q1044" s="200"/>
      <c r="R1044" s="200"/>
      <c r="S1044" s="200"/>
      <c r="T1044" s="201"/>
      <c r="AT1044" s="196" t="s">
        <v>284</v>
      </c>
      <c r="AU1044" s="196" t="s">
        <v>81</v>
      </c>
      <c r="AV1044" s="12" t="s">
        <v>77</v>
      </c>
      <c r="AW1044" s="12" t="s">
        <v>36</v>
      </c>
      <c r="AX1044" s="12" t="s">
        <v>73</v>
      </c>
      <c r="AY1044" s="196" t="s">
        <v>276</v>
      </c>
    </row>
    <row r="1045" spans="2:65" s="12" customFormat="1">
      <c r="B1045" s="194"/>
      <c r="D1045" s="195" t="s">
        <v>284</v>
      </c>
      <c r="E1045" s="196" t="s">
        <v>5</v>
      </c>
      <c r="F1045" s="197" t="s">
        <v>4216</v>
      </c>
      <c r="H1045" s="196" t="s">
        <v>5</v>
      </c>
      <c r="I1045" s="198"/>
      <c r="L1045" s="194"/>
      <c r="M1045" s="199"/>
      <c r="N1045" s="200"/>
      <c r="O1045" s="200"/>
      <c r="P1045" s="200"/>
      <c r="Q1045" s="200"/>
      <c r="R1045" s="200"/>
      <c r="S1045" s="200"/>
      <c r="T1045" s="201"/>
      <c r="AT1045" s="196" t="s">
        <v>284</v>
      </c>
      <c r="AU1045" s="196" t="s">
        <v>81</v>
      </c>
      <c r="AV1045" s="12" t="s">
        <v>77</v>
      </c>
      <c r="AW1045" s="12" t="s">
        <v>36</v>
      </c>
      <c r="AX1045" s="12" t="s">
        <v>73</v>
      </c>
      <c r="AY1045" s="196" t="s">
        <v>276</v>
      </c>
    </row>
    <row r="1046" spans="2:65" s="12" customFormat="1">
      <c r="B1046" s="194"/>
      <c r="D1046" s="195" t="s">
        <v>284</v>
      </c>
      <c r="E1046" s="196" t="s">
        <v>5</v>
      </c>
      <c r="F1046" s="197" t="s">
        <v>3910</v>
      </c>
      <c r="H1046" s="196" t="s">
        <v>5</v>
      </c>
      <c r="I1046" s="198"/>
      <c r="L1046" s="194"/>
      <c r="M1046" s="199"/>
      <c r="N1046" s="200"/>
      <c r="O1046" s="200"/>
      <c r="P1046" s="200"/>
      <c r="Q1046" s="200"/>
      <c r="R1046" s="200"/>
      <c r="S1046" s="200"/>
      <c r="T1046" s="201"/>
      <c r="AT1046" s="196" t="s">
        <v>284</v>
      </c>
      <c r="AU1046" s="196" t="s">
        <v>81</v>
      </c>
      <c r="AV1046" s="12" t="s">
        <v>77</v>
      </c>
      <c r="AW1046" s="12" t="s">
        <v>36</v>
      </c>
      <c r="AX1046" s="12" t="s">
        <v>73</v>
      </c>
      <c r="AY1046" s="196" t="s">
        <v>276</v>
      </c>
    </row>
    <row r="1047" spans="2:65" s="13" customFormat="1">
      <c r="B1047" s="202"/>
      <c r="D1047" s="195" t="s">
        <v>284</v>
      </c>
      <c r="E1047" s="203" t="s">
        <v>5</v>
      </c>
      <c r="F1047" s="204" t="s">
        <v>4217</v>
      </c>
      <c r="H1047" s="205">
        <v>144.76</v>
      </c>
      <c r="I1047" s="206"/>
      <c r="L1047" s="202"/>
      <c r="M1047" s="207"/>
      <c r="N1047" s="208"/>
      <c r="O1047" s="208"/>
      <c r="P1047" s="208"/>
      <c r="Q1047" s="208"/>
      <c r="R1047" s="208"/>
      <c r="S1047" s="208"/>
      <c r="T1047" s="209"/>
      <c r="AT1047" s="203" t="s">
        <v>284</v>
      </c>
      <c r="AU1047" s="203" t="s">
        <v>81</v>
      </c>
      <c r="AV1047" s="13" t="s">
        <v>81</v>
      </c>
      <c r="AW1047" s="13" t="s">
        <v>36</v>
      </c>
      <c r="AX1047" s="13" t="s">
        <v>73</v>
      </c>
      <c r="AY1047" s="203" t="s">
        <v>276</v>
      </c>
    </row>
    <row r="1048" spans="2:65" s="12" customFormat="1">
      <c r="B1048" s="194"/>
      <c r="D1048" s="195" t="s">
        <v>284</v>
      </c>
      <c r="E1048" s="196" t="s">
        <v>5</v>
      </c>
      <c r="F1048" s="197" t="s">
        <v>3759</v>
      </c>
      <c r="H1048" s="196" t="s">
        <v>5</v>
      </c>
      <c r="I1048" s="198"/>
      <c r="L1048" s="194"/>
      <c r="M1048" s="199"/>
      <c r="N1048" s="200"/>
      <c r="O1048" s="200"/>
      <c r="P1048" s="200"/>
      <c r="Q1048" s="200"/>
      <c r="R1048" s="200"/>
      <c r="S1048" s="200"/>
      <c r="T1048" s="201"/>
      <c r="AT1048" s="196" t="s">
        <v>284</v>
      </c>
      <c r="AU1048" s="196" t="s">
        <v>81</v>
      </c>
      <c r="AV1048" s="12" t="s">
        <v>77</v>
      </c>
      <c r="AW1048" s="12" t="s">
        <v>36</v>
      </c>
      <c r="AX1048" s="12" t="s">
        <v>73</v>
      </c>
      <c r="AY1048" s="196" t="s">
        <v>276</v>
      </c>
    </row>
    <row r="1049" spans="2:65" s="13" customFormat="1">
      <c r="B1049" s="202"/>
      <c r="D1049" s="195" t="s">
        <v>284</v>
      </c>
      <c r="E1049" s="203" t="s">
        <v>5</v>
      </c>
      <c r="F1049" s="204" t="s">
        <v>4218</v>
      </c>
      <c r="H1049" s="205">
        <v>74.8</v>
      </c>
      <c r="I1049" s="206"/>
      <c r="L1049" s="202"/>
      <c r="M1049" s="207"/>
      <c r="N1049" s="208"/>
      <c r="O1049" s="208"/>
      <c r="P1049" s="208"/>
      <c r="Q1049" s="208"/>
      <c r="R1049" s="208"/>
      <c r="S1049" s="208"/>
      <c r="T1049" s="209"/>
      <c r="AT1049" s="203" t="s">
        <v>284</v>
      </c>
      <c r="AU1049" s="203" t="s">
        <v>81</v>
      </c>
      <c r="AV1049" s="13" t="s">
        <v>81</v>
      </c>
      <c r="AW1049" s="13" t="s">
        <v>36</v>
      </c>
      <c r="AX1049" s="13" t="s">
        <v>73</v>
      </c>
      <c r="AY1049" s="203" t="s">
        <v>276</v>
      </c>
    </row>
    <row r="1050" spans="2:65" s="12" customFormat="1">
      <c r="B1050" s="194"/>
      <c r="D1050" s="195" t="s">
        <v>284</v>
      </c>
      <c r="E1050" s="196" t="s">
        <v>5</v>
      </c>
      <c r="F1050" s="197" t="s">
        <v>3761</v>
      </c>
      <c r="H1050" s="196" t="s">
        <v>5</v>
      </c>
      <c r="I1050" s="198"/>
      <c r="L1050" s="194"/>
      <c r="M1050" s="199"/>
      <c r="N1050" s="200"/>
      <c r="O1050" s="200"/>
      <c r="P1050" s="200"/>
      <c r="Q1050" s="200"/>
      <c r="R1050" s="200"/>
      <c r="S1050" s="200"/>
      <c r="T1050" s="201"/>
      <c r="AT1050" s="196" t="s">
        <v>284</v>
      </c>
      <c r="AU1050" s="196" t="s">
        <v>81</v>
      </c>
      <c r="AV1050" s="12" t="s">
        <v>77</v>
      </c>
      <c r="AW1050" s="12" t="s">
        <v>36</v>
      </c>
      <c r="AX1050" s="12" t="s">
        <v>73</v>
      </c>
      <c r="AY1050" s="196" t="s">
        <v>276</v>
      </c>
    </row>
    <row r="1051" spans="2:65" s="13" customFormat="1">
      <c r="B1051" s="202"/>
      <c r="D1051" s="195" t="s">
        <v>284</v>
      </c>
      <c r="E1051" s="203" t="s">
        <v>5</v>
      </c>
      <c r="F1051" s="204" t="s">
        <v>4219</v>
      </c>
      <c r="H1051" s="205">
        <v>192.28</v>
      </c>
      <c r="I1051" s="206"/>
      <c r="L1051" s="202"/>
      <c r="M1051" s="207"/>
      <c r="N1051" s="208"/>
      <c r="O1051" s="208"/>
      <c r="P1051" s="208"/>
      <c r="Q1051" s="208"/>
      <c r="R1051" s="208"/>
      <c r="S1051" s="208"/>
      <c r="T1051" s="209"/>
      <c r="AT1051" s="203" t="s">
        <v>284</v>
      </c>
      <c r="AU1051" s="203" t="s">
        <v>81</v>
      </c>
      <c r="AV1051" s="13" t="s">
        <v>81</v>
      </c>
      <c r="AW1051" s="13" t="s">
        <v>36</v>
      </c>
      <c r="AX1051" s="13" t="s">
        <v>73</v>
      </c>
      <c r="AY1051" s="203" t="s">
        <v>276</v>
      </c>
    </row>
    <row r="1052" spans="2:65" s="12" customFormat="1">
      <c r="B1052" s="194"/>
      <c r="D1052" s="195" t="s">
        <v>284</v>
      </c>
      <c r="E1052" s="196" t="s">
        <v>5</v>
      </c>
      <c r="F1052" s="197" t="s">
        <v>3770</v>
      </c>
      <c r="H1052" s="196" t="s">
        <v>5</v>
      </c>
      <c r="I1052" s="198"/>
      <c r="L1052" s="194"/>
      <c r="M1052" s="199"/>
      <c r="N1052" s="200"/>
      <c r="O1052" s="200"/>
      <c r="P1052" s="200"/>
      <c r="Q1052" s="200"/>
      <c r="R1052" s="200"/>
      <c r="S1052" s="200"/>
      <c r="T1052" s="201"/>
      <c r="AT1052" s="196" t="s">
        <v>284</v>
      </c>
      <c r="AU1052" s="196" t="s">
        <v>81</v>
      </c>
      <c r="AV1052" s="12" t="s">
        <v>77</v>
      </c>
      <c r="AW1052" s="12" t="s">
        <v>36</v>
      </c>
      <c r="AX1052" s="12" t="s">
        <v>73</v>
      </c>
      <c r="AY1052" s="196" t="s">
        <v>276</v>
      </c>
    </row>
    <row r="1053" spans="2:65" s="13" customFormat="1">
      <c r="B1053" s="202"/>
      <c r="D1053" s="195" t="s">
        <v>284</v>
      </c>
      <c r="E1053" s="203" t="s">
        <v>5</v>
      </c>
      <c r="F1053" s="204" t="s">
        <v>4220</v>
      </c>
      <c r="H1053" s="205">
        <v>107.36</v>
      </c>
      <c r="I1053" s="206"/>
      <c r="L1053" s="202"/>
      <c r="M1053" s="207"/>
      <c r="N1053" s="208"/>
      <c r="O1053" s="208"/>
      <c r="P1053" s="208"/>
      <c r="Q1053" s="208"/>
      <c r="R1053" s="208"/>
      <c r="S1053" s="208"/>
      <c r="T1053" s="209"/>
      <c r="AT1053" s="203" t="s">
        <v>284</v>
      </c>
      <c r="AU1053" s="203" t="s">
        <v>81</v>
      </c>
      <c r="AV1053" s="13" t="s">
        <v>81</v>
      </c>
      <c r="AW1053" s="13" t="s">
        <v>36</v>
      </c>
      <c r="AX1053" s="13" t="s">
        <v>73</v>
      </c>
      <c r="AY1053" s="203" t="s">
        <v>276</v>
      </c>
    </row>
    <row r="1054" spans="2:65" s="14" customFormat="1">
      <c r="B1054" s="210"/>
      <c r="D1054" s="195" t="s">
        <v>284</v>
      </c>
      <c r="E1054" s="211" t="s">
        <v>5</v>
      </c>
      <c r="F1054" s="212" t="s">
        <v>290</v>
      </c>
      <c r="H1054" s="213">
        <v>519.20000000000005</v>
      </c>
      <c r="I1054" s="214"/>
      <c r="L1054" s="210"/>
      <c r="M1054" s="215"/>
      <c r="N1054" s="216"/>
      <c r="O1054" s="216"/>
      <c r="P1054" s="216"/>
      <c r="Q1054" s="216"/>
      <c r="R1054" s="216"/>
      <c r="S1054" s="216"/>
      <c r="T1054" s="217"/>
      <c r="AT1054" s="211" t="s">
        <v>284</v>
      </c>
      <c r="AU1054" s="211" t="s">
        <v>81</v>
      </c>
      <c r="AV1054" s="14" t="s">
        <v>87</v>
      </c>
      <c r="AW1054" s="14" t="s">
        <v>36</v>
      </c>
      <c r="AX1054" s="14" t="s">
        <v>73</v>
      </c>
      <c r="AY1054" s="211" t="s">
        <v>276</v>
      </c>
    </row>
    <row r="1055" spans="2:65" s="15" customFormat="1">
      <c r="B1055" s="218"/>
      <c r="D1055" s="195" t="s">
        <v>284</v>
      </c>
      <c r="E1055" s="219" t="s">
        <v>5</v>
      </c>
      <c r="F1055" s="220" t="s">
        <v>291</v>
      </c>
      <c r="H1055" s="221">
        <v>519.20000000000005</v>
      </c>
      <c r="I1055" s="222"/>
      <c r="L1055" s="218"/>
      <c r="M1055" s="223"/>
      <c r="N1055" s="224"/>
      <c r="O1055" s="224"/>
      <c r="P1055" s="224"/>
      <c r="Q1055" s="224"/>
      <c r="R1055" s="224"/>
      <c r="S1055" s="224"/>
      <c r="T1055" s="225"/>
      <c r="AT1055" s="219" t="s">
        <v>284</v>
      </c>
      <c r="AU1055" s="219" t="s">
        <v>81</v>
      </c>
      <c r="AV1055" s="15" t="s">
        <v>92</v>
      </c>
      <c r="AW1055" s="15" t="s">
        <v>36</v>
      </c>
      <c r="AX1055" s="15" t="s">
        <v>77</v>
      </c>
      <c r="AY1055" s="219" t="s">
        <v>276</v>
      </c>
    </row>
    <row r="1056" spans="2:65" s="1" customFormat="1" ht="16.5" customHeight="1">
      <c r="B1056" s="181"/>
      <c r="C1056" s="182" t="s">
        <v>1241</v>
      </c>
      <c r="D1056" s="182" t="s">
        <v>278</v>
      </c>
      <c r="E1056" s="183" t="s">
        <v>1238</v>
      </c>
      <c r="F1056" s="184" t="s">
        <v>1239</v>
      </c>
      <c r="G1056" s="185" t="s">
        <v>325</v>
      </c>
      <c r="H1056" s="186">
        <v>519.20000000000005</v>
      </c>
      <c r="I1056" s="187"/>
      <c r="J1056" s="188">
        <f>ROUND(I1056*H1056,2)</f>
        <v>0</v>
      </c>
      <c r="K1056" s="184" t="s">
        <v>282</v>
      </c>
      <c r="L1056" s="42"/>
      <c r="M1056" s="189" t="s">
        <v>5</v>
      </c>
      <c r="N1056" s="190" t="s">
        <v>46</v>
      </c>
      <c r="O1056" s="43"/>
      <c r="P1056" s="191">
        <f>O1056*H1056</f>
        <v>0</v>
      </c>
      <c r="Q1056" s="191">
        <v>0</v>
      </c>
      <c r="R1056" s="191">
        <f>Q1056*H1056</f>
        <v>0</v>
      </c>
      <c r="S1056" s="191">
        <v>0</v>
      </c>
      <c r="T1056" s="192">
        <f>S1056*H1056</f>
        <v>0</v>
      </c>
      <c r="AR1056" s="25" t="s">
        <v>92</v>
      </c>
      <c r="AT1056" s="25" t="s">
        <v>278</v>
      </c>
      <c r="AU1056" s="25" t="s">
        <v>81</v>
      </c>
      <c r="AY1056" s="25" t="s">
        <v>276</v>
      </c>
      <c r="BE1056" s="193">
        <f>IF(N1056="základní",J1056,0)</f>
        <v>0</v>
      </c>
      <c r="BF1056" s="193">
        <f>IF(N1056="snížená",J1056,0)</f>
        <v>0</v>
      </c>
      <c r="BG1056" s="193">
        <f>IF(N1056="zákl. přenesená",J1056,0)</f>
        <v>0</v>
      </c>
      <c r="BH1056" s="193">
        <f>IF(N1056="sníž. přenesená",J1056,0)</f>
        <v>0</v>
      </c>
      <c r="BI1056" s="193">
        <f>IF(N1056="nulová",J1056,0)</f>
        <v>0</v>
      </c>
      <c r="BJ1056" s="25" t="s">
        <v>92</v>
      </c>
      <c r="BK1056" s="193">
        <f>ROUND(I1056*H1056,2)</f>
        <v>0</v>
      </c>
      <c r="BL1056" s="25" t="s">
        <v>92</v>
      </c>
      <c r="BM1056" s="25" t="s">
        <v>4227</v>
      </c>
    </row>
    <row r="1057" spans="2:65" s="1" customFormat="1" ht="16.5" customHeight="1">
      <c r="B1057" s="181"/>
      <c r="C1057" s="182" t="s">
        <v>1245</v>
      </c>
      <c r="D1057" s="182" t="s">
        <v>278</v>
      </c>
      <c r="E1057" s="183" t="s">
        <v>1242</v>
      </c>
      <c r="F1057" s="184" t="s">
        <v>1243</v>
      </c>
      <c r="G1057" s="185" t="s">
        <v>325</v>
      </c>
      <c r="H1057" s="186">
        <v>15576</v>
      </c>
      <c r="I1057" s="187"/>
      <c r="J1057" s="188">
        <f>ROUND(I1057*H1057,2)</f>
        <v>0</v>
      </c>
      <c r="K1057" s="184" t="s">
        <v>282</v>
      </c>
      <c r="L1057" s="42"/>
      <c r="M1057" s="189" t="s">
        <v>5</v>
      </c>
      <c r="N1057" s="190" t="s">
        <v>46</v>
      </c>
      <c r="O1057" s="43"/>
      <c r="P1057" s="191">
        <f>O1057*H1057</f>
        <v>0</v>
      </c>
      <c r="Q1057" s="191">
        <v>0</v>
      </c>
      <c r="R1057" s="191">
        <f>Q1057*H1057</f>
        <v>0</v>
      </c>
      <c r="S1057" s="191">
        <v>0</v>
      </c>
      <c r="T1057" s="192">
        <f>S1057*H1057</f>
        <v>0</v>
      </c>
      <c r="AR1057" s="25" t="s">
        <v>92</v>
      </c>
      <c r="AT1057" s="25" t="s">
        <v>278</v>
      </c>
      <c r="AU1057" s="25" t="s">
        <v>81</v>
      </c>
      <c r="AY1057" s="25" t="s">
        <v>276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25" t="s">
        <v>92</v>
      </c>
      <c r="BK1057" s="193">
        <f>ROUND(I1057*H1057,2)</f>
        <v>0</v>
      </c>
      <c r="BL1057" s="25" t="s">
        <v>92</v>
      </c>
      <c r="BM1057" s="25" t="s">
        <v>4228</v>
      </c>
    </row>
    <row r="1058" spans="2:65" s="1" customFormat="1" ht="16.5" customHeight="1">
      <c r="B1058" s="181"/>
      <c r="C1058" s="182" t="s">
        <v>1249</v>
      </c>
      <c r="D1058" s="182" t="s">
        <v>278</v>
      </c>
      <c r="E1058" s="183" t="s">
        <v>1246</v>
      </c>
      <c r="F1058" s="184" t="s">
        <v>1247</v>
      </c>
      <c r="G1058" s="185" t="s">
        <v>325</v>
      </c>
      <c r="H1058" s="186">
        <v>519.20000000000005</v>
      </c>
      <c r="I1058" s="187"/>
      <c r="J1058" s="188">
        <f>ROUND(I1058*H1058,2)</f>
        <v>0</v>
      </c>
      <c r="K1058" s="184" t="s">
        <v>282</v>
      </c>
      <c r="L1058" s="42"/>
      <c r="M1058" s="189" t="s">
        <v>5</v>
      </c>
      <c r="N1058" s="190" t="s">
        <v>46</v>
      </c>
      <c r="O1058" s="43"/>
      <c r="P1058" s="191">
        <f>O1058*H1058</f>
        <v>0</v>
      </c>
      <c r="Q1058" s="191">
        <v>0</v>
      </c>
      <c r="R1058" s="191">
        <f>Q1058*H1058</f>
        <v>0</v>
      </c>
      <c r="S1058" s="191">
        <v>0</v>
      </c>
      <c r="T1058" s="192">
        <f>S1058*H1058</f>
        <v>0</v>
      </c>
      <c r="AR1058" s="25" t="s">
        <v>92</v>
      </c>
      <c r="AT1058" s="25" t="s">
        <v>278</v>
      </c>
      <c r="AU1058" s="25" t="s">
        <v>81</v>
      </c>
      <c r="AY1058" s="25" t="s">
        <v>276</v>
      </c>
      <c r="BE1058" s="193">
        <f>IF(N1058="základní",J1058,0)</f>
        <v>0</v>
      </c>
      <c r="BF1058" s="193">
        <f>IF(N1058="snížená",J1058,0)</f>
        <v>0</v>
      </c>
      <c r="BG1058" s="193">
        <f>IF(N1058="zákl. přenesená",J1058,0)</f>
        <v>0</v>
      </c>
      <c r="BH1058" s="193">
        <f>IF(N1058="sníž. přenesená",J1058,0)</f>
        <v>0</v>
      </c>
      <c r="BI1058" s="193">
        <f>IF(N1058="nulová",J1058,0)</f>
        <v>0</v>
      </c>
      <c r="BJ1058" s="25" t="s">
        <v>92</v>
      </c>
      <c r="BK1058" s="193">
        <f>ROUND(I1058*H1058,2)</f>
        <v>0</v>
      </c>
      <c r="BL1058" s="25" t="s">
        <v>92</v>
      </c>
      <c r="BM1058" s="25" t="s">
        <v>4229</v>
      </c>
    </row>
    <row r="1059" spans="2:65" s="1" customFormat="1" ht="25.5" customHeight="1">
      <c r="B1059" s="181"/>
      <c r="C1059" s="182" t="s">
        <v>1252</v>
      </c>
      <c r="D1059" s="182" t="s">
        <v>278</v>
      </c>
      <c r="E1059" s="183" t="s">
        <v>485</v>
      </c>
      <c r="F1059" s="184" t="s">
        <v>486</v>
      </c>
      <c r="G1059" s="185" t="s">
        <v>325</v>
      </c>
      <c r="H1059" s="186">
        <v>262.63</v>
      </c>
      <c r="I1059" s="187"/>
      <c r="J1059" s="188">
        <f>ROUND(I1059*H1059,2)</f>
        <v>0</v>
      </c>
      <c r="K1059" s="184" t="s">
        <v>282</v>
      </c>
      <c r="L1059" s="42"/>
      <c r="M1059" s="189" t="s">
        <v>5</v>
      </c>
      <c r="N1059" s="190" t="s">
        <v>46</v>
      </c>
      <c r="O1059" s="43"/>
      <c r="P1059" s="191">
        <f>O1059*H1059</f>
        <v>0</v>
      </c>
      <c r="Q1059" s="191">
        <v>1.2999999999999999E-4</v>
      </c>
      <c r="R1059" s="191">
        <f>Q1059*H1059</f>
        <v>3.4141899999999996E-2</v>
      </c>
      <c r="S1059" s="191">
        <v>0</v>
      </c>
      <c r="T1059" s="192">
        <f>S1059*H1059</f>
        <v>0</v>
      </c>
      <c r="AR1059" s="25" t="s">
        <v>92</v>
      </c>
      <c r="AT1059" s="25" t="s">
        <v>278</v>
      </c>
      <c r="AU1059" s="25" t="s">
        <v>81</v>
      </c>
      <c r="AY1059" s="25" t="s">
        <v>276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5" t="s">
        <v>92</v>
      </c>
      <c r="BK1059" s="193">
        <f>ROUND(I1059*H1059,2)</f>
        <v>0</v>
      </c>
      <c r="BL1059" s="25" t="s">
        <v>92</v>
      </c>
      <c r="BM1059" s="25" t="s">
        <v>4230</v>
      </c>
    </row>
    <row r="1060" spans="2:65" s="12" customFormat="1">
      <c r="B1060" s="194"/>
      <c r="D1060" s="195" t="s">
        <v>284</v>
      </c>
      <c r="E1060" s="196" t="s">
        <v>5</v>
      </c>
      <c r="F1060" s="197" t="s">
        <v>494</v>
      </c>
      <c r="H1060" s="196" t="s">
        <v>5</v>
      </c>
      <c r="I1060" s="198"/>
      <c r="L1060" s="194"/>
      <c r="M1060" s="199"/>
      <c r="N1060" s="200"/>
      <c r="O1060" s="200"/>
      <c r="P1060" s="200"/>
      <c r="Q1060" s="200"/>
      <c r="R1060" s="200"/>
      <c r="S1060" s="200"/>
      <c r="T1060" s="201"/>
      <c r="AT1060" s="196" t="s">
        <v>284</v>
      </c>
      <c r="AU1060" s="196" t="s">
        <v>81</v>
      </c>
      <c r="AV1060" s="12" t="s">
        <v>77</v>
      </c>
      <c r="AW1060" s="12" t="s">
        <v>36</v>
      </c>
      <c r="AX1060" s="12" t="s">
        <v>73</v>
      </c>
      <c r="AY1060" s="196" t="s">
        <v>276</v>
      </c>
    </row>
    <row r="1061" spans="2:65" s="12" customFormat="1">
      <c r="B1061" s="194"/>
      <c r="D1061" s="195" t="s">
        <v>284</v>
      </c>
      <c r="E1061" s="196" t="s">
        <v>5</v>
      </c>
      <c r="F1061" s="197" t="s">
        <v>3920</v>
      </c>
      <c r="H1061" s="196" t="s">
        <v>5</v>
      </c>
      <c r="I1061" s="198"/>
      <c r="L1061" s="194"/>
      <c r="M1061" s="199"/>
      <c r="N1061" s="200"/>
      <c r="O1061" s="200"/>
      <c r="P1061" s="200"/>
      <c r="Q1061" s="200"/>
      <c r="R1061" s="200"/>
      <c r="S1061" s="200"/>
      <c r="T1061" s="201"/>
      <c r="AT1061" s="196" t="s">
        <v>284</v>
      </c>
      <c r="AU1061" s="196" t="s">
        <v>81</v>
      </c>
      <c r="AV1061" s="12" t="s">
        <v>77</v>
      </c>
      <c r="AW1061" s="12" t="s">
        <v>36</v>
      </c>
      <c r="AX1061" s="12" t="s">
        <v>73</v>
      </c>
      <c r="AY1061" s="196" t="s">
        <v>276</v>
      </c>
    </row>
    <row r="1062" spans="2:65" s="12" customFormat="1">
      <c r="B1062" s="194"/>
      <c r="D1062" s="195" t="s">
        <v>284</v>
      </c>
      <c r="E1062" s="196" t="s">
        <v>5</v>
      </c>
      <c r="F1062" s="197" t="s">
        <v>3756</v>
      </c>
      <c r="H1062" s="196" t="s">
        <v>5</v>
      </c>
      <c r="I1062" s="198"/>
      <c r="L1062" s="194"/>
      <c r="M1062" s="199"/>
      <c r="N1062" s="200"/>
      <c r="O1062" s="200"/>
      <c r="P1062" s="200"/>
      <c r="Q1062" s="200"/>
      <c r="R1062" s="200"/>
      <c r="S1062" s="200"/>
      <c r="T1062" s="201"/>
      <c r="AT1062" s="196" t="s">
        <v>284</v>
      </c>
      <c r="AU1062" s="196" t="s">
        <v>81</v>
      </c>
      <c r="AV1062" s="12" t="s">
        <v>77</v>
      </c>
      <c r="AW1062" s="12" t="s">
        <v>36</v>
      </c>
      <c r="AX1062" s="12" t="s">
        <v>73</v>
      </c>
      <c r="AY1062" s="196" t="s">
        <v>276</v>
      </c>
    </row>
    <row r="1063" spans="2:65" s="13" customFormat="1">
      <c r="B1063" s="202"/>
      <c r="D1063" s="195" t="s">
        <v>284</v>
      </c>
      <c r="E1063" s="203" t="s">
        <v>5</v>
      </c>
      <c r="F1063" s="204" t="s">
        <v>4065</v>
      </c>
      <c r="H1063" s="205">
        <v>126.26</v>
      </c>
      <c r="I1063" s="206"/>
      <c r="L1063" s="202"/>
      <c r="M1063" s="207"/>
      <c r="N1063" s="208"/>
      <c r="O1063" s="208"/>
      <c r="P1063" s="208"/>
      <c r="Q1063" s="208"/>
      <c r="R1063" s="208"/>
      <c r="S1063" s="208"/>
      <c r="T1063" s="209"/>
      <c r="AT1063" s="203" t="s">
        <v>284</v>
      </c>
      <c r="AU1063" s="203" t="s">
        <v>81</v>
      </c>
      <c r="AV1063" s="13" t="s">
        <v>81</v>
      </c>
      <c r="AW1063" s="13" t="s">
        <v>36</v>
      </c>
      <c r="AX1063" s="13" t="s">
        <v>73</v>
      </c>
      <c r="AY1063" s="203" t="s">
        <v>276</v>
      </c>
    </row>
    <row r="1064" spans="2:65" s="12" customFormat="1">
      <c r="B1064" s="194"/>
      <c r="D1064" s="195" t="s">
        <v>284</v>
      </c>
      <c r="E1064" s="196" t="s">
        <v>5</v>
      </c>
      <c r="F1064" s="197" t="s">
        <v>3931</v>
      </c>
      <c r="H1064" s="196" t="s">
        <v>5</v>
      </c>
      <c r="I1064" s="198"/>
      <c r="L1064" s="194"/>
      <c r="M1064" s="199"/>
      <c r="N1064" s="200"/>
      <c r="O1064" s="200"/>
      <c r="P1064" s="200"/>
      <c r="Q1064" s="200"/>
      <c r="R1064" s="200"/>
      <c r="S1064" s="200"/>
      <c r="T1064" s="201"/>
      <c r="AT1064" s="196" t="s">
        <v>284</v>
      </c>
      <c r="AU1064" s="196" t="s">
        <v>81</v>
      </c>
      <c r="AV1064" s="12" t="s">
        <v>77</v>
      </c>
      <c r="AW1064" s="12" t="s">
        <v>36</v>
      </c>
      <c r="AX1064" s="12" t="s">
        <v>73</v>
      </c>
      <c r="AY1064" s="196" t="s">
        <v>276</v>
      </c>
    </row>
    <row r="1065" spans="2:65" s="13" customFormat="1">
      <c r="B1065" s="202"/>
      <c r="D1065" s="195" t="s">
        <v>284</v>
      </c>
      <c r="E1065" s="203" t="s">
        <v>5</v>
      </c>
      <c r="F1065" s="204" t="s">
        <v>4066</v>
      </c>
      <c r="H1065" s="205">
        <v>26.73</v>
      </c>
      <c r="I1065" s="206"/>
      <c r="L1065" s="202"/>
      <c r="M1065" s="207"/>
      <c r="N1065" s="208"/>
      <c r="O1065" s="208"/>
      <c r="P1065" s="208"/>
      <c r="Q1065" s="208"/>
      <c r="R1065" s="208"/>
      <c r="S1065" s="208"/>
      <c r="T1065" s="209"/>
      <c r="AT1065" s="203" t="s">
        <v>284</v>
      </c>
      <c r="AU1065" s="203" t="s">
        <v>81</v>
      </c>
      <c r="AV1065" s="13" t="s">
        <v>81</v>
      </c>
      <c r="AW1065" s="13" t="s">
        <v>36</v>
      </c>
      <c r="AX1065" s="13" t="s">
        <v>73</v>
      </c>
      <c r="AY1065" s="203" t="s">
        <v>276</v>
      </c>
    </row>
    <row r="1066" spans="2:65" s="12" customFormat="1">
      <c r="B1066" s="194"/>
      <c r="D1066" s="195" t="s">
        <v>284</v>
      </c>
      <c r="E1066" s="196" t="s">
        <v>5</v>
      </c>
      <c r="F1066" s="197" t="s">
        <v>3934</v>
      </c>
      <c r="H1066" s="196" t="s">
        <v>5</v>
      </c>
      <c r="I1066" s="198"/>
      <c r="L1066" s="194"/>
      <c r="M1066" s="199"/>
      <c r="N1066" s="200"/>
      <c r="O1066" s="200"/>
      <c r="P1066" s="200"/>
      <c r="Q1066" s="200"/>
      <c r="R1066" s="200"/>
      <c r="S1066" s="200"/>
      <c r="T1066" s="201"/>
      <c r="AT1066" s="196" t="s">
        <v>284</v>
      </c>
      <c r="AU1066" s="196" t="s">
        <v>81</v>
      </c>
      <c r="AV1066" s="12" t="s">
        <v>77</v>
      </c>
      <c r="AW1066" s="12" t="s">
        <v>36</v>
      </c>
      <c r="AX1066" s="12" t="s">
        <v>73</v>
      </c>
      <c r="AY1066" s="196" t="s">
        <v>276</v>
      </c>
    </row>
    <row r="1067" spans="2:65" s="13" customFormat="1">
      <c r="B1067" s="202"/>
      <c r="D1067" s="195" t="s">
        <v>284</v>
      </c>
      <c r="E1067" s="203" t="s">
        <v>5</v>
      </c>
      <c r="F1067" s="204" t="s">
        <v>4067</v>
      </c>
      <c r="H1067" s="205">
        <v>109.64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284</v>
      </c>
      <c r="AU1067" s="203" t="s">
        <v>81</v>
      </c>
      <c r="AV1067" s="13" t="s">
        <v>81</v>
      </c>
      <c r="AW1067" s="13" t="s">
        <v>36</v>
      </c>
      <c r="AX1067" s="13" t="s">
        <v>73</v>
      </c>
      <c r="AY1067" s="203" t="s">
        <v>276</v>
      </c>
    </row>
    <row r="1068" spans="2:65" s="14" customFormat="1">
      <c r="B1068" s="210"/>
      <c r="D1068" s="195" t="s">
        <v>284</v>
      </c>
      <c r="E1068" s="211" t="s">
        <v>5</v>
      </c>
      <c r="F1068" s="212" t="s">
        <v>290</v>
      </c>
      <c r="H1068" s="213">
        <v>262.63</v>
      </c>
      <c r="I1068" s="214"/>
      <c r="L1068" s="210"/>
      <c r="M1068" s="215"/>
      <c r="N1068" s="216"/>
      <c r="O1068" s="216"/>
      <c r="P1068" s="216"/>
      <c r="Q1068" s="216"/>
      <c r="R1068" s="216"/>
      <c r="S1068" s="216"/>
      <c r="T1068" s="217"/>
      <c r="AT1068" s="211" t="s">
        <v>284</v>
      </c>
      <c r="AU1068" s="211" t="s">
        <v>81</v>
      </c>
      <c r="AV1068" s="14" t="s">
        <v>87</v>
      </c>
      <c r="AW1068" s="14" t="s">
        <v>36</v>
      </c>
      <c r="AX1068" s="14" t="s">
        <v>73</v>
      </c>
      <c r="AY1068" s="211" t="s">
        <v>276</v>
      </c>
    </row>
    <row r="1069" spans="2:65" s="15" customFormat="1">
      <c r="B1069" s="218"/>
      <c r="D1069" s="195" t="s">
        <v>284</v>
      </c>
      <c r="E1069" s="219" t="s">
        <v>5</v>
      </c>
      <c r="F1069" s="220" t="s">
        <v>291</v>
      </c>
      <c r="H1069" s="221">
        <v>262.63</v>
      </c>
      <c r="I1069" s="222"/>
      <c r="L1069" s="218"/>
      <c r="M1069" s="223"/>
      <c r="N1069" s="224"/>
      <c r="O1069" s="224"/>
      <c r="P1069" s="224"/>
      <c r="Q1069" s="224"/>
      <c r="R1069" s="224"/>
      <c r="S1069" s="224"/>
      <c r="T1069" s="225"/>
      <c r="AT1069" s="219" t="s">
        <v>284</v>
      </c>
      <c r="AU1069" s="219" t="s">
        <v>81</v>
      </c>
      <c r="AV1069" s="15" t="s">
        <v>92</v>
      </c>
      <c r="AW1069" s="15" t="s">
        <v>36</v>
      </c>
      <c r="AX1069" s="15" t="s">
        <v>77</v>
      </c>
      <c r="AY1069" s="219" t="s">
        <v>276</v>
      </c>
    </row>
    <row r="1070" spans="2:65" s="1" customFormat="1" ht="16.5" customHeight="1">
      <c r="B1070" s="181"/>
      <c r="C1070" s="182" t="s">
        <v>1255</v>
      </c>
      <c r="D1070" s="182" t="s">
        <v>278</v>
      </c>
      <c r="E1070" s="183" t="s">
        <v>491</v>
      </c>
      <c r="F1070" s="184" t="s">
        <v>492</v>
      </c>
      <c r="G1070" s="185" t="s">
        <v>325</v>
      </c>
      <c r="H1070" s="186">
        <v>262.63</v>
      </c>
      <c r="I1070" s="187"/>
      <c r="J1070" s="188">
        <f>ROUND(I1070*H1070,2)</f>
        <v>0</v>
      </c>
      <c r="K1070" s="184" t="s">
        <v>282</v>
      </c>
      <c r="L1070" s="42"/>
      <c r="M1070" s="189" t="s">
        <v>5</v>
      </c>
      <c r="N1070" s="190" t="s">
        <v>46</v>
      </c>
      <c r="O1070" s="43"/>
      <c r="P1070" s="191">
        <f>O1070*H1070</f>
        <v>0</v>
      </c>
      <c r="Q1070" s="191">
        <v>4.0000000000000003E-5</v>
      </c>
      <c r="R1070" s="191">
        <f>Q1070*H1070</f>
        <v>1.0505200000000001E-2</v>
      </c>
      <c r="S1070" s="191">
        <v>0</v>
      </c>
      <c r="T1070" s="192">
        <f>S1070*H1070</f>
        <v>0</v>
      </c>
      <c r="AR1070" s="25" t="s">
        <v>92</v>
      </c>
      <c r="AT1070" s="25" t="s">
        <v>278</v>
      </c>
      <c r="AU1070" s="25" t="s">
        <v>81</v>
      </c>
      <c r="AY1070" s="25" t="s">
        <v>276</v>
      </c>
      <c r="BE1070" s="193">
        <f>IF(N1070="základní",J1070,0)</f>
        <v>0</v>
      </c>
      <c r="BF1070" s="193">
        <f>IF(N1070="snížená",J1070,0)</f>
        <v>0</v>
      </c>
      <c r="BG1070" s="193">
        <f>IF(N1070="zákl. přenesená",J1070,0)</f>
        <v>0</v>
      </c>
      <c r="BH1070" s="193">
        <f>IF(N1070="sníž. přenesená",J1070,0)</f>
        <v>0</v>
      </c>
      <c r="BI1070" s="193">
        <f>IF(N1070="nulová",J1070,0)</f>
        <v>0</v>
      </c>
      <c r="BJ1070" s="25" t="s">
        <v>92</v>
      </c>
      <c r="BK1070" s="193">
        <f>ROUND(I1070*H1070,2)</f>
        <v>0</v>
      </c>
      <c r="BL1070" s="25" t="s">
        <v>92</v>
      </c>
      <c r="BM1070" s="25" t="s">
        <v>4231</v>
      </c>
    </row>
    <row r="1071" spans="2:65" s="12" customFormat="1">
      <c r="B1071" s="194"/>
      <c r="D1071" s="195" t="s">
        <v>284</v>
      </c>
      <c r="E1071" s="196" t="s">
        <v>5</v>
      </c>
      <c r="F1071" s="197" t="s">
        <v>494</v>
      </c>
      <c r="H1071" s="196" t="s">
        <v>5</v>
      </c>
      <c r="I1071" s="198"/>
      <c r="L1071" s="194"/>
      <c r="M1071" s="199"/>
      <c r="N1071" s="200"/>
      <c r="O1071" s="200"/>
      <c r="P1071" s="200"/>
      <c r="Q1071" s="200"/>
      <c r="R1071" s="200"/>
      <c r="S1071" s="200"/>
      <c r="T1071" s="201"/>
      <c r="AT1071" s="196" t="s">
        <v>284</v>
      </c>
      <c r="AU1071" s="196" t="s">
        <v>81</v>
      </c>
      <c r="AV1071" s="12" t="s">
        <v>77</v>
      </c>
      <c r="AW1071" s="12" t="s">
        <v>36</v>
      </c>
      <c r="AX1071" s="12" t="s">
        <v>73</v>
      </c>
      <c r="AY1071" s="196" t="s">
        <v>276</v>
      </c>
    </row>
    <row r="1072" spans="2:65" s="12" customFormat="1">
      <c r="B1072" s="194"/>
      <c r="D1072" s="195" t="s">
        <v>284</v>
      </c>
      <c r="E1072" s="196" t="s">
        <v>5</v>
      </c>
      <c r="F1072" s="197" t="s">
        <v>3920</v>
      </c>
      <c r="H1072" s="196" t="s">
        <v>5</v>
      </c>
      <c r="I1072" s="198"/>
      <c r="L1072" s="194"/>
      <c r="M1072" s="199"/>
      <c r="N1072" s="200"/>
      <c r="O1072" s="200"/>
      <c r="P1072" s="200"/>
      <c r="Q1072" s="200"/>
      <c r="R1072" s="200"/>
      <c r="S1072" s="200"/>
      <c r="T1072" s="201"/>
      <c r="AT1072" s="196" t="s">
        <v>284</v>
      </c>
      <c r="AU1072" s="196" t="s">
        <v>81</v>
      </c>
      <c r="AV1072" s="12" t="s">
        <v>77</v>
      </c>
      <c r="AW1072" s="12" t="s">
        <v>36</v>
      </c>
      <c r="AX1072" s="12" t="s">
        <v>73</v>
      </c>
      <c r="AY1072" s="196" t="s">
        <v>276</v>
      </c>
    </row>
    <row r="1073" spans="2:65" s="12" customFormat="1">
      <c r="B1073" s="194"/>
      <c r="D1073" s="195" t="s">
        <v>284</v>
      </c>
      <c r="E1073" s="196" t="s">
        <v>5</v>
      </c>
      <c r="F1073" s="197" t="s">
        <v>3756</v>
      </c>
      <c r="H1073" s="196" t="s">
        <v>5</v>
      </c>
      <c r="I1073" s="198"/>
      <c r="L1073" s="194"/>
      <c r="M1073" s="199"/>
      <c r="N1073" s="200"/>
      <c r="O1073" s="200"/>
      <c r="P1073" s="200"/>
      <c r="Q1073" s="200"/>
      <c r="R1073" s="200"/>
      <c r="S1073" s="200"/>
      <c r="T1073" s="201"/>
      <c r="AT1073" s="196" t="s">
        <v>284</v>
      </c>
      <c r="AU1073" s="196" t="s">
        <v>81</v>
      </c>
      <c r="AV1073" s="12" t="s">
        <v>77</v>
      </c>
      <c r="AW1073" s="12" t="s">
        <v>36</v>
      </c>
      <c r="AX1073" s="12" t="s">
        <v>73</v>
      </c>
      <c r="AY1073" s="196" t="s">
        <v>276</v>
      </c>
    </row>
    <row r="1074" spans="2:65" s="13" customFormat="1">
      <c r="B1074" s="202"/>
      <c r="D1074" s="195" t="s">
        <v>284</v>
      </c>
      <c r="E1074" s="203" t="s">
        <v>5</v>
      </c>
      <c r="F1074" s="204" t="s">
        <v>4065</v>
      </c>
      <c r="H1074" s="205">
        <v>126.26</v>
      </c>
      <c r="I1074" s="206"/>
      <c r="L1074" s="202"/>
      <c r="M1074" s="207"/>
      <c r="N1074" s="208"/>
      <c r="O1074" s="208"/>
      <c r="P1074" s="208"/>
      <c r="Q1074" s="208"/>
      <c r="R1074" s="208"/>
      <c r="S1074" s="208"/>
      <c r="T1074" s="209"/>
      <c r="AT1074" s="203" t="s">
        <v>284</v>
      </c>
      <c r="AU1074" s="203" t="s">
        <v>81</v>
      </c>
      <c r="AV1074" s="13" t="s">
        <v>81</v>
      </c>
      <c r="AW1074" s="13" t="s">
        <v>36</v>
      </c>
      <c r="AX1074" s="13" t="s">
        <v>73</v>
      </c>
      <c r="AY1074" s="203" t="s">
        <v>276</v>
      </c>
    </row>
    <row r="1075" spans="2:65" s="12" customFormat="1">
      <c r="B1075" s="194"/>
      <c r="D1075" s="195" t="s">
        <v>284</v>
      </c>
      <c r="E1075" s="196" t="s">
        <v>5</v>
      </c>
      <c r="F1075" s="197" t="s">
        <v>3931</v>
      </c>
      <c r="H1075" s="196" t="s">
        <v>5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6" t="s">
        <v>284</v>
      </c>
      <c r="AU1075" s="196" t="s">
        <v>81</v>
      </c>
      <c r="AV1075" s="12" t="s">
        <v>77</v>
      </c>
      <c r="AW1075" s="12" t="s">
        <v>36</v>
      </c>
      <c r="AX1075" s="12" t="s">
        <v>73</v>
      </c>
      <c r="AY1075" s="196" t="s">
        <v>276</v>
      </c>
    </row>
    <row r="1076" spans="2:65" s="13" customFormat="1">
      <c r="B1076" s="202"/>
      <c r="D1076" s="195" t="s">
        <v>284</v>
      </c>
      <c r="E1076" s="203" t="s">
        <v>5</v>
      </c>
      <c r="F1076" s="204" t="s">
        <v>4066</v>
      </c>
      <c r="H1076" s="205">
        <v>26.73</v>
      </c>
      <c r="I1076" s="206"/>
      <c r="L1076" s="202"/>
      <c r="M1076" s="207"/>
      <c r="N1076" s="208"/>
      <c r="O1076" s="208"/>
      <c r="P1076" s="208"/>
      <c r="Q1076" s="208"/>
      <c r="R1076" s="208"/>
      <c r="S1076" s="208"/>
      <c r="T1076" s="209"/>
      <c r="AT1076" s="203" t="s">
        <v>284</v>
      </c>
      <c r="AU1076" s="203" t="s">
        <v>81</v>
      </c>
      <c r="AV1076" s="13" t="s">
        <v>81</v>
      </c>
      <c r="AW1076" s="13" t="s">
        <v>36</v>
      </c>
      <c r="AX1076" s="13" t="s">
        <v>73</v>
      </c>
      <c r="AY1076" s="203" t="s">
        <v>276</v>
      </c>
    </row>
    <row r="1077" spans="2:65" s="12" customFormat="1">
      <c r="B1077" s="194"/>
      <c r="D1077" s="195" t="s">
        <v>284</v>
      </c>
      <c r="E1077" s="196" t="s">
        <v>5</v>
      </c>
      <c r="F1077" s="197" t="s">
        <v>3934</v>
      </c>
      <c r="H1077" s="196" t="s">
        <v>5</v>
      </c>
      <c r="I1077" s="198"/>
      <c r="L1077" s="194"/>
      <c r="M1077" s="199"/>
      <c r="N1077" s="200"/>
      <c r="O1077" s="200"/>
      <c r="P1077" s="200"/>
      <c r="Q1077" s="200"/>
      <c r="R1077" s="200"/>
      <c r="S1077" s="200"/>
      <c r="T1077" s="201"/>
      <c r="AT1077" s="196" t="s">
        <v>284</v>
      </c>
      <c r="AU1077" s="196" t="s">
        <v>81</v>
      </c>
      <c r="AV1077" s="12" t="s">
        <v>77</v>
      </c>
      <c r="AW1077" s="12" t="s">
        <v>36</v>
      </c>
      <c r="AX1077" s="12" t="s">
        <v>73</v>
      </c>
      <c r="AY1077" s="196" t="s">
        <v>276</v>
      </c>
    </row>
    <row r="1078" spans="2:65" s="13" customFormat="1">
      <c r="B1078" s="202"/>
      <c r="D1078" s="195" t="s">
        <v>284</v>
      </c>
      <c r="E1078" s="203" t="s">
        <v>5</v>
      </c>
      <c r="F1078" s="204" t="s">
        <v>4067</v>
      </c>
      <c r="H1078" s="205">
        <v>109.64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284</v>
      </c>
      <c r="AU1078" s="203" t="s">
        <v>81</v>
      </c>
      <c r="AV1078" s="13" t="s">
        <v>81</v>
      </c>
      <c r="AW1078" s="13" t="s">
        <v>36</v>
      </c>
      <c r="AX1078" s="13" t="s">
        <v>73</v>
      </c>
      <c r="AY1078" s="203" t="s">
        <v>276</v>
      </c>
    </row>
    <row r="1079" spans="2:65" s="14" customFormat="1">
      <c r="B1079" s="210"/>
      <c r="D1079" s="195" t="s">
        <v>284</v>
      </c>
      <c r="E1079" s="211" t="s">
        <v>5</v>
      </c>
      <c r="F1079" s="212" t="s">
        <v>290</v>
      </c>
      <c r="H1079" s="213">
        <v>262.63</v>
      </c>
      <c r="I1079" s="214"/>
      <c r="L1079" s="210"/>
      <c r="M1079" s="215"/>
      <c r="N1079" s="216"/>
      <c r="O1079" s="216"/>
      <c r="P1079" s="216"/>
      <c r="Q1079" s="216"/>
      <c r="R1079" s="216"/>
      <c r="S1079" s="216"/>
      <c r="T1079" s="217"/>
      <c r="AT1079" s="211" t="s">
        <v>284</v>
      </c>
      <c r="AU1079" s="211" t="s">
        <v>81</v>
      </c>
      <c r="AV1079" s="14" t="s">
        <v>87</v>
      </c>
      <c r="AW1079" s="14" t="s">
        <v>36</v>
      </c>
      <c r="AX1079" s="14" t="s">
        <v>73</v>
      </c>
      <c r="AY1079" s="211" t="s">
        <v>276</v>
      </c>
    </row>
    <row r="1080" spans="2:65" s="15" customFormat="1">
      <c r="B1080" s="218"/>
      <c r="D1080" s="195" t="s">
        <v>284</v>
      </c>
      <c r="E1080" s="219" t="s">
        <v>5</v>
      </c>
      <c r="F1080" s="220" t="s">
        <v>291</v>
      </c>
      <c r="H1080" s="221">
        <v>262.63</v>
      </c>
      <c r="I1080" s="222"/>
      <c r="L1080" s="218"/>
      <c r="M1080" s="223"/>
      <c r="N1080" s="224"/>
      <c r="O1080" s="224"/>
      <c r="P1080" s="224"/>
      <c r="Q1080" s="224"/>
      <c r="R1080" s="224"/>
      <c r="S1080" s="224"/>
      <c r="T1080" s="225"/>
      <c r="AT1080" s="219" t="s">
        <v>284</v>
      </c>
      <c r="AU1080" s="219" t="s">
        <v>81</v>
      </c>
      <c r="AV1080" s="15" t="s">
        <v>92</v>
      </c>
      <c r="AW1080" s="15" t="s">
        <v>36</v>
      </c>
      <c r="AX1080" s="15" t="s">
        <v>77</v>
      </c>
      <c r="AY1080" s="219" t="s">
        <v>276</v>
      </c>
    </row>
    <row r="1081" spans="2:65" s="1" customFormat="1" ht="16.5" customHeight="1">
      <c r="B1081" s="181"/>
      <c r="C1081" s="182" t="s">
        <v>1268</v>
      </c>
      <c r="D1081" s="182" t="s">
        <v>278</v>
      </c>
      <c r="E1081" s="183" t="s">
        <v>4232</v>
      </c>
      <c r="F1081" s="184" t="s">
        <v>4233</v>
      </c>
      <c r="G1081" s="185" t="s">
        <v>416</v>
      </c>
      <c r="H1081" s="186">
        <v>4.8</v>
      </c>
      <c r="I1081" s="187"/>
      <c r="J1081" s="188">
        <f>ROUND(I1081*H1081,2)</f>
        <v>0</v>
      </c>
      <c r="K1081" s="184" t="s">
        <v>282</v>
      </c>
      <c r="L1081" s="42"/>
      <c r="M1081" s="189" t="s">
        <v>5</v>
      </c>
      <c r="N1081" s="190" t="s">
        <v>46</v>
      </c>
      <c r="O1081" s="43"/>
      <c r="P1081" s="191">
        <f>O1081*H1081</f>
        <v>0</v>
      </c>
      <c r="Q1081" s="191">
        <v>1.08E-3</v>
      </c>
      <c r="R1081" s="191">
        <f>Q1081*H1081</f>
        <v>5.1840000000000002E-3</v>
      </c>
      <c r="S1081" s="191">
        <v>5.2999999999999999E-2</v>
      </c>
      <c r="T1081" s="192">
        <f>S1081*H1081</f>
        <v>0.25439999999999996</v>
      </c>
      <c r="AR1081" s="25" t="s">
        <v>92</v>
      </c>
      <c r="AT1081" s="25" t="s">
        <v>278</v>
      </c>
      <c r="AU1081" s="25" t="s">
        <v>81</v>
      </c>
      <c r="AY1081" s="25" t="s">
        <v>276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25" t="s">
        <v>92</v>
      </c>
      <c r="BK1081" s="193">
        <f>ROUND(I1081*H1081,2)</f>
        <v>0</v>
      </c>
      <c r="BL1081" s="25" t="s">
        <v>92</v>
      </c>
      <c r="BM1081" s="25" t="s">
        <v>4234</v>
      </c>
    </row>
    <row r="1082" spans="2:65" s="12" customFormat="1">
      <c r="B1082" s="194"/>
      <c r="D1082" s="195" t="s">
        <v>284</v>
      </c>
      <c r="E1082" s="196" t="s">
        <v>5</v>
      </c>
      <c r="F1082" s="197" t="s">
        <v>4235</v>
      </c>
      <c r="H1082" s="196" t="s">
        <v>5</v>
      </c>
      <c r="I1082" s="198"/>
      <c r="L1082" s="194"/>
      <c r="M1082" s="199"/>
      <c r="N1082" s="200"/>
      <c r="O1082" s="200"/>
      <c r="P1082" s="200"/>
      <c r="Q1082" s="200"/>
      <c r="R1082" s="200"/>
      <c r="S1082" s="200"/>
      <c r="T1082" s="201"/>
      <c r="AT1082" s="196" t="s">
        <v>284</v>
      </c>
      <c r="AU1082" s="196" t="s">
        <v>81</v>
      </c>
      <c r="AV1082" s="12" t="s">
        <v>77</v>
      </c>
      <c r="AW1082" s="12" t="s">
        <v>36</v>
      </c>
      <c r="AX1082" s="12" t="s">
        <v>73</v>
      </c>
      <c r="AY1082" s="196" t="s">
        <v>276</v>
      </c>
    </row>
    <row r="1083" spans="2:65" s="13" customFormat="1">
      <c r="B1083" s="202"/>
      <c r="D1083" s="195" t="s">
        <v>284</v>
      </c>
      <c r="E1083" s="203" t="s">
        <v>5</v>
      </c>
      <c r="F1083" s="204" t="s">
        <v>4236</v>
      </c>
      <c r="H1083" s="205">
        <v>4.8</v>
      </c>
      <c r="I1083" s="206"/>
      <c r="L1083" s="202"/>
      <c r="M1083" s="207"/>
      <c r="N1083" s="208"/>
      <c r="O1083" s="208"/>
      <c r="P1083" s="208"/>
      <c r="Q1083" s="208"/>
      <c r="R1083" s="208"/>
      <c r="S1083" s="208"/>
      <c r="T1083" s="209"/>
      <c r="AT1083" s="203" t="s">
        <v>284</v>
      </c>
      <c r="AU1083" s="203" t="s">
        <v>81</v>
      </c>
      <c r="AV1083" s="13" t="s">
        <v>81</v>
      </c>
      <c r="AW1083" s="13" t="s">
        <v>36</v>
      </c>
      <c r="AX1083" s="13" t="s">
        <v>73</v>
      </c>
      <c r="AY1083" s="203" t="s">
        <v>276</v>
      </c>
    </row>
    <row r="1084" spans="2:65" s="14" customFormat="1">
      <c r="B1084" s="210"/>
      <c r="D1084" s="195" t="s">
        <v>284</v>
      </c>
      <c r="E1084" s="211" t="s">
        <v>5</v>
      </c>
      <c r="F1084" s="212" t="s">
        <v>290</v>
      </c>
      <c r="H1084" s="213">
        <v>4.8</v>
      </c>
      <c r="I1084" s="214"/>
      <c r="L1084" s="210"/>
      <c r="M1084" s="215"/>
      <c r="N1084" s="216"/>
      <c r="O1084" s="216"/>
      <c r="P1084" s="216"/>
      <c r="Q1084" s="216"/>
      <c r="R1084" s="216"/>
      <c r="S1084" s="216"/>
      <c r="T1084" s="217"/>
      <c r="AT1084" s="211" t="s">
        <v>284</v>
      </c>
      <c r="AU1084" s="211" t="s">
        <v>81</v>
      </c>
      <c r="AV1084" s="14" t="s">
        <v>87</v>
      </c>
      <c r="AW1084" s="14" t="s">
        <v>36</v>
      </c>
      <c r="AX1084" s="14" t="s">
        <v>73</v>
      </c>
      <c r="AY1084" s="211" t="s">
        <v>276</v>
      </c>
    </row>
    <row r="1085" spans="2:65" s="15" customFormat="1">
      <c r="B1085" s="218"/>
      <c r="D1085" s="195" t="s">
        <v>284</v>
      </c>
      <c r="E1085" s="219" t="s">
        <v>5</v>
      </c>
      <c r="F1085" s="220" t="s">
        <v>291</v>
      </c>
      <c r="H1085" s="221">
        <v>4.8</v>
      </c>
      <c r="I1085" s="222"/>
      <c r="L1085" s="218"/>
      <c r="M1085" s="223"/>
      <c r="N1085" s="224"/>
      <c r="O1085" s="224"/>
      <c r="P1085" s="224"/>
      <c r="Q1085" s="224"/>
      <c r="R1085" s="224"/>
      <c r="S1085" s="224"/>
      <c r="T1085" s="225"/>
      <c r="AT1085" s="219" t="s">
        <v>284</v>
      </c>
      <c r="AU1085" s="219" t="s">
        <v>81</v>
      </c>
      <c r="AV1085" s="15" t="s">
        <v>92</v>
      </c>
      <c r="AW1085" s="15" t="s">
        <v>36</v>
      </c>
      <c r="AX1085" s="15" t="s">
        <v>77</v>
      </c>
      <c r="AY1085" s="219" t="s">
        <v>276</v>
      </c>
    </row>
    <row r="1086" spans="2:65" s="11" customFormat="1" ht="29.85" customHeight="1">
      <c r="B1086" s="168"/>
      <c r="D1086" s="169" t="s">
        <v>72</v>
      </c>
      <c r="E1086" s="179" t="s">
        <v>572</v>
      </c>
      <c r="F1086" s="179" t="s">
        <v>573</v>
      </c>
      <c r="I1086" s="171"/>
      <c r="J1086" s="180">
        <f>BK1086</f>
        <v>0</v>
      </c>
      <c r="L1086" s="168"/>
      <c r="M1086" s="173"/>
      <c r="N1086" s="174"/>
      <c r="O1086" s="174"/>
      <c r="P1086" s="175">
        <f>P1087</f>
        <v>0</v>
      </c>
      <c r="Q1086" s="174"/>
      <c r="R1086" s="175">
        <f>R1087</f>
        <v>0</v>
      </c>
      <c r="S1086" s="174"/>
      <c r="T1086" s="176">
        <f>T1087</f>
        <v>0</v>
      </c>
      <c r="AR1086" s="169" t="s">
        <v>77</v>
      </c>
      <c r="AT1086" s="177" t="s">
        <v>72</v>
      </c>
      <c r="AU1086" s="177" t="s">
        <v>77</v>
      </c>
      <c r="AY1086" s="169" t="s">
        <v>276</v>
      </c>
      <c r="BK1086" s="178">
        <f>BK1087</f>
        <v>0</v>
      </c>
    </row>
    <row r="1087" spans="2:65" s="1" customFormat="1" ht="16.5" customHeight="1">
      <c r="B1087" s="181"/>
      <c r="C1087" s="182" t="s">
        <v>1270</v>
      </c>
      <c r="D1087" s="182" t="s">
        <v>278</v>
      </c>
      <c r="E1087" s="183" t="s">
        <v>575</v>
      </c>
      <c r="F1087" s="184" t="s">
        <v>576</v>
      </c>
      <c r="G1087" s="185" t="s">
        <v>318</v>
      </c>
      <c r="H1087" s="186">
        <v>1047.383</v>
      </c>
      <c r="I1087" s="187"/>
      <c r="J1087" s="188">
        <f>ROUND(I1087*H1087,2)</f>
        <v>0</v>
      </c>
      <c r="K1087" s="184" t="s">
        <v>282</v>
      </c>
      <c r="L1087" s="42"/>
      <c r="M1087" s="189" t="s">
        <v>5</v>
      </c>
      <c r="N1087" s="190" t="s">
        <v>46</v>
      </c>
      <c r="O1087" s="43"/>
      <c r="P1087" s="191">
        <f>O1087*H1087</f>
        <v>0</v>
      </c>
      <c r="Q1087" s="191">
        <v>0</v>
      </c>
      <c r="R1087" s="191">
        <f>Q1087*H1087</f>
        <v>0</v>
      </c>
      <c r="S1087" s="191">
        <v>0</v>
      </c>
      <c r="T1087" s="192">
        <f>S1087*H1087</f>
        <v>0</v>
      </c>
      <c r="AR1087" s="25" t="s">
        <v>92</v>
      </c>
      <c r="AT1087" s="25" t="s">
        <v>278</v>
      </c>
      <c r="AU1087" s="25" t="s">
        <v>81</v>
      </c>
      <c r="AY1087" s="25" t="s">
        <v>276</v>
      </c>
      <c r="BE1087" s="193">
        <f>IF(N1087="základní",J1087,0)</f>
        <v>0</v>
      </c>
      <c r="BF1087" s="193">
        <f>IF(N1087="snížená",J1087,0)</f>
        <v>0</v>
      </c>
      <c r="BG1087" s="193">
        <f>IF(N1087="zákl. přenesená",J1087,0)</f>
        <v>0</v>
      </c>
      <c r="BH1087" s="193">
        <f>IF(N1087="sníž. přenesená",J1087,0)</f>
        <v>0</v>
      </c>
      <c r="BI1087" s="193">
        <f>IF(N1087="nulová",J1087,0)</f>
        <v>0</v>
      </c>
      <c r="BJ1087" s="25" t="s">
        <v>92</v>
      </c>
      <c r="BK1087" s="193">
        <f>ROUND(I1087*H1087,2)</f>
        <v>0</v>
      </c>
      <c r="BL1087" s="25" t="s">
        <v>92</v>
      </c>
      <c r="BM1087" s="25" t="s">
        <v>4237</v>
      </c>
    </row>
    <row r="1088" spans="2:65" s="11" customFormat="1" ht="37.35" customHeight="1">
      <c r="B1088" s="168"/>
      <c r="D1088" s="169" t="s">
        <v>72</v>
      </c>
      <c r="E1088" s="170" t="s">
        <v>578</v>
      </c>
      <c r="F1088" s="170" t="s">
        <v>579</v>
      </c>
      <c r="I1088" s="171"/>
      <c r="J1088" s="172">
        <f>BK1088</f>
        <v>0</v>
      </c>
      <c r="L1088" s="168"/>
      <c r="M1088" s="173"/>
      <c r="N1088" s="174"/>
      <c r="O1088" s="174"/>
      <c r="P1088" s="175">
        <f>P1089+P1173+P1455+P1522+P1557+P1601+P1613+P1693+P1790+P1998+P2030+P2099+P2186+P2247</f>
        <v>0</v>
      </c>
      <c r="Q1088" s="174"/>
      <c r="R1088" s="175">
        <f>R1089+R1173+R1455+R1522+R1557+R1601+R1613+R1693+R1790+R1998+R2030+R2099+R2186+R2247</f>
        <v>47.71955556999999</v>
      </c>
      <c r="S1088" s="174"/>
      <c r="T1088" s="176">
        <f>T1089+T1173+T1455+T1522+T1557+T1601+T1613+T1693+T1790+T1998+T2030+T2099+T2186+T2247</f>
        <v>0</v>
      </c>
      <c r="AR1088" s="169" t="s">
        <v>81</v>
      </c>
      <c r="AT1088" s="177" t="s">
        <v>72</v>
      </c>
      <c r="AU1088" s="177" t="s">
        <v>73</v>
      </c>
      <c r="AY1088" s="169" t="s">
        <v>276</v>
      </c>
      <c r="BK1088" s="178">
        <f>BK1089+BK1173+BK1455+BK1522+BK1557+BK1601+BK1613+BK1693+BK1790+BK1998+BK2030+BK2099+BK2186+BK2247</f>
        <v>0</v>
      </c>
    </row>
    <row r="1089" spans="2:65" s="11" customFormat="1" ht="19.95" customHeight="1">
      <c r="B1089" s="168"/>
      <c r="D1089" s="169" t="s">
        <v>72</v>
      </c>
      <c r="E1089" s="179" t="s">
        <v>580</v>
      </c>
      <c r="F1089" s="179" t="s">
        <v>581</v>
      </c>
      <c r="I1089" s="171"/>
      <c r="J1089" s="180">
        <f>BK1089</f>
        <v>0</v>
      </c>
      <c r="L1089" s="168"/>
      <c r="M1089" s="173"/>
      <c r="N1089" s="174"/>
      <c r="O1089" s="174"/>
      <c r="P1089" s="175">
        <f>SUM(P1090:P1172)</f>
        <v>0</v>
      </c>
      <c r="Q1089" s="174"/>
      <c r="R1089" s="175">
        <f>SUM(R1090:R1172)</f>
        <v>2.2536166799999999</v>
      </c>
      <c r="S1089" s="174"/>
      <c r="T1089" s="176">
        <f>SUM(T1090:T1172)</f>
        <v>0</v>
      </c>
      <c r="AR1089" s="169" t="s">
        <v>81</v>
      </c>
      <c r="AT1089" s="177" t="s">
        <v>72</v>
      </c>
      <c r="AU1089" s="177" t="s">
        <v>77</v>
      </c>
      <c r="AY1089" s="169" t="s">
        <v>276</v>
      </c>
      <c r="BK1089" s="178">
        <f>SUM(BK1090:BK1172)</f>
        <v>0</v>
      </c>
    </row>
    <row r="1090" spans="2:65" s="1" customFormat="1" ht="25.5" customHeight="1">
      <c r="B1090" s="181"/>
      <c r="C1090" s="182" t="s">
        <v>1272</v>
      </c>
      <c r="D1090" s="182" t="s">
        <v>278</v>
      </c>
      <c r="E1090" s="183" t="s">
        <v>583</v>
      </c>
      <c r="F1090" s="184" t="s">
        <v>584</v>
      </c>
      <c r="G1090" s="185" t="s">
        <v>325</v>
      </c>
      <c r="H1090" s="186">
        <v>297.21800000000002</v>
      </c>
      <c r="I1090" s="187"/>
      <c r="J1090" s="188">
        <f>ROUND(I1090*H1090,2)</f>
        <v>0</v>
      </c>
      <c r="K1090" s="184" t="s">
        <v>282</v>
      </c>
      <c r="L1090" s="42"/>
      <c r="M1090" s="189" t="s">
        <v>5</v>
      </c>
      <c r="N1090" s="190" t="s">
        <v>46</v>
      </c>
      <c r="O1090" s="43"/>
      <c r="P1090" s="191">
        <f>O1090*H1090</f>
        <v>0</v>
      </c>
      <c r="Q1090" s="191">
        <v>0</v>
      </c>
      <c r="R1090" s="191">
        <f>Q1090*H1090</f>
        <v>0</v>
      </c>
      <c r="S1090" s="191">
        <v>0</v>
      </c>
      <c r="T1090" s="192">
        <f>S1090*H1090</f>
        <v>0</v>
      </c>
      <c r="AR1090" s="25" t="s">
        <v>384</v>
      </c>
      <c r="AT1090" s="25" t="s">
        <v>278</v>
      </c>
      <c r="AU1090" s="25" t="s">
        <v>81</v>
      </c>
      <c r="AY1090" s="25" t="s">
        <v>276</v>
      </c>
      <c r="BE1090" s="193">
        <f>IF(N1090="základní",J1090,0)</f>
        <v>0</v>
      </c>
      <c r="BF1090" s="193">
        <f>IF(N1090="snížená",J1090,0)</f>
        <v>0</v>
      </c>
      <c r="BG1090" s="193">
        <f>IF(N1090="zákl. přenesená",J1090,0)</f>
        <v>0</v>
      </c>
      <c r="BH1090" s="193">
        <f>IF(N1090="sníž. přenesená",J1090,0)</f>
        <v>0</v>
      </c>
      <c r="BI1090" s="193">
        <f>IF(N1090="nulová",J1090,0)</f>
        <v>0</v>
      </c>
      <c r="BJ1090" s="25" t="s">
        <v>92</v>
      </c>
      <c r="BK1090" s="193">
        <f>ROUND(I1090*H1090,2)</f>
        <v>0</v>
      </c>
      <c r="BL1090" s="25" t="s">
        <v>384</v>
      </c>
      <c r="BM1090" s="25" t="s">
        <v>4238</v>
      </c>
    </row>
    <row r="1091" spans="2:65" s="12" customFormat="1">
      <c r="B1091" s="194"/>
      <c r="D1091" s="195" t="s">
        <v>284</v>
      </c>
      <c r="E1091" s="196" t="s">
        <v>5</v>
      </c>
      <c r="F1091" s="197" t="s">
        <v>586</v>
      </c>
      <c r="H1091" s="196" t="s">
        <v>5</v>
      </c>
      <c r="I1091" s="198"/>
      <c r="L1091" s="194"/>
      <c r="M1091" s="199"/>
      <c r="N1091" s="200"/>
      <c r="O1091" s="200"/>
      <c r="P1091" s="200"/>
      <c r="Q1091" s="200"/>
      <c r="R1091" s="200"/>
      <c r="S1091" s="200"/>
      <c r="T1091" s="201"/>
      <c r="AT1091" s="196" t="s">
        <v>284</v>
      </c>
      <c r="AU1091" s="196" t="s">
        <v>81</v>
      </c>
      <c r="AV1091" s="12" t="s">
        <v>77</v>
      </c>
      <c r="AW1091" s="12" t="s">
        <v>36</v>
      </c>
      <c r="AX1091" s="12" t="s">
        <v>73</v>
      </c>
      <c r="AY1091" s="196" t="s">
        <v>276</v>
      </c>
    </row>
    <row r="1092" spans="2:65" s="12" customFormat="1">
      <c r="B1092" s="194"/>
      <c r="D1092" s="195" t="s">
        <v>284</v>
      </c>
      <c r="E1092" s="196" t="s">
        <v>5</v>
      </c>
      <c r="F1092" s="197" t="s">
        <v>286</v>
      </c>
      <c r="H1092" s="196" t="s">
        <v>5</v>
      </c>
      <c r="I1092" s="198"/>
      <c r="L1092" s="194"/>
      <c r="M1092" s="199"/>
      <c r="N1092" s="200"/>
      <c r="O1092" s="200"/>
      <c r="P1092" s="200"/>
      <c r="Q1092" s="200"/>
      <c r="R1092" s="200"/>
      <c r="S1092" s="200"/>
      <c r="T1092" s="201"/>
      <c r="AT1092" s="196" t="s">
        <v>284</v>
      </c>
      <c r="AU1092" s="196" t="s">
        <v>81</v>
      </c>
      <c r="AV1092" s="12" t="s">
        <v>77</v>
      </c>
      <c r="AW1092" s="12" t="s">
        <v>36</v>
      </c>
      <c r="AX1092" s="12" t="s">
        <v>73</v>
      </c>
      <c r="AY1092" s="196" t="s">
        <v>276</v>
      </c>
    </row>
    <row r="1093" spans="2:65" s="12" customFormat="1">
      <c r="B1093" s="194"/>
      <c r="D1093" s="195" t="s">
        <v>284</v>
      </c>
      <c r="E1093" s="196" t="s">
        <v>5</v>
      </c>
      <c r="F1093" s="197" t="s">
        <v>337</v>
      </c>
      <c r="H1093" s="196" t="s">
        <v>5</v>
      </c>
      <c r="I1093" s="198"/>
      <c r="L1093" s="194"/>
      <c r="M1093" s="199"/>
      <c r="N1093" s="200"/>
      <c r="O1093" s="200"/>
      <c r="P1093" s="200"/>
      <c r="Q1093" s="200"/>
      <c r="R1093" s="200"/>
      <c r="S1093" s="200"/>
      <c r="T1093" s="201"/>
      <c r="AT1093" s="196" t="s">
        <v>284</v>
      </c>
      <c r="AU1093" s="196" t="s">
        <v>81</v>
      </c>
      <c r="AV1093" s="12" t="s">
        <v>77</v>
      </c>
      <c r="AW1093" s="12" t="s">
        <v>36</v>
      </c>
      <c r="AX1093" s="12" t="s">
        <v>73</v>
      </c>
      <c r="AY1093" s="196" t="s">
        <v>276</v>
      </c>
    </row>
    <row r="1094" spans="2:65" s="12" customFormat="1">
      <c r="B1094" s="194"/>
      <c r="D1094" s="195" t="s">
        <v>284</v>
      </c>
      <c r="E1094" s="196" t="s">
        <v>5</v>
      </c>
      <c r="F1094" s="197" t="s">
        <v>3756</v>
      </c>
      <c r="H1094" s="196" t="s">
        <v>5</v>
      </c>
      <c r="I1094" s="198"/>
      <c r="L1094" s="194"/>
      <c r="M1094" s="199"/>
      <c r="N1094" s="200"/>
      <c r="O1094" s="200"/>
      <c r="P1094" s="200"/>
      <c r="Q1094" s="200"/>
      <c r="R1094" s="200"/>
      <c r="S1094" s="200"/>
      <c r="T1094" s="201"/>
      <c r="AT1094" s="196" t="s">
        <v>284</v>
      </c>
      <c r="AU1094" s="196" t="s">
        <v>81</v>
      </c>
      <c r="AV1094" s="12" t="s">
        <v>77</v>
      </c>
      <c r="AW1094" s="12" t="s">
        <v>36</v>
      </c>
      <c r="AX1094" s="12" t="s">
        <v>73</v>
      </c>
      <c r="AY1094" s="196" t="s">
        <v>276</v>
      </c>
    </row>
    <row r="1095" spans="2:65" s="13" customFormat="1">
      <c r="B1095" s="202"/>
      <c r="D1095" s="195" t="s">
        <v>284</v>
      </c>
      <c r="E1095" s="203" t="s">
        <v>5</v>
      </c>
      <c r="F1095" s="204" t="s">
        <v>4239</v>
      </c>
      <c r="H1095" s="205">
        <v>118.77</v>
      </c>
      <c r="I1095" s="206"/>
      <c r="L1095" s="202"/>
      <c r="M1095" s="207"/>
      <c r="N1095" s="208"/>
      <c r="O1095" s="208"/>
      <c r="P1095" s="208"/>
      <c r="Q1095" s="208"/>
      <c r="R1095" s="208"/>
      <c r="S1095" s="208"/>
      <c r="T1095" s="209"/>
      <c r="AT1095" s="203" t="s">
        <v>284</v>
      </c>
      <c r="AU1095" s="203" t="s">
        <v>81</v>
      </c>
      <c r="AV1095" s="13" t="s">
        <v>81</v>
      </c>
      <c r="AW1095" s="13" t="s">
        <v>36</v>
      </c>
      <c r="AX1095" s="13" t="s">
        <v>73</v>
      </c>
      <c r="AY1095" s="203" t="s">
        <v>276</v>
      </c>
    </row>
    <row r="1096" spans="2:65" s="13" customFormat="1">
      <c r="B1096" s="202"/>
      <c r="D1096" s="195" t="s">
        <v>284</v>
      </c>
      <c r="E1096" s="203" t="s">
        <v>5</v>
      </c>
      <c r="F1096" s="204" t="s">
        <v>4240</v>
      </c>
      <c r="H1096" s="205">
        <v>9.1289999999999996</v>
      </c>
      <c r="I1096" s="206"/>
      <c r="L1096" s="202"/>
      <c r="M1096" s="207"/>
      <c r="N1096" s="208"/>
      <c r="O1096" s="208"/>
      <c r="P1096" s="208"/>
      <c r="Q1096" s="208"/>
      <c r="R1096" s="208"/>
      <c r="S1096" s="208"/>
      <c r="T1096" s="209"/>
      <c r="AT1096" s="203" t="s">
        <v>284</v>
      </c>
      <c r="AU1096" s="203" t="s">
        <v>81</v>
      </c>
      <c r="AV1096" s="13" t="s">
        <v>81</v>
      </c>
      <c r="AW1096" s="13" t="s">
        <v>36</v>
      </c>
      <c r="AX1096" s="13" t="s">
        <v>73</v>
      </c>
      <c r="AY1096" s="203" t="s">
        <v>276</v>
      </c>
    </row>
    <row r="1097" spans="2:65" s="12" customFormat="1">
      <c r="B1097" s="194"/>
      <c r="D1097" s="195" t="s">
        <v>284</v>
      </c>
      <c r="E1097" s="196" t="s">
        <v>5</v>
      </c>
      <c r="F1097" s="197" t="s">
        <v>3759</v>
      </c>
      <c r="H1097" s="196" t="s">
        <v>5</v>
      </c>
      <c r="I1097" s="198"/>
      <c r="L1097" s="194"/>
      <c r="M1097" s="199"/>
      <c r="N1097" s="200"/>
      <c r="O1097" s="200"/>
      <c r="P1097" s="200"/>
      <c r="Q1097" s="200"/>
      <c r="R1097" s="200"/>
      <c r="S1097" s="200"/>
      <c r="T1097" s="201"/>
      <c r="AT1097" s="196" t="s">
        <v>284</v>
      </c>
      <c r="AU1097" s="196" t="s">
        <v>81</v>
      </c>
      <c r="AV1097" s="12" t="s">
        <v>77</v>
      </c>
      <c r="AW1097" s="12" t="s">
        <v>36</v>
      </c>
      <c r="AX1097" s="12" t="s">
        <v>73</v>
      </c>
      <c r="AY1097" s="196" t="s">
        <v>276</v>
      </c>
    </row>
    <row r="1098" spans="2:65" s="13" customFormat="1">
      <c r="B1098" s="202"/>
      <c r="D1098" s="195" t="s">
        <v>284</v>
      </c>
      <c r="E1098" s="203" t="s">
        <v>5</v>
      </c>
      <c r="F1098" s="204" t="s">
        <v>4241</v>
      </c>
      <c r="H1098" s="205">
        <v>34.529000000000003</v>
      </c>
      <c r="I1098" s="206"/>
      <c r="L1098" s="202"/>
      <c r="M1098" s="207"/>
      <c r="N1098" s="208"/>
      <c r="O1098" s="208"/>
      <c r="P1098" s="208"/>
      <c r="Q1098" s="208"/>
      <c r="R1098" s="208"/>
      <c r="S1098" s="208"/>
      <c r="T1098" s="209"/>
      <c r="AT1098" s="203" t="s">
        <v>284</v>
      </c>
      <c r="AU1098" s="203" t="s">
        <v>81</v>
      </c>
      <c r="AV1098" s="13" t="s">
        <v>81</v>
      </c>
      <c r="AW1098" s="13" t="s">
        <v>36</v>
      </c>
      <c r="AX1098" s="13" t="s">
        <v>73</v>
      </c>
      <c r="AY1098" s="203" t="s">
        <v>276</v>
      </c>
    </row>
    <row r="1099" spans="2:65" s="12" customFormat="1">
      <c r="B1099" s="194"/>
      <c r="D1099" s="195" t="s">
        <v>284</v>
      </c>
      <c r="E1099" s="196" t="s">
        <v>5</v>
      </c>
      <c r="F1099" s="197" t="s">
        <v>3761</v>
      </c>
      <c r="H1099" s="196" t="s">
        <v>5</v>
      </c>
      <c r="I1099" s="198"/>
      <c r="L1099" s="194"/>
      <c r="M1099" s="199"/>
      <c r="N1099" s="200"/>
      <c r="O1099" s="200"/>
      <c r="P1099" s="200"/>
      <c r="Q1099" s="200"/>
      <c r="R1099" s="200"/>
      <c r="S1099" s="200"/>
      <c r="T1099" s="201"/>
      <c r="AT1099" s="196" t="s">
        <v>284</v>
      </c>
      <c r="AU1099" s="196" t="s">
        <v>81</v>
      </c>
      <c r="AV1099" s="12" t="s">
        <v>77</v>
      </c>
      <c r="AW1099" s="12" t="s">
        <v>36</v>
      </c>
      <c r="AX1099" s="12" t="s">
        <v>73</v>
      </c>
      <c r="AY1099" s="196" t="s">
        <v>276</v>
      </c>
    </row>
    <row r="1100" spans="2:65" s="13" customFormat="1">
      <c r="B1100" s="202"/>
      <c r="D1100" s="195" t="s">
        <v>284</v>
      </c>
      <c r="E1100" s="203" t="s">
        <v>5</v>
      </c>
      <c r="F1100" s="204" t="s">
        <v>3993</v>
      </c>
      <c r="H1100" s="205">
        <v>126</v>
      </c>
      <c r="I1100" s="206"/>
      <c r="L1100" s="202"/>
      <c r="M1100" s="207"/>
      <c r="N1100" s="208"/>
      <c r="O1100" s="208"/>
      <c r="P1100" s="208"/>
      <c r="Q1100" s="208"/>
      <c r="R1100" s="208"/>
      <c r="S1100" s="208"/>
      <c r="T1100" s="209"/>
      <c r="AT1100" s="203" t="s">
        <v>284</v>
      </c>
      <c r="AU1100" s="203" t="s">
        <v>81</v>
      </c>
      <c r="AV1100" s="13" t="s">
        <v>81</v>
      </c>
      <c r="AW1100" s="13" t="s">
        <v>36</v>
      </c>
      <c r="AX1100" s="13" t="s">
        <v>73</v>
      </c>
      <c r="AY1100" s="203" t="s">
        <v>276</v>
      </c>
    </row>
    <row r="1101" spans="2:65" s="14" customFormat="1">
      <c r="B1101" s="210"/>
      <c r="D1101" s="195" t="s">
        <v>284</v>
      </c>
      <c r="E1101" s="211" t="s">
        <v>5</v>
      </c>
      <c r="F1101" s="212" t="s">
        <v>290</v>
      </c>
      <c r="H1101" s="213">
        <v>288.428</v>
      </c>
      <c r="I1101" s="214"/>
      <c r="L1101" s="210"/>
      <c r="M1101" s="215"/>
      <c r="N1101" s="216"/>
      <c r="O1101" s="216"/>
      <c r="P1101" s="216"/>
      <c r="Q1101" s="216"/>
      <c r="R1101" s="216"/>
      <c r="S1101" s="216"/>
      <c r="T1101" s="217"/>
      <c r="AT1101" s="211" t="s">
        <v>284</v>
      </c>
      <c r="AU1101" s="211" t="s">
        <v>81</v>
      </c>
      <c r="AV1101" s="14" t="s">
        <v>87</v>
      </c>
      <c r="AW1101" s="14" t="s">
        <v>36</v>
      </c>
      <c r="AX1101" s="14" t="s">
        <v>73</v>
      </c>
      <c r="AY1101" s="211" t="s">
        <v>276</v>
      </c>
    </row>
    <row r="1102" spans="2:65" s="12" customFormat="1">
      <c r="B1102" s="194"/>
      <c r="D1102" s="195" t="s">
        <v>284</v>
      </c>
      <c r="E1102" s="196" t="s">
        <v>5</v>
      </c>
      <c r="F1102" s="197" t="s">
        <v>3879</v>
      </c>
      <c r="H1102" s="196" t="s">
        <v>5</v>
      </c>
      <c r="I1102" s="198"/>
      <c r="L1102" s="194"/>
      <c r="M1102" s="199"/>
      <c r="N1102" s="200"/>
      <c r="O1102" s="200"/>
      <c r="P1102" s="200"/>
      <c r="Q1102" s="200"/>
      <c r="R1102" s="200"/>
      <c r="S1102" s="200"/>
      <c r="T1102" s="201"/>
      <c r="AT1102" s="196" t="s">
        <v>284</v>
      </c>
      <c r="AU1102" s="196" t="s">
        <v>81</v>
      </c>
      <c r="AV1102" s="12" t="s">
        <v>77</v>
      </c>
      <c r="AW1102" s="12" t="s">
        <v>36</v>
      </c>
      <c r="AX1102" s="12" t="s">
        <v>73</v>
      </c>
      <c r="AY1102" s="196" t="s">
        <v>276</v>
      </c>
    </row>
    <row r="1103" spans="2:65" s="12" customFormat="1">
      <c r="B1103" s="194"/>
      <c r="D1103" s="195" t="s">
        <v>284</v>
      </c>
      <c r="E1103" s="196" t="s">
        <v>5</v>
      </c>
      <c r="F1103" s="197" t="s">
        <v>4242</v>
      </c>
      <c r="H1103" s="196" t="s">
        <v>5</v>
      </c>
      <c r="I1103" s="198"/>
      <c r="L1103" s="194"/>
      <c r="M1103" s="199"/>
      <c r="N1103" s="200"/>
      <c r="O1103" s="200"/>
      <c r="P1103" s="200"/>
      <c r="Q1103" s="200"/>
      <c r="R1103" s="200"/>
      <c r="S1103" s="200"/>
      <c r="T1103" s="201"/>
      <c r="AT1103" s="196" t="s">
        <v>284</v>
      </c>
      <c r="AU1103" s="196" t="s">
        <v>81</v>
      </c>
      <c r="AV1103" s="12" t="s">
        <v>77</v>
      </c>
      <c r="AW1103" s="12" t="s">
        <v>36</v>
      </c>
      <c r="AX1103" s="12" t="s">
        <v>73</v>
      </c>
      <c r="AY1103" s="196" t="s">
        <v>276</v>
      </c>
    </row>
    <row r="1104" spans="2:65" s="13" customFormat="1">
      <c r="B1104" s="202"/>
      <c r="D1104" s="195" t="s">
        <v>284</v>
      </c>
      <c r="E1104" s="203" t="s">
        <v>5</v>
      </c>
      <c r="F1104" s="204" t="s">
        <v>4243</v>
      </c>
      <c r="H1104" s="205">
        <v>5.67</v>
      </c>
      <c r="I1104" s="206"/>
      <c r="L1104" s="202"/>
      <c r="M1104" s="207"/>
      <c r="N1104" s="208"/>
      <c r="O1104" s="208"/>
      <c r="P1104" s="208"/>
      <c r="Q1104" s="208"/>
      <c r="R1104" s="208"/>
      <c r="S1104" s="208"/>
      <c r="T1104" s="209"/>
      <c r="AT1104" s="203" t="s">
        <v>284</v>
      </c>
      <c r="AU1104" s="203" t="s">
        <v>81</v>
      </c>
      <c r="AV1104" s="13" t="s">
        <v>81</v>
      </c>
      <c r="AW1104" s="13" t="s">
        <v>36</v>
      </c>
      <c r="AX1104" s="13" t="s">
        <v>73</v>
      </c>
      <c r="AY1104" s="203" t="s">
        <v>276</v>
      </c>
    </row>
    <row r="1105" spans="2:65" s="13" customFormat="1">
      <c r="B1105" s="202"/>
      <c r="D1105" s="195" t="s">
        <v>284</v>
      </c>
      <c r="E1105" s="203" t="s">
        <v>5</v>
      </c>
      <c r="F1105" s="204" t="s">
        <v>4244</v>
      </c>
      <c r="H1105" s="205">
        <v>1.56</v>
      </c>
      <c r="I1105" s="206"/>
      <c r="L1105" s="202"/>
      <c r="M1105" s="207"/>
      <c r="N1105" s="208"/>
      <c r="O1105" s="208"/>
      <c r="P1105" s="208"/>
      <c r="Q1105" s="208"/>
      <c r="R1105" s="208"/>
      <c r="S1105" s="208"/>
      <c r="T1105" s="209"/>
      <c r="AT1105" s="203" t="s">
        <v>284</v>
      </c>
      <c r="AU1105" s="203" t="s">
        <v>81</v>
      </c>
      <c r="AV1105" s="13" t="s">
        <v>81</v>
      </c>
      <c r="AW1105" s="13" t="s">
        <v>36</v>
      </c>
      <c r="AX1105" s="13" t="s">
        <v>73</v>
      </c>
      <c r="AY1105" s="203" t="s">
        <v>276</v>
      </c>
    </row>
    <row r="1106" spans="2:65" s="13" customFormat="1">
      <c r="B1106" s="202"/>
      <c r="D1106" s="195" t="s">
        <v>284</v>
      </c>
      <c r="E1106" s="203" t="s">
        <v>5</v>
      </c>
      <c r="F1106" s="204" t="s">
        <v>4244</v>
      </c>
      <c r="H1106" s="205">
        <v>1.56</v>
      </c>
      <c r="I1106" s="206"/>
      <c r="L1106" s="202"/>
      <c r="M1106" s="207"/>
      <c r="N1106" s="208"/>
      <c r="O1106" s="208"/>
      <c r="P1106" s="208"/>
      <c r="Q1106" s="208"/>
      <c r="R1106" s="208"/>
      <c r="S1106" s="208"/>
      <c r="T1106" s="209"/>
      <c r="AT1106" s="203" t="s">
        <v>284</v>
      </c>
      <c r="AU1106" s="203" t="s">
        <v>81</v>
      </c>
      <c r="AV1106" s="13" t="s">
        <v>81</v>
      </c>
      <c r="AW1106" s="13" t="s">
        <v>36</v>
      </c>
      <c r="AX1106" s="13" t="s">
        <v>73</v>
      </c>
      <c r="AY1106" s="203" t="s">
        <v>276</v>
      </c>
    </row>
    <row r="1107" spans="2:65" s="14" customFormat="1">
      <c r="B1107" s="210"/>
      <c r="D1107" s="195" t="s">
        <v>284</v>
      </c>
      <c r="E1107" s="211" t="s">
        <v>5</v>
      </c>
      <c r="F1107" s="212" t="s">
        <v>290</v>
      </c>
      <c r="H1107" s="213">
        <v>8.7899999999999991</v>
      </c>
      <c r="I1107" s="214"/>
      <c r="L1107" s="210"/>
      <c r="M1107" s="215"/>
      <c r="N1107" s="216"/>
      <c r="O1107" s="216"/>
      <c r="P1107" s="216"/>
      <c r="Q1107" s="216"/>
      <c r="R1107" s="216"/>
      <c r="S1107" s="216"/>
      <c r="T1107" s="217"/>
      <c r="AT1107" s="211" t="s">
        <v>284</v>
      </c>
      <c r="AU1107" s="211" t="s">
        <v>81</v>
      </c>
      <c r="AV1107" s="14" t="s">
        <v>87</v>
      </c>
      <c r="AW1107" s="14" t="s">
        <v>36</v>
      </c>
      <c r="AX1107" s="14" t="s">
        <v>73</v>
      </c>
      <c r="AY1107" s="211" t="s">
        <v>276</v>
      </c>
    </row>
    <row r="1108" spans="2:65" s="15" customFormat="1">
      <c r="B1108" s="218"/>
      <c r="D1108" s="195" t="s">
        <v>284</v>
      </c>
      <c r="E1108" s="219" t="s">
        <v>5</v>
      </c>
      <c r="F1108" s="220" t="s">
        <v>291</v>
      </c>
      <c r="H1108" s="221">
        <v>297.21800000000002</v>
      </c>
      <c r="I1108" s="222"/>
      <c r="L1108" s="218"/>
      <c r="M1108" s="223"/>
      <c r="N1108" s="224"/>
      <c r="O1108" s="224"/>
      <c r="P1108" s="224"/>
      <c r="Q1108" s="224"/>
      <c r="R1108" s="224"/>
      <c r="S1108" s="224"/>
      <c r="T1108" s="225"/>
      <c r="AT1108" s="219" t="s">
        <v>284</v>
      </c>
      <c r="AU1108" s="219" t="s">
        <v>81</v>
      </c>
      <c r="AV1108" s="15" t="s">
        <v>92</v>
      </c>
      <c r="AW1108" s="15" t="s">
        <v>36</v>
      </c>
      <c r="AX1108" s="15" t="s">
        <v>77</v>
      </c>
      <c r="AY1108" s="219" t="s">
        <v>276</v>
      </c>
    </row>
    <row r="1109" spans="2:65" s="1" customFormat="1" ht="16.5" customHeight="1">
      <c r="B1109" s="181"/>
      <c r="C1109" s="226" t="s">
        <v>1275</v>
      </c>
      <c r="D1109" s="226" t="s">
        <v>447</v>
      </c>
      <c r="E1109" s="227" t="s">
        <v>589</v>
      </c>
      <c r="F1109" s="228" t="s">
        <v>590</v>
      </c>
      <c r="G1109" s="229" t="s">
        <v>591</v>
      </c>
      <c r="H1109" s="230">
        <v>136.72</v>
      </c>
      <c r="I1109" s="231"/>
      <c r="J1109" s="232">
        <f>ROUND(I1109*H1109,2)</f>
        <v>0</v>
      </c>
      <c r="K1109" s="228" t="s">
        <v>282</v>
      </c>
      <c r="L1109" s="233"/>
      <c r="M1109" s="234" t="s">
        <v>5</v>
      </c>
      <c r="N1109" s="235" t="s">
        <v>46</v>
      </c>
      <c r="O1109" s="43"/>
      <c r="P1109" s="191">
        <f>O1109*H1109</f>
        <v>0</v>
      </c>
      <c r="Q1109" s="191">
        <v>1E-3</v>
      </c>
      <c r="R1109" s="191">
        <f>Q1109*H1109</f>
        <v>0.13672000000000001</v>
      </c>
      <c r="S1109" s="191">
        <v>0</v>
      </c>
      <c r="T1109" s="192">
        <f>S1109*H1109</f>
        <v>0</v>
      </c>
      <c r="AR1109" s="25" t="s">
        <v>484</v>
      </c>
      <c r="AT1109" s="25" t="s">
        <v>447</v>
      </c>
      <c r="AU1109" s="25" t="s">
        <v>81</v>
      </c>
      <c r="AY1109" s="25" t="s">
        <v>276</v>
      </c>
      <c r="BE1109" s="193">
        <f>IF(N1109="základní",J1109,0)</f>
        <v>0</v>
      </c>
      <c r="BF1109" s="193">
        <f>IF(N1109="snížená",J1109,0)</f>
        <v>0</v>
      </c>
      <c r="BG1109" s="193">
        <f>IF(N1109="zákl. přenesená",J1109,0)</f>
        <v>0</v>
      </c>
      <c r="BH1109" s="193">
        <f>IF(N1109="sníž. přenesená",J1109,0)</f>
        <v>0</v>
      </c>
      <c r="BI1109" s="193">
        <f>IF(N1109="nulová",J1109,0)</f>
        <v>0</v>
      </c>
      <c r="BJ1109" s="25" t="s">
        <v>92</v>
      </c>
      <c r="BK1109" s="193">
        <f>ROUND(I1109*H1109,2)</f>
        <v>0</v>
      </c>
      <c r="BL1109" s="25" t="s">
        <v>384</v>
      </c>
      <c r="BM1109" s="25" t="s">
        <v>4245</v>
      </c>
    </row>
    <row r="1110" spans="2:65" s="12" customFormat="1">
      <c r="B1110" s="194"/>
      <c r="D1110" s="195" t="s">
        <v>284</v>
      </c>
      <c r="E1110" s="196" t="s">
        <v>5</v>
      </c>
      <c r="F1110" s="197" t="s">
        <v>451</v>
      </c>
      <c r="H1110" s="196" t="s">
        <v>5</v>
      </c>
      <c r="I1110" s="198"/>
      <c r="L1110" s="194"/>
      <c r="M1110" s="199"/>
      <c r="N1110" s="200"/>
      <c r="O1110" s="200"/>
      <c r="P1110" s="200"/>
      <c r="Q1110" s="200"/>
      <c r="R1110" s="200"/>
      <c r="S1110" s="200"/>
      <c r="T1110" s="201"/>
      <c r="AT1110" s="196" t="s">
        <v>284</v>
      </c>
      <c r="AU1110" s="196" t="s">
        <v>81</v>
      </c>
      <c r="AV1110" s="12" t="s">
        <v>77</v>
      </c>
      <c r="AW1110" s="12" t="s">
        <v>36</v>
      </c>
      <c r="AX1110" s="12" t="s">
        <v>73</v>
      </c>
      <c r="AY1110" s="196" t="s">
        <v>276</v>
      </c>
    </row>
    <row r="1111" spans="2:65" s="13" customFormat="1">
      <c r="B1111" s="202"/>
      <c r="D1111" s="195" t="s">
        <v>284</v>
      </c>
      <c r="E1111" s="203" t="s">
        <v>5</v>
      </c>
      <c r="F1111" s="204" t="s">
        <v>4246</v>
      </c>
      <c r="H1111" s="205">
        <v>136.72</v>
      </c>
      <c r="I1111" s="206"/>
      <c r="L1111" s="202"/>
      <c r="M1111" s="207"/>
      <c r="N1111" s="208"/>
      <c r="O1111" s="208"/>
      <c r="P1111" s="208"/>
      <c r="Q1111" s="208"/>
      <c r="R1111" s="208"/>
      <c r="S1111" s="208"/>
      <c r="T1111" s="209"/>
      <c r="AT1111" s="203" t="s">
        <v>284</v>
      </c>
      <c r="AU1111" s="203" t="s">
        <v>81</v>
      </c>
      <c r="AV1111" s="13" t="s">
        <v>81</v>
      </c>
      <c r="AW1111" s="13" t="s">
        <v>36</v>
      </c>
      <c r="AX1111" s="13" t="s">
        <v>73</v>
      </c>
      <c r="AY1111" s="203" t="s">
        <v>276</v>
      </c>
    </row>
    <row r="1112" spans="2:65" s="14" customFormat="1">
      <c r="B1112" s="210"/>
      <c r="D1112" s="195" t="s">
        <v>284</v>
      </c>
      <c r="E1112" s="211" t="s">
        <v>5</v>
      </c>
      <c r="F1112" s="212" t="s">
        <v>290</v>
      </c>
      <c r="H1112" s="213">
        <v>136.72</v>
      </c>
      <c r="I1112" s="214"/>
      <c r="L1112" s="210"/>
      <c r="M1112" s="215"/>
      <c r="N1112" s="216"/>
      <c r="O1112" s="216"/>
      <c r="P1112" s="216"/>
      <c r="Q1112" s="216"/>
      <c r="R1112" s="216"/>
      <c r="S1112" s="216"/>
      <c r="T1112" s="217"/>
      <c r="AT1112" s="211" t="s">
        <v>284</v>
      </c>
      <c r="AU1112" s="211" t="s">
        <v>81</v>
      </c>
      <c r="AV1112" s="14" t="s">
        <v>87</v>
      </c>
      <c r="AW1112" s="14" t="s">
        <v>36</v>
      </c>
      <c r="AX1112" s="14" t="s">
        <v>73</v>
      </c>
      <c r="AY1112" s="211" t="s">
        <v>276</v>
      </c>
    </row>
    <row r="1113" spans="2:65" s="15" customFormat="1">
      <c r="B1113" s="218"/>
      <c r="D1113" s="195" t="s">
        <v>284</v>
      </c>
      <c r="E1113" s="219" t="s">
        <v>5</v>
      </c>
      <c r="F1113" s="220" t="s">
        <v>291</v>
      </c>
      <c r="H1113" s="221">
        <v>136.72</v>
      </c>
      <c r="I1113" s="222"/>
      <c r="L1113" s="218"/>
      <c r="M1113" s="223"/>
      <c r="N1113" s="224"/>
      <c r="O1113" s="224"/>
      <c r="P1113" s="224"/>
      <c r="Q1113" s="224"/>
      <c r="R1113" s="224"/>
      <c r="S1113" s="224"/>
      <c r="T1113" s="225"/>
      <c r="AT1113" s="219" t="s">
        <v>284</v>
      </c>
      <c r="AU1113" s="219" t="s">
        <v>81</v>
      </c>
      <c r="AV1113" s="15" t="s">
        <v>92</v>
      </c>
      <c r="AW1113" s="15" t="s">
        <v>36</v>
      </c>
      <c r="AX1113" s="15" t="s">
        <v>77</v>
      </c>
      <c r="AY1113" s="219" t="s">
        <v>276</v>
      </c>
    </row>
    <row r="1114" spans="2:65" s="1" customFormat="1" ht="16.5" customHeight="1">
      <c r="B1114" s="181"/>
      <c r="C1114" s="182" t="s">
        <v>1277</v>
      </c>
      <c r="D1114" s="182" t="s">
        <v>278</v>
      </c>
      <c r="E1114" s="183" t="s">
        <v>595</v>
      </c>
      <c r="F1114" s="184" t="s">
        <v>596</v>
      </c>
      <c r="G1114" s="185" t="s">
        <v>325</v>
      </c>
      <c r="H1114" s="186">
        <v>126.235</v>
      </c>
      <c r="I1114" s="187"/>
      <c r="J1114" s="188">
        <f>ROUND(I1114*H1114,2)</f>
        <v>0</v>
      </c>
      <c r="K1114" s="184" t="s">
        <v>282</v>
      </c>
      <c r="L1114" s="42"/>
      <c r="M1114" s="189" t="s">
        <v>5</v>
      </c>
      <c r="N1114" s="190" t="s">
        <v>46</v>
      </c>
      <c r="O1114" s="43"/>
      <c r="P1114" s="191">
        <f>O1114*H1114</f>
        <v>0</v>
      </c>
      <c r="Q1114" s="191">
        <v>0</v>
      </c>
      <c r="R1114" s="191">
        <f>Q1114*H1114</f>
        <v>0</v>
      </c>
      <c r="S1114" s="191">
        <v>0</v>
      </c>
      <c r="T1114" s="192">
        <f>S1114*H1114</f>
        <v>0</v>
      </c>
      <c r="AR1114" s="25" t="s">
        <v>384</v>
      </c>
      <c r="AT1114" s="25" t="s">
        <v>278</v>
      </c>
      <c r="AU1114" s="25" t="s">
        <v>81</v>
      </c>
      <c r="AY1114" s="25" t="s">
        <v>276</v>
      </c>
      <c r="BE1114" s="193">
        <f>IF(N1114="základní",J1114,0)</f>
        <v>0</v>
      </c>
      <c r="BF1114" s="193">
        <f>IF(N1114="snížená",J1114,0)</f>
        <v>0</v>
      </c>
      <c r="BG1114" s="193">
        <f>IF(N1114="zákl. přenesená",J1114,0)</f>
        <v>0</v>
      </c>
      <c r="BH1114" s="193">
        <f>IF(N1114="sníž. přenesená",J1114,0)</f>
        <v>0</v>
      </c>
      <c r="BI1114" s="193">
        <f>IF(N1114="nulová",J1114,0)</f>
        <v>0</v>
      </c>
      <c r="BJ1114" s="25" t="s">
        <v>92</v>
      </c>
      <c r="BK1114" s="193">
        <f>ROUND(I1114*H1114,2)</f>
        <v>0</v>
      </c>
      <c r="BL1114" s="25" t="s">
        <v>384</v>
      </c>
      <c r="BM1114" s="25" t="s">
        <v>4247</v>
      </c>
    </row>
    <row r="1115" spans="2:65" s="12" customFormat="1">
      <c r="B1115" s="194"/>
      <c r="D1115" s="195" t="s">
        <v>284</v>
      </c>
      <c r="E1115" s="196" t="s">
        <v>5</v>
      </c>
      <c r="F1115" s="197" t="s">
        <v>598</v>
      </c>
      <c r="H1115" s="196" t="s">
        <v>5</v>
      </c>
      <c r="I1115" s="198"/>
      <c r="L1115" s="194"/>
      <c r="M1115" s="199"/>
      <c r="N1115" s="200"/>
      <c r="O1115" s="200"/>
      <c r="P1115" s="200"/>
      <c r="Q1115" s="200"/>
      <c r="R1115" s="200"/>
      <c r="S1115" s="200"/>
      <c r="T1115" s="201"/>
      <c r="AT1115" s="196" t="s">
        <v>284</v>
      </c>
      <c r="AU1115" s="196" t="s">
        <v>81</v>
      </c>
      <c r="AV1115" s="12" t="s">
        <v>77</v>
      </c>
      <c r="AW1115" s="12" t="s">
        <v>36</v>
      </c>
      <c r="AX1115" s="12" t="s">
        <v>73</v>
      </c>
      <c r="AY1115" s="196" t="s">
        <v>276</v>
      </c>
    </row>
    <row r="1116" spans="2:65" s="12" customFormat="1">
      <c r="B1116" s="194"/>
      <c r="D1116" s="195" t="s">
        <v>284</v>
      </c>
      <c r="E1116" s="196" t="s">
        <v>5</v>
      </c>
      <c r="F1116" s="197" t="s">
        <v>286</v>
      </c>
      <c r="H1116" s="196" t="s">
        <v>5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6" t="s">
        <v>284</v>
      </c>
      <c r="AU1116" s="196" t="s">
        <v>81</v>
      </c>
      <c r="AV1116" s="12" t="s">
        <v>77</v>
      </c>
      <c r="AW1116" s="12" t="s">
        <v>36</v>
      </c>
      <c r="AX1116" s="12" t="s">
        <v>73</v>
      </c>
      <c r="AY1116" s="196" t="s">
        <v>276</v>
      </c>
    </row>
    <row r="1117" spans="2:65" s="12" customFormat="1">
      <c r="B1117" s="194"/>
      <c r="D1117" s="195" t="s">
        <v>284</v>
      </c>
      <c r="E1117" s="196" t="s">
        <v>5</v>
      </c>
      <c r="F1117" s="197" t="s">
        <v>3756</v>
      </c>
      <c r="H1117" s="196" t="s">
        <v>5</v>
      </c>
      <c r="I1117" s="198"/>
      <c r="L1117" s="194"/>
      <c r="M1117" s="199"/>
      <c r="N1117" s="200"/>
      <c r="O1117" s="200"/>
      <c r="P1117" s="200"/>
      <c r="Q1117" s="200"/>
      <c r="R1117" s="200"/>
      <c r="S1117" s="200"/>
      <c r="T1117" s="201"/>
      <c r="AT1117" s="196" t="s">
        <v>284</v>
      </c>
      <c r="AU1117" s="196" t="s">
        <v>81</v>
      </c>
      <c r="AV1117" s="12" t="s">
        <v>77</v>
      </c>
      <c r="AW1117" s="12" t="s">
        <v>36</v>
      </c>
      <c r="AX1117" s="12" t="s">
        <v>73</v>
      </c>
      <c r="AY1117" s="196" t="s">
        <v>276</v>
      </c>
    </row>
    <row r="1118" spans="2:65" s="13" customFormat="1">
      <c r="B1118" s="202"/>
      <c r="D1118" s="195" t="s">
        <v>284</v>
      </c>
      <c r="E1118" s="203" t="s">
        <v>5</v>
      </c>
      <c r="F1118" s="204" t="s">
        <v>4248</v>
      </c>
      <c r="H1118" s="205">
        <v>47.174999999999997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284</v>
      </c>
      <c r="AU1118" s="203" t="s">
        <v>81</v>
      </c>
      <c r="AV1118" s="13" t="s">
        <v>81</v>
      </c>
      <c r="AW1118" s="13" t="s">
        <v>36</v>
      </c>
      <c r="AX1118" s="13" t="s">
        <v>73</v>
      </c>
      <c r="AY1118" s="203" t="s">
        <v>276</v>
      </c>
    </row>
    <row r="1119" spans="2:65" s="12" customFormat="1">
      <c r="B1119" s="194"/>
      <c r="D1119" s="195" t="s">
        <v>284</v>
      </c>
      <c r="E1119" s="196" t="s">
        <v>5</v>
      </c>
      <c r="F1119" s="197" t="s">
        <v>3759</v>
      </c>
      <c r="H1119" s="196" t="s">
        <v>5</v>
      </c>
      <c r="I1119" s="198"/>
      <c r="L1119" s="194"/>
      <c r="M1119" s="199"/>
      <c r="N1119" s="200"/>
      <c r="O1119" s="200"/>
      <c r="P1119" s="200"/>
      <c r="Q1119" s="200"/>
      <c r="R1119" s="200"/>
      <c r="S1119" s="200"/>
      <c r="T1119" s="201"/>
      <c r="AT1119" s="196" t="s">
        <v>284</v>
      </c>
      <c r="AU1119" s="196" t="s">
        <v>81</v>
      </c>
      <c r="AV1119" s="12" t="s">
        <v>77</v>
      </c>
      <c r="AW1119" s="12" t="s">
        <v>36</v>
      </c>
      <c r="AX1119" s="12" t="s">
        <v>73</v>
      </c>
      <c r="AY1119" s="196" t="s">
        <v>276</v>
      </c>
    </row>
    <row r="1120" spans="2:65" s="13" customFormat="1">
      <c r="B1120" s="202"/>
      <c r="D1120" s="195" t="s">
        <v>284</v>
      </c>
      <c r="E1120" s="203" t="s">
        <v>5</v>
      </c>
      <c r="F1120" s="204" t="s">
        <v>4249</v>
      </c>
      <c r="H1120" s="205">
        <v>16.66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284</v>
      </c>
      <c r="AU1120" s="203" t="s">
        <v>81</v>
      </c>
      <c r="AV1120" s="13" t="s">
        <v>81</v>
      </c>
      <c r="AW1120" s="13" t="s">
        <v>36</v>
      </c>
      <c r="AX1120" s="13" t="s">
        <v>73</v>
      </c>
      <c r="AY1120" s="203" t="s">
        <v>276</v>
      </c>
    </row>
    <row r="1121" spans="2:65" s="12" customFormat="1">
      <c r="B1121" s="194"/>
      <c r="D1121" s="195" t="s">
        <v>284</v>
      </c>
      <c r="E1121" s="196" t="s">
        <v>5</v>
      </c>
      <c r="F1121" s="197" t="s">
        <v>3761</v>
      </c>
      <c r="H1121" s="196" t="s">
        <v>5</v>
      </c>
      <c r="I1121" s="198"/>
      <c r="L1121" s="194"/>
      <c r="M1121" s="199"/>
      <c r="N1121" s="200"/>
      <c r="O1121" s="200"/>
      <c r="P1121" s="200"/>
      <c r="Q1121" s="200"/>
      <c r="R1121" s="200"/>
      <c r="S1121" s="200"/>
      <c r="T1121" s="201"/>
      <c r="AT1121" s="196" t="s">
        <v>284</v>
      </c>
      <c r="AU1121" s="196" t="s">
        <v>81</v>
      </c>
      <c r="AV1121" s="12" t="s">
        <v>77</v>
      </c>
      <c r="AW1121" s="12" t="s">
        <v>36</v>
      </c>
      <c r="AX1121" s="12" t="s">
        <v>73</v>
      </c>
      <c r="AY1121" s="196" t="s">
        <v>276</v>
      </c>
    </row>
    <row r="1122" spans="2:65" s="13" customFormat="1">
      <c r="B1122" s="202"/>
      <c r="D1122" s="195" t="s">
        <v>284</v>
      </c>
      <c r="E1122" s="203" t="s">
        <v>5</v>
      </c>
      <c r="F1122" s="204" t="s">
        <v>4250</v>
      </c>
      <c r="H1122" s="205">
        <v>39.6</v>
      </c>
      <c r="I1122" s="206"/>
      <c r="L1122" s="202"/>
      <c r="M1122" s="207"/>
      <c r="N1122" s="208"/>
      <c r="O1122" s="208"/>
      <c r="P1122" s="208"/>
      <c r="Q1122" s="208"/>
      <c r="R1122" s="208"/>
      <c r="S1122" s="208"/>
      <c r="T1122" s="209"/>
      <c r="AT1122" s="203" t="s">
        <v>284</v>
      </c>
      <c r="AU1122" s="203" t="s">
        <v>81</v>
      </c>
      <c r="AV1122" s="13" t="s">
        <v>81</v>
      </c>
      <c r="AW1122" s="13" t="s">
        <v>36</v>
      </c>
      <c r="AX1122" s="13" t="s">
        <v>73</v>
      </c>
      <c r="AY1122" s="203" t="s">
        <v>276</v>
      </c>
    </row>
    <row r="1123" spans="2:65" s="12" customFormat="1">
      <c r="B1123" s="194"/>
      <c r="D1123" s="195" t="s">
        <v>284</v>
      </c>
      <c r="E1123" s="196" t="s">
        <v>5</v>
      </c>
      <c r="F1123" s="197" t="s">
        <v>3879</v>
      </c>
      <c r="H1123" s="196" t="s">
        <v>5</v>
      </c>
      <c r="I1123" s="198"/>
      <c r="L1123" s="194"/>
      <c r="M1123" s="199"/>
      <c r="N1123" s="200"/>
      <c r="O1123" s="200"/>
      <c r="P1123" s="200"/>
      <c r="Q1123" s="200"/>
      <c r="R1123" s="200"/>
      <c r="S1123" s="200"/>
      <c r="T1123" s="201"/>
      <c r="AT1123" s="196" t="s">
        <v>284</v>
      </c>
      <c r="AU1123" s="196" t="s">
        <v>81</v>
      </c>
      <c r="AV1123" s="12" t="s">
        <v>77</v>
      </c>
      <c r="AW1123" s="12" t="s">
        <v>36</v>
      </c>
      <c r="AX1123" s="12" t="s">
        <v>73</v>
      </c>
      <c r="AY1123" s="196" t="s">
        <v>276</v>
      </c>
    </row>
    <row r="1124" spans="2:65" s="13" customFormat="1">
      <c r="B1124" s="202"/>
      <c r="D1124" s="195" t="s">
        <v>284</v>
      </c>
      <c r="E1124" s="203" t="s">
        <v>5</v>
      </c>
      <c r="F1124" s="204" t="s">
        <v>4251</v>
      </c>
      <c r="H1124" s="205">
        <v>22.8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284</v>
      </c>
      <c r="AU1124" s="203" t="s">
        <v>81</v>
      </c>
      <c r="AV1124" s="13" t="s">
        <v>81</v>
      </c>
      <c r="AW1124" s="13" t="s">
        <v>36</v>
      </c>
      <c r="AX1124" s="13" t="s">
        <v>73</v>
      </c>
      <c r="AY1124" s="203" t="s">
        <v>276</v>
      </c>
    </row>
    <row r="1125" spans="2:65" s="14" customFormat="1">
      <c r="B1125" s="210"/>
      <c r="D1125" s="195" t="s">
        <v>284</v>
      </c>
      <c r="E1125" s="211" t="s">
        <v>5</v>
      </c>
      <c r="F1125" s="212" t="s">
        <v>290</v>
      </c>
      <c r="H1125" s="213">
        <v>126.235</v>
      </c>
      <c r="I1125" s="214"/>
      <c r="L1125" s="210"/>
      <c r="M1125" s="215"/>
      <c r="N1125" s="216"/>
      <c r="O1125" s="216"/>
      <c r="P1125" s="216"/>
      <c r="Q1125" s="216"/>
      <c r="R1125" s="216"/>
      <c r="S1125" s="216"/>
      <c r="T1125" s="217"/>
      <c r="AT1125" s="211" t="s">
        <v>284</v>
      </c>
      <c r="AU1125" s="211" t="s">
        <v>81</v>
      </c>
      <c r="AV1125" s="14" t="s">
        <v>87</v>
      </c>
      <c r="AW1125" s="14" t="s">
        <v>36</v>
      </c>
      <c r="AX1125" s="14" t="s">
        <v>73</v>
      </c>
      <c r="AY1125" s="211" t="s">
        <v>276</v>
      </c>
    </row>
    <row r="1126" spans="2:65" s="15" customFormat="1">
      <c r="B1126" s="218"/>
      <c r="D1126" s="195" t="s">
        <v>284</v>
      </c>
      <c r="E1126" s="219" t="s">
        <v>5</v>
      </c>
      <c r="F1126" s="220" t="s">
        <v>291</v>
      </c>
      <c r="H1126" s="221">
        <v>126.235</v>
      </c>
      <c r="I1126" s="222"/>
      <c r="L1126" s="218"/>
      <c r="M1126" s="223"/>
      <c r="N1126" s="224"/>
      <c r="O1126" s="224"/>
      <c r="P1126" s="224"/>
      <c r="Q1126" s="224"/>
      <c r="R1126" s="224"/>
      <c r="S1126" s="224"/>
      <c r="T1126" s="225"/>
      <c r="AT1126" s="219" t="s">
        <v>284</v>
      </c>
      <c r="AU1126" s="219" t="s">
        <v>81</v>
      </c>
      <c r="AV1126" s="15" t="s">
        <v>92</v>
      </c>
      <c r="AW1126" s="15" t="s">
        <v>36</v>
      </c>
      <c r="AX1126" s="15" t="s">
        <v>77</v>
      </c>
      <c r="AY1126" s="219" t="s">
        <v>276</v>
      </c>
    </row>
    <row r="1127" spans="2:65" s="1" customFormat="1" ht="16.5" customHeight="1">
      <c r="B1127" s="181"/>
      <c r="C1127" s="226" t="s">
        <v>1279</v>
      </c>
      <c r="D1127" s="226" t="s">
        <v>447</v>
      </c>
      <c r="E1127" s="227" t="s">
        <v>589</v>
      </c>
      <c r="F1127" s="228" t="s">
        <v>590</v>
      </c>
      <c r="G1127" s="229" t="s">
        <v>591</v>
      </c>
      <c r="H1127" s="230">
        <v>58.067999999999998</v>
      </c>
      <c r="I1127" s="231"/>
      <c r="J1127" s="232">
        <f>ROUND(I1127*H1127,2)</f>
        <v>0</v>
      </c>
      <c r="K1127" s="228" t="s">
        <v>282</v>
      </c>
      <c r="L1127" s="233"/>
      <c r="M1127" s="234" t="s">
        <v>5</v>
      </c>
      <c r="N1127" s="235" t="s">
        <v>46</v>
      </c>
      <c r="O1127" s="43"/>
      <c r="P1127" s="191">
        <f>O1127*H1127</f>
        <v>0</v>
      </c>
      <c r="Q1127" s="191">
        <v>1E-3</v>
      </c>
      <c r="R1127" s="191">
        <f>Q1127*H1127</f>
        <v>5.8068000000000002E-2</v>
      </c>
      <c r="S1127" s="191">
        <v>0</v>
      </c>
      <c r="T1127" s="192">
        <f>S1127*H1127</f>
        <v>0</v>
      </c>
      <c r="AR1127" s="25" t="s">
        <v>484</v>
      </c>
      <c r="AT1127" s="25" t="s">
        <v>447</v>
      </c>
      <c r="AU1127" s="25" t="s">
        <v>81</v>
      </c>
      <c r="AY1127" s="25" t="s">
        <v>276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25" t="s">
        <v>92</v>
      </c>
      <c r="BK1127" s="193">
        <f>ROUND(I1127*H1127,2)</f>
        <v>0</v>
      </c>
      <c r="BL1127" s="25" t="s">
        <v>384</v>
      </c>
      <c r="BM1127" s="25" t="s">
        <v>4252</v>
      </c>
    </row>
    <row r="1128" spans="2:65" s="12" customFormat="1">
      <c r="B1128" s="194"/>
      <c r="D1128" s="195" t="s">
        <v>284</v>
      </c>
      <c r="E1128" s="196" t="s">
        <v>5</v>
      </c>
      <c r="F1128" s="197" t="s">
        <v>451</v>
      </c>
      <c r="H1128" s="196" t="s">
        <v>5</v>
      </c>
      <c r="I1128" s="198"/>
      <c r="L1128" s="194"/>
      <c r="M1128" s="199"/>
      <c r="N1128" s="200"/>
      <c r="O1128" s="200"/>
      <c r="P1128" s="200"/>
      <c r="Q1128" s="200"/>
      <c r="R1128" s="200"/>
      <c r="S1128" s="200"/>
      <c r="T1128" s="201"/>
      <c r="AT1128" s="196" t="s">
        <v>284</v>
      </c>
      <c r="AU1128" s="196" t="s">
        <v>81</v>
      </c>
      <c r="AV1128" s="12" t="s">
        <v>77</v>
      </c>
      <c r="AW1128" s="12" t="s">
        <v>36</v>
      </c>
      <c r="AX1128" s="12" t="s">
        <v>73</v>
      </c>
      <c r="AY1128" s="196" t="s">
        <v>276</v>
      </c>
    </row>
    <row r="1129" spans="2:65" s="13" customFormat="1">
      <c r="B1129" s="202"/>
      <c r="D1129" s="195" t="s">
        <v>284</v>
      </c>
      <c r="E1129" s="203" t="s">
        <v>5</v>
      </c>
      <c r="F1129" s="204" t="s">
        <v>4253</v>
      </c>
      <c r="H1129" s="205">
        <v>58.067999999999998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284</v>
      </c>
      <c r="AU1129" s="203" t="s">
        <v>81</v>
      </c>
      <c r="AV1129" s="13" t="s">
        <v>81</v>
      </c>
      <c r="AW1129" s="13" t="s">
        <v>36</v>
      </c>
      <c r="AX1129" s="13" t="s">
        <v>73</v>
      </c>
      <c r="AY1129" s="203" t="s">
        <v>276</v>
      </c>
    </row>
    <row r="1130" spans="2:65" s="14" customFormat="1">
      <c r="B1130" s="210"/>
      <c r="D1130" s="195" t="s">
        <v>284</v>
      </c>
      <c r="E1130" s="211" t="s">
        <v>5</v>
      </c>
      <c r="F1130" s="212" t="s">
        <v>290</v>
      </c>
      <c r="H1130" s="213">
        <v>58.067999999999998</v>
      </c>
      <c r="I1130" s="214"/>
      <c r="L1130" s="210"/>
      <c r="M1130" s="215"/>
      <c r="N1130" s="216"/>
      <c r="O1130" s="216"/>
      <c r="P1130" s="216"/>
      <c r="Q1130" s="216"/>
      <c r="R1130" s="216"/>
      <c r="S1130" s="216"/>
      <c r="T1130" s="217"/>
      <c r="AT1130" s="211" t="s">
        <v>284</v>
      </c>
      <c r="AU1130" s="211" t="s">
        <v>81</v>
      </c>
      <c r="AV1130" s="14" t="s">
        <v>87</v>
      </c>
      <c r="AW1130" s="14" t="s">
        <v>36</v>
      </c>
      <c r="AX1130" s="14" t="s">
        <v>73</v>
      </c>
      <c r="AY1130" s="211" t="s">
        <v>276</v>
      </c>
    </row>
    <row r="1131" spans="2:65" s="15" customFormat="1">
      <c r="B1131" s="218"/>
      <c r="D1131" s="195" t="s">
        <v>284</v>
      </c>
      <c r="E1131" s="219" t="s">
        <v>5</v>
      </c>
      <c r="F1131" s="220" t="s">
        <v>291</v>
      </c>
      <c r="H1131" s="221">
        <v>58.067999999999998</v>
      </c>
      <c r="I1131" s="222"/>
      <c r="L1131" s="218"/>
      <c r="M1131" s="223"/>
      <c r="N1131" s="224"/>
      <c r="O1131" s="224"/>
      <c r="P1131" s="224"/>
      <c r="Q1131" s="224"/>
      <c r="R1131" s="224"/>
      <c r="S1131" s="224"/>
      <c r="T1131" s="225"/>
      <c r="AT1131" s="219" t="s">
        <v>284</v>
      </c>
      <c r="AU1131" s="219" t="s">
        <v>81</v>
      </c>
      <c r="AV1131" s="15" t="s">
        <v>92</v>
      </c>
      <c r="AW1131" s="15" t="s">
        <v>36</v>
      </c>
      <c r="AX1131" s="15" t="s">
        <v>77</v>
      </c>
      <c r="AY1131" s="219" t="s">
        <v>276</v>
      </c>
    </row>
    <row r="1132" spans="2:65" s="1" customFormat="1" ht="16.5" customHeight="1">
      <c r="B1132" s="181"/>
      <c r="C1132" s="182" t="s">
        <v>1281</v>
      </c>
      <c r="D1132" s="182" t="s">
        <v>278</v>
      </c>
      <c r="E1132" s="183" t="s">
        <v>616</v>
      </c>
      <c r="F1132" s="184" t="s">
        <v>617</v>
      </c>
      <c r="G1132" s="185" t="s">
        <v>325</v>
      </c>
      <c r="H1132" s="186">
        <v>297.21800000000002</v>
      </c>
      <c r="I1132" s="187"/>
      <c r="J1132" s="188">
        <f>ROUND(I1132*H1132,2)</f>
        <v>0</v>
      </c>
      <c r="K1132" s="184" t="s">
        <v>282</v>
      </c>
      <c r="L1132" s="42"/>
      <c r="M1132" s="189" t="s">
        <v>5</v>
      </c>
      <c r="N1132" s="190" t="s">
        <v>46</v>
      </c>
      <c r="O1132" s="43"/>
      <c r="P1132" s="191">
        <f>O1132*H1132</f>
        <v>0</v>
      </c>
      <c r="Q1132" s="191">
        <v>4.0000000000000002E-4</v>
      </c>
      <c r="R1132" s="191">
        <f>Q1132*H1132</f>
        <v>0.11888720000000001</v>
      </c>
      <c r="S1132" s="191">
        <v>0</v>
      </c>
      <c r="T1132" s="192">
        <f>S1132*H1132</f>
        <v>0</v>
      </c>
      <c r="AR1132" s="25" t="s">
        <v>384</v>
      </c>
      <c r="AT1132" s="25" t="s">
        <v>278</v>
      </c>
      <c r="AU1132" s="25" t="s">
        <v>81</v>
      </c>
      <c r="AY1132" s="25" t="s">
        <v>276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25" t="s">
        <v>92</v>
      </c>
      <c r="BK1132" s="193">
        <f>ROUND(I1132*H1132,2)</f>
        <v>0</v>
      </c>
      <c r="BL1132" s="25" t="s">
        <v>384</v>
      </c>
      <c r="BM1132" s="25" t="s">
        <v>4254</v>
      </c>
    </row>
    <row r="1133" spans="2:65" s="12" customFormat="1">
      <c r="B1133" s="194"/>
      <c r="D1133" s="195" t="s">
        <v>284</v>
      </c>
      <c r="E1133" s="196" t="s">
        <v>5</v>
      </c>
      <c r="F1133" s="197" t="s">
        <v>619</v>
      </c>
      <c r="H1133" s="196" t="s">
        <v>5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6" t="s">
        <v>284</v>
      </c>
      <c r="AU1133" s="196" t="s">
        <v>81</v>
      </c>
      <c r="AV1133" s="12" t="s">
        <v>77</v>
      </c>
      <c r="AW1133" s="12" t="s">
        <v>36</v>
      </c>
      <c r="AX1133" s="12" t="s">
        <v>73</v>
      </c>
      <c r="AY1133" s="196" t="s">
        <v>276</v>
      </c>
    </row>
    <row r="1134" spans="2:65" s="12" customFormat="1">
      <c r="B1134" s="194"/>
      <c r="D1134" s="195" t="s">
        <v>284</v>
      </c>
      <c r="E1134" s="196" t="s">
        <v>5</v>
      </c>
      <c r="F1134" s="197" t="s">
        <v>286</v>
      </c>
      <c r="H1134" s="196" t="s">
        <v>5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6" t="s">
        <v>284</v>
      </c>
      <c r="AU1134" s="196" t="s">
        <v>81</v>
      </c>
      <c r="AV1134" s="12" t="s">
        <v>77</v>
      </c>
      <c r="AW1134" s="12" t="s">
        <v>36</v>
      </c>
      <c r="AX1134" s="12" t="s">
        <v>73</v>
      </c>
      <c r="AY1134" s="196" t="s">
        <v>276</v>
      </c>
    </row>
    <row r="1135" spans="2:65" s="12" customFormat="1">
      <c r="B1135" s="194"/>
      <c r="D1135" s="195" t="s">
        <v>284</v>
      </c>
      <c r="E1135" s="196" t="s">
        <v>5</v>
      </c>
      <c r="F1135" s="197" t="s">
        <v>337</v>
      </c>
      <c r="H1135" s="196" t="s">
        <v>5</v>
      </c>
      <c r="I1135" s="198"/>
      <c r="L1135" s="194"/>
      <c r="M1135" s="199"/>
      <c r="N1135" s="200"/>
      <c r="O1135" s="200"/>
      <c r="P1135" s="200"/>
      <c r="Q1135" s="200"/>
      <c r="R1135" s="200"/>
      <c r="S1135" s="200"/>
      <c r="T1135" s="201"/>
      <c r="AT1135" s="196" t="s">
        <v>284</v>
      </c>
      <c r="AU1135" s="196" t="s">
        <v>81</v>
      </c>
      <c r="AV1135" s="12" t="s">
        <v>77</v>
      </c>
      <c r="AW1135" s="12" t="s">
        <v>36</v>
      </c>
      <c r="AX1135" s="12" t="s">
        <v>73</v>
      </c>
      <c r="AY1135" s="196" t="s">
        <v>276</v>
      </c>
    </row>
    <row r="1136" spans="2:65" s="12" customFormat="1">
      <c r="B1136" s="194"/>
      <c r="D1136" s="195" t="s">
        <v>284</v>
      </c>
      <c r="E1136" s="196" t="s">
        <v>5</v>
      </c>
      <c r="F1136" s="197" t="s">
        <v>3756</v>
      </c>
      <c r="H1136" s="196" t="s">
        <v>5</v>
      </c>
      <c r="I1136" s="198"/>
      <c r="L1136" s="194"/>
      <c r="M1136" s="199"/>
      <c r="N1136" s="200"/>
      <c r="O1136" s="200"/>
      <c r="P1136" s="200"/>
      <c r="Q1136" s="200"/>
      <c r="R1136" s="200"/>
      <c r="S1136" s="200"/>
      <c r="T1136" s="201"/>
      <c r="AT1136" s="196" t="s">
        <v>284</v>
      </c>
      <c r="AU1136" s="196" t="s">
        <v>81</v>
      </c>
      <c r="AV1136" s="12" t="s">
        <v>77</v>
      </c>
      <c r="AW1136" s="12" t="s">
        <v>36</v>
      </c>
      <c r="AX1136" s="12" t="s">
        <v>73</v>
      </c>
      <c r="AY1136" s="196" t="s">
        <v>276</v>
      </c>
    </row>
    <row r="1137" spans="2:65" s="13" customFormat="1">
      <c r="B1137" s="202"/>
      <c r="D1137" s="195" t="s">
        <v>284</v>
      </c>
      <c r="E1137" s="203" t="s">
        <v>5</v>
      </c>
      <c r="F1137" s="204" t="s">
        <v>4239</v>
      </c>
      <c r="H1137" s="205">
        <v>118.77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284</v>
      </c>
      <c r="AU1137" s="203" t="s">
        <v>81</v>
      </c>
      <c r="AV1137" s="13" t="s">
        <v>81</v>
      </c>
      <c r="AW1137" s="13" t="s">
        <v>36</v>
      </c>
      <c r="AX1137" s="13" t="s">
        <v>73</v>
      </c>
      <c r="AY1137" s="203" t="s">
        <v>276</v>
      </c>
    </row>
    <row r="1138" spans="2:65" s="13" customFormat="1">
      <c r="B1138" s="202"/>
      <c r="D1138" s="195" t="s">
        <v>284</v>
      </c>
      <c r="E1138" s="203" t="s">
        <v>5</v>
      </c>
      <c r="F1138" s="204" t="s">
        <v>4240</v>
      </c>
      <c r="H1138" s="205">
        <v>9.1289999999999996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284</v>
      </c>
      <c r="AU1138" s="203" t="s">
        <v>81</v>
      </c>
      <c r="AV1138" s="13" t="s">
        <v>81</v>
      </c>
      <c r="AW1138" s="13" t="s">
        <v>36</v>
      </c>
      <c r="AX1138" s="13" t="s">
        <v>73</v>
      </c>
      <c r="AY1138" s="203" t="s">
        <v>276</v>
      </c>
    </row>
    <row r="1139" spans="2:65" s="12" customFormat="1">
      <c r="B1139" s="194"/>
      <c r="D1139" s="195" t="s">
        <v>284</v>
      </c>
      <c r="E1139" s="196" t="s">
        <v>5</v>
      </c>
      <c r="F1139" s="197" t="s">
        <v>3759</v>
      </c>
      <c r="H1139" s="196" t="s">
        <v>5</v>
      </c>
      <c r="I1139" s="198"/>
      <c r="L1139" s="194"/>
      <c r="M1139" s="199"/>
      <c r="N1139" s="200"/>
      <c r="O1139" s="200"/>
      <c r="P1139" s="200"/>
      <c r="Q1139" s="200"/>
      <c r="R1139" s="200"/>
      <c r="S1139" s="200"/>
      <c r="T1139" s="201"/>
      <c r="AT1139" s="196" t="s">
        <v>284</v>
      </c>
      <c r="AU1139" s="196" t="s">
        <v>81</v>
      </c>
      <c r="AV1139" s="12" t="s">
        <v>77</v>
      </c>
      <c r="AW1139" s="12" t="s">
        <v>36</v>
      </c>
      <c r="AX1139" s="12" t="s">
        <v>73</v>
      </c>
      <c r="AY1139" s="196" t="s">
        <v>276</v>
      </c>
    </row>
    <row r="1140" spans="2:65" s="13" customFormat="1">
      <c r="B1140" s="202"/>
      <c r="D1140" s="195" t="s">
        <v>284</v>
      </c>
      <c r="E1140" s="203" t="s">
        <v>5</v>
      </c>
      <c r="F1140" s="204" t="s">
        <v>4241</v>
      </c>
      <c r="H1140" s="205">
        <v>34.529000000000003</v>
      </c>
      <c r="I1140" s="206"/>
      <c r="L1140" s="202"/>
      <c r="M1140" s="207"/>
      <c r="N1140" s="208"/>
      <c r="O1140" s="208"/>
      <c r="P1140" s="208"/>
      <c r="Q1140" s="208"/>
      <c r="R1140" s="208"/>
      <c r="S1140" s="208"/>
      <c r="T1140" s="209"/>
      <c r="AT1140" s="203" t="s">
        <v>284</v>
      </c>
      <c r="AU1140" s="203" t="s">
        <v>81</v>
      </c>
      <c r="AV1140" s="13" t="s">
        <v>81</v>
      </c>
      <c r="AW1140" s="13" t="s">
        <v>36</v>
      </c>
      <c r="AX1140" s="13" t="s">
        <v>73</v>
      </c>
      <c r="AY1140" s="203" t="s">
        <v>276</v>
      </c>
    </row>
    <row r="1141" spans="2:65" s="12" customFormat="1">
      <c r="B1141" s="194"/>
      <c r="D1141" s="195" t="s">
        <v>284</v>
      </c>
      <c r="E1141" s="196" t="s">
        <v>5</v>
      </c>
      <c r="F1141" s="197" t="s">
        <v>3761</v>
      </c>
      <c r="H1141" s="196" t="s">
        <v>5</v>
      </c>
      <c r="I1141" s="198"/>
      <c r="L1141" s="194"/>
      <c r="M1141" s="199"/>
      <c r="N1141" s="200"/>
      <c r="O1141" s="200"/>
      <c r="P1141" s="200"/>
      <c r="Q1141" s="200"/>
      <c r="R1141" s="200"/>
      <c r="S1141" s="200"/>
      <c r="T1141" s="201"/>
      <c r="AT1141" s="196" t="s">
        <v>284</v>
      </c>
      <c r="AU1141" s="196" t="s">
        <v>81</v>
      </c>
      <c r="AV1141" s="12" t="s">
        <v>77</v>
      </c>
      <c r="AW1141" s="12" t="s">
        <v>36</v>
      </c>
      <c r="AX1141" s="12" t="s">
        <v>73</v>
      </c>
      <c r="AY1141" s="196" t="s">
        <v>276</v>
      </c>
    </row>
    <row r="1142" spans="2:65" s="13" customFormat="1">
      <c r="B1142" s="202"/>
      <c r="D1142" s="195" t="s">
        <v>284</v>
      </c>
      <c r="E1142" s="203" t="s">
        <v>5</v>
      </c>
      <c r="F1142" s="204" t="s">
        <v>3993</v>
      </c>
      <c r="H1142" s="205">
        <v>126</v>
      </c>
      <c r="I1142" s="206"/>
      <c r="L1142" s="202"/>
      <c r="M1142" s="207"/>
      <c r="N1142" s="208"/>
      <c r="O1142" s="208"/>
      <c r="P1142" s="208"/>
      <c r="Q1142" s="208"/>
      <c r="R1142" s="208"/>
      <c r="S1142" s="208"/>
      <c r="T1142" s="209"/>
      <c r="AT1142" s="203" t="s">
        <v>284</v>
      </c>
      <c r="AU1142" s="203" t="s">
        <v>81</v>
      </c>
      <c r="AV1142" s="13" t="s">
        <v>81</v>
      </c>
      <c r="AW1142" s="13" t="s">
        <v>36</v>
      </c>
      <c r="AX1142" s="13" t="s">
        <v>73</v>
      </c>
      <c r="AY1142" s="203" t="s">
        <v>276</v>
      </c>
    </row>
    <row r="1143" spans="2:65" s="12" customFormat="1">
      <c r="B1143" s="194"/>
      <c r="D1143" s="195" t="s">
        <v>284</v>
      </c>
      <c r="E1143" s="196" t="s">
        <v>5</v>
      </c>
      <c r="F1143" s="197" t="s">
        <v>4242</v>
      </c>
      <c r="H1143" s="196" t="s">
        <v>5</v>
      </c>
      <c r="I1143" s="198"/>
      <c r="L1143" s="194"/>
      <c r="M1143" s="199"/>
      <c r="N1143" s="200"/>
      <c r="O1143" s="200"/>
      <c r="P1143" s="200"/>
      <c r="Q1143" s="200"/>
      <c r="R1143" s="200"/>
      <c r="S1143" s="200"/>
      <c r="T1143" s="201"/>
      <c r="AT1143" s="196" t="s">
        <v>284</v>
      </c>
      <c r="AU1143" s="196" t="s">
        <v>81</v>
      </c>
      <c r="AV1143" s="12" t="s">
        <v>77</v>
      </c>
      <c r="AW1143" s="12" t="s">
        <v>36</v>
      </c>
      <c r="AX1143" s="12" t="s">
        <v>73</v>
      </c>
      <c r="AY1143" s="196" t="s">
        <v>276</v>
      </c>
    </row>
    <row r="1144" spans="2:65" s="13" customFormat="1">
      <c r="B1144" s="202"/>
      <c r="D1144" s="195" t="s">
        <v>284</v>
      </c>
      <c r="E1144" s="203" t="s">
        <v>5</v>
      </c>
      <c r="F1144" s="204" t="s">
        <v>4243</v>
      </c>
      <c r="H1144" s="205">
        <v>5.67</v>
      </c>
      <c r="I1144" s="206"/>
      <c r="L1144" s="202"/>
      <c r="M1144" s="207"/>
      <c r="N1144" s="208"/>
      <c r="O1144" s="208"/>
      <c r="P1144" s="208"/>
      <c r="Q1144" s="208"/>
      <c r="R1144" s="208"/>
      <c r="S1144" s="208"/>
      <c r="T1144" s="209"/>
      <c r="AT1144" s="203" t="s">
        <v>284</v>
      </c>
      <c r="AU1144" s="203" t="s">
        <v>81</v>
      </c>
      <c r="AV1144" s="13" t="s">
        <v>81</v>
      </c>
      <c r="AW1144" s="13" t="s">
        <v>36</v>
      </c>
      <c r="AX1144" s="13" t="s">
        <v>73</v>
      </c>
      <c r="AY1144" s="203" t="s">
        <v>276</v>
      </c>
    </row>
    <row r="1145" spans="2:65" s="13" customFormat="1">
      <c r="B1145" s="202"/>
      <c r="D1145" s="195" t="s">
        <v>284</v>
      </c>
      <c r="E1145" s="203" t="s">
        <v>5</v>
      </c>
      <c r="F1145" s="204" t="s">
        <v>4244</v>
      </c>
      <c r="H1145" s="205">
        <v>1.56</v>
      </c>
      <c r="I1145" s="206"/>
      <c r="L1145" s="202"/>
      <c r="M1145" s="207"/>
      <c r="N1145" s="208"/>
      <c r="O1145" s="208"/>
      <c r="P1145" s="208"/>
      <c r="Q1145" s="208"/>
      <c r="R1145" s="208"/>
      <c r="S1145" s="208"/>
      <c r="T1145" s="209"/>
      <c r="AT1145" s="203" t="s">
        <v>284</v>
      </c>
      <c r="AU1145" s="203" t="s">
        <v>81</v>
      </c>
      <c r="AV1145" s="13" t="s">
        <v>81</v>
      </c>
      <c r="AW1145" s="13" t="s">
        <v>36</v>
      </c>
      <c r="AX1145" s="13" t="s">
        <v>73</v>
      </c>
      <c r="AY1145" s="203" t="s">
        <v>276</v>
      </c>
    </row>
    <row r="1146" spans="2:65" s="13" customFormat="1">
      <c r="B1146" s="202"/>
      <c r="D1146" s="195" t="s">
        <v>284</v>
      </c>
      <c r="E1146" s="203" t="s">
        <v>5</v>
      </c>
      <c r="F1146" s="204" t="s">
        <v>4244</v>
      </c>
      <c r="H1146" s="205">
        <v>1.56</v>
      </c>
      <c r="I1146" s="206"/>
      <c r="L1146" s="202"/>
      <c r="M1146" s="207"/>
      <c r="N1146" s="208"/>
      <c r="O1146" s="208"/>
      <c r="P1146" s="208"/>
      <c r="Q1146" s="208"/>
      <c r="R1146" s="208"/>
      <c r="S1146" s="208"/>
      <c r="T1146" s="209"/>
      <c r="AT1146" s="203" t="s">
        <v>284</v>
      </c>
      <c r="AU1146" s="203" t="s">
        <v>81</v>
      </c>
      <c r="AV1146" s="13" t="s">
        <v>81</v>
      </c>
      <c r="AW1146" s="13" t="s">
        <v>36</v>
      </c>
      <c r="AX1146" s="13" t="s">
        <v>73</v>
      </c>
      <c r="AY1146" s="203" t="s">
        <v>276</v>
      </c>
    </row>
    <row r="1147" spans="2:65" s="14" customFormat="1">
      <c r="B1147" s="210"/>
      <c r="D1147" s="195" t="s">
        <v>284</v>
      </c>
      <c r="E1147" s="211" t="s">
        <v>5</v>
      </c>
      <c r="F1147" s="212" t="s">
        <v>290</v>
      </c>
      <c r="H1147" s="213">
        <v>297.21800000000002</v>
      </c>
      <c r="I1147" s="214"/>
      <c r="L1147" s="210"/>
      <c r="M1147" s="215"/>
      <c r="N1147" s="216"/>
      <c r="O1147" s="216"/>
      <c r="P1147" s="216"/>
      <c r="Q1147" s="216"/>
      <c r="R1147" s="216"/>
      <c r="S1147" s="216"/>
      <c r="T1147" s="217"/>
      <c r="AT1147" s="211" t="s">
        <v>284</v>
      </c>
      <c r="AU1147" s="211" t="s">
        <v>81</v>
      </c>
      <c r="AV1147" s="14" t="s">
        <v>87</v>
      </c>
      <c r="AW1147" s="14" t="s">
        <v>36</v>
      </c>
      <c r="AX1147" s="14" t="s">
        <v>73</v>
      </c>
      <c r="AY1147" s="211" t="s">
        <v>276</v>
      </c>
    </row>
    <row r="1148" spans="2:65" s="15" customFormat="1">
      <c r="B1148" s="218"/>
      <c r="D1148" s="195" t="s">
        <v>284</v>
      </c>
      <c r="E1148" s="219" t="s">
        <v>5</v>
      </c>
      <c r="F1148" s="220" t="s">
        <v>291</v>
      </c>
      <c r="H1148" s="221">
        <v>297.21800000000002</v>
      </c>
      <c r="I1148" s="222"/>
      <c r="L1148" s="218"/>
      <c r="M1148" s="223"/>
      <c r="N1148" s="224"/>
      <c r="O1148" s="224"/>
      <c r="P1148" s="224"/>
      <c r="Q1148" s="224"/>
      <c r="R1148" s="224"/>
      <c r="S1148" s="224"/>
      <c r="T1148" s="225"/>
      <c r="AT1148" s="219" t="s">
        <v>284</v>
      </c>
      <c r="AU1148" s="219" t="s">
        <v>81</v>
      </c>
      <c r="AV1148" s="15" t="s">
        <v>92</v>
      </c>
      <c r="AW1148" s="15" t="s">
        <v>36</v>
      </c>
      <c r="AX1148" s="15" t="s">
        <v>77</v>
      </c>
      <c r="AY1148" s="219" t="s">
        <v>276</v>
      </c>
    </row>
    <row r="1149" spans="2:65" s="1" customFormat="1" ht="16.5" customHeight="1">
      <c r="B1149" s="181"/>
      <c r="C1149" s="226" t="s">
        <v>1284</v>
      </c>
      <c r="D1149" s="226" t="s">
        <v>447</v>
      </c>
      <c r="E1149" s="227" t="s">
        <v>621</v>
      </c>
      <c r="F1149" s="228" t="s">
        <v>622</v>
      </c>
      <c r="G1149" s="229" t="s">
        <v>325</v>
      </c>
      <c r="H1149" s="230">
        <v>341.80099999999999</v>
      </c>
      <c r="I1149" s="231"/>
      <c r="J1149" s="232">
        <f>ROUND(I1149*H1149,2)</f>
        <v>0</v>
      </c>
      <c r="K1149" s="228" t="s">
        <v>282</v>
      </c>
      <c r="L1149" s="233"/>
      <c r="M1149" s="234" t="s">
        <v>5</v>
      </c>
      <c r="N1149" s="235" t="s">
        <v>46</v>
      </c>
      <c r="O1149" s="43"/>
      <c r="P1149" s="191">
        <f>O1149*H1149</f>
        <v>0</v>
      </c>
      <c r="Q1149" s="191">
        <v>3.8800000000000002E-3</v>
      </c>
      <c r="R1149" s="191">
        <f>Q1149*H1149</f>
        <v>1.32618788</v>
      </c>
      <c r="S1149" s="191">
        <v>0</v>
      </c>
      <c r="T1149" s="192">
        <f>S1149*H1149</f>
        <v>0</v>
      </c>
      <c r="AR1149" s="25" t="s">
        <v>484</v>
      </c>
      <c r="AT1149" s="25" t="s">
        <v>447</v>
      </c>
      <c r="AU1149" s="25" t="s">
        <v>81</v>
      </c>
      <c r="AY1149" s="25" t="s">
        <v>276</v>
      </c>
      <c r="BE1149" s="193">
        <f>IF(N1149="základní",J1149,0)</f>
        <v>0</v>
      </c>
      <c r="BF1149" s="193">
        <f>IF(N1149="snížená",J1149,0)</f>
        <v>0</v>
      </c>
      <c r="BG1149" s="193">
        <f>IF(N1149="zákl. přenesená",J1149,0)</f>
        <v>0</v>
      </c>
      <c r="BH1149" s="193">
        <f>IF(N1149="sníž. přenesená",J1149,0)</f>
        <v>0</v>
      </c>
      <c r="BI1149" s="193">
        <f>IF(N1149="nulová",J1149,0)</f>
        <v>0</v>
      </c>
      <c r="BJ1149" s="25" t="s">
        <v>92</v>
      </c>
      <c r="BK1149" s="193">
        <f>ROUND(I1149*H1149,2)</f>
        <v>0</v>
      </c>
      <c r="BL1149" s="25" t="s">
        <v>384</v>
      </c>
      <c r="BM1149" s="25" t="s">
        <v>4255</v>
      </c>
    </row>
    <row r="1150" spans="2:65" s="12" customFormat="1">
      <c r="B1150" s="194"/>
      <c r="D1150" s="195" t="s">
        <v>284</v>
      </c>
      <c r="E1150" s="196" t="s">
        <v>5</v>
      </c>
      <c r="F1150" s="197" t="s">
        <v>451</v>
      </c>
      <c r="H1150" s="196" t="s">
        <v>5</v>
      </c>
      <c r="I1150" s="198"/>
      <c r="L1150" s="194"/>
      <c r="M1150" s="199"/>
      <c r="N1150" s="200"/>
      <c r="O1150" s="200"/>
      <c r="P1150" s="200"/>
      <c r="Q1150" s="200"/>
      <c r="R1150" s="200"/>
      <c r="S1150" s="200"/>
      <c r="T1150" s="201"/>
      <c r="AT1150" s="196" t="s">
        <v>284</v>
      </c>
      <c r="AU1150" s="196" t="s">
        <v>81</v>
      </c>
      <c r="AV1150" s="12" t="s">
        <v>77</v>
      </c>
      <c r="AW1150" s="12" t="s">
        <v>36</v>
      </c>
      <c r="AX1150" s="12" t="s">
        <v>73</v>
      </c>
      <c r="AY1150" s="196" t="s">
        <v>276</v>
      </c>
    </row>
    <row r="1151" spans="2:65" s="13" customFormat="1">
      <c r="B1151" s="202"/>
      <c r="D1151" s="195" t="s">
        <v>284</v>
      </c>
      <c r="E1151" s="203" t="s">
        <v>5</v>
      </c>
      <c r="F1151" s="204" t="s">
        <v>4256</v>
      </c>
      <c r="H1151" s="205">
        <v>341.80099999999999</v>
      </c>
      <c r="I1151" s="206"/>
      <c r="L1151" s="202"/>
      <c r="M1151" s="207"/>
      <c r="N1151" s="208"/>
      <c r="O1151" s="208"/>
      <c r="P1151" s="208"/>
      <c r="Q1151" s="208"/>
      <c r="R1151" s="208"/>
      <c r="S1151" s="208"/>
      <c r="T1151" s="209"/>
      <c r="AT1151" s="203" t="s">
        <v>284</v>
      </c>
      <c r="AU1151" s="203" t="s">
        <v>81</v>
      </c>
      <c r="AV1151" s="13" t="s">
        <v>81</v>
      </c>
      <c r="AW1151" s="13" t="s">
        <v>36</v>
      </c>
      <c r="AX1151" s="13" t="s">
        <v>73</v>
      </c>
      <c r="AY1151" s="203" t="s">
        <v>276</v>
      </c>
    </row>
    <row r="1152" spans="2:65" s="14" customFormat="1">
      <c r="B1152" s="210"/>
      <c r="D1152" s="195" t="s">
        <v>284</v>
      </c>
      <c r="E1152" s="211" t="s">
        <v>5</v>
      </c>
      <c r="F1152" s="212" t="s">
        <v>290</v>
      </c>
      <c r="H1152" s="213">
        <v>341.80099999999999</v>
      </c>
      <c r="I1152" s="214"/>
      <c r="L1152" s="210"/>
      <c r="M1152" s="215"/>
      <c r="N1152" s="216"/>
      <c r="O1152" s="216"/>
      <c r="P1152" s="216"/>
      <c r="Q1152" s="216"/>
      <c r="R1152" s="216"/>
      <c r="S1152" s="216"/>
      <c r="T1152" s="217"/>
      <c r="AT1152" s="211" t="s">
        <v>284</v>
      </c>
      <c r="AU1152" s="211" t="s">
        <v>81</v>
      </c>
      <c r="AV1152" s="14" t="s">
        <v>87</v>
      </c>
      <c r="AW1152" s="14" t="s">
        <v>36</v>
      </c>
      <c r="AX1152" s="14" t="s">
        <v>73</v>
      </c>
      <c r="AY1152" s="211" t="s">
        <v>276</v>
      </c>
    </row>
    <row r="1153" spans="2:65" s="15" customFormat="1">
      <c r="B1153" s="218"/>
      <c r="D1153" s="195" t="s">
        <v>284</v>
      </c>
      <c r="E1153" s="219" t="s">
        <v>5</v>
      </c>
      <c r="F1153" s="220" t="s">
        <v>291</v>
      </c>
      <c r="H1153" s="221">
        <v>341.80099999999999</v>
      </c>
      <c r="I1153" s="222"/>
      <c r="L1153" s="218"/>
      <c r="M1153" s="223"/>
      <c r="N1153" s="224"/>
      <c r="O1153" s="224"/>
      <c r="P1153" s="224"/>
      <c r="Q1153" s="224"/>
      <c r="R1153" s="224"/>
      <c r="S1153" s="224"/>
      <c r="T1153" s="225"/>
      <c r="AT1153" s="219" t="s">
        <v>284</v>
      </c>
      <c r="AU1153" s="219" t="s">
        <v>81</v>
      </c>
      <c r="AV1153" s="15" t="s">
        <v>92</v>
      </c>
      <c r="AW1153" s="15" t="s">
        <v>36</v>
      </c>
      <c r="AX1153" s="15" t="s">
        <v>77</v>
      </c>
      <c r="AY1153" s="219" t="s">
        <v>276</v>
      </c>
    </row>
    <row r="1154" spans="2:65" s="1" customFormat="1" ht="16.5" customHeight="1">
      <c r="B1154" s="181"/>
      <c r="C1154" s="182" t="s">
        <v>1289</v>
      </c>
      <c r="D1154" s="182" t="s">
        <v>278</v>
      </c>
      <c r="E1154" s="183" t="s">
        <v>626</v>
      </c>
      <c r="F1154" s="184" t="s">
        <v>627</v>
      </c>
      <c r="G1154" s="185" t="s">
        <v>325</v>
      </c>
      <c r="H1154" s="186">
        <v>126.235</v>
      </c>
      <c r="I1154" s="187"/>
      <c r="J1154" s="188">
        <f>ROUND(I1154*H1154,2)</f>
        <v>0</v>
      </c>
      <c r="K1154" s="184" t="s">
        <v>282</v>
      </c>
      <c r="L1154" s="42"/>
      <c r="M1154" s="189" t="s">
        <v>5</v>
      </c>
      <c r="N1154" s="190" t="s">
        <v>46</v>
      </c>
      <c r="O1154" s="43"/>
      <c r="P1154" s="191">
        <f>O1154*H1154</f>
        <v>0</v>
      </c>
      <c r="Q1154" s="191">
        <v>4.0000000000000002E-4</v>
      </c>
      <c r="R1154" s="191">
        <f>Q1154*H1154</f>
        <v>5.0494000000000004E-2</v>
      </c>
      <c r="S1154" s="191">
        <v>0</v>
      </c>
      <c r="T1154" s="192">
        <f>S1154*H1154</f>
        <v>0</v>
      </c>
      <c r="AR1154" s="25" t="s">
        <v>384</v>
      </c>
      <c r="AT1154" s="25" t="s">
        <v>278</v>
      </c>
      <c r="AU1154" s="25" t="s">
        <v>81</v>
      </c>
      <c r="AY1154" s="25" t="s">
        <v>276</v>
      </c>
      <c r="BE1154" s="193">
        <f>IF(N1154="základní",J1154,0)</f>
        <v>0</v>
      </c>
      <c r="BF1154" s="193">
        <f>IF(N1154="snížená",J1154,0)</f>
        <v>0</v>
      </c>
      <c r="BG1154" s="193">
        <f>IF(N1154="zákl. přenesená",J1154,0)</f>
        <v>0</v>
      </c>
      <c r="BH1154" s="193">
        <f>IF(N1154="sníž. přenesená",J1154,0)</f>
        <v>0</v>
      </c>
      <c r="BI1154" s="193">
        <f>IF(N1154="nulová",J1154,0)</f>
        <v>0</v>
      </c>
      <c r="BJ1154" s="25" t="s">
        <v>92</v>
      </c>
      <c r="BK1154" s="193">
        <f>ROUND(I1154*H1154,2)</f>
        <v>0</v>
      </c>
      <c r="BL1154" s="25" t="s">
        <v>384</v>
      </c>
      <c r="BM1154" s="25" t="s">
        <v>4257</v>
      </c>
    </row>
    <row r="1155" spans="2:65" s="12" customFormat="1">
      <c r="B1155" s="194"/>
      <c r="D1155" s="195" t="s">
        <v>284</v>
      </c>
      <c r="E1155" s="196" t="s">
        <v>5</v>
      </c>
      <c r="F1155" s="197" t="s">
        <v>4258</v>
      </c>
      <c r="H1155" s="196" t="s">
        <v>5</v>
      </c>
      <c r="I1155" s="198"/>
      <c r="L1155" s="194"/>
      <c r="M1155" s="199"/>
      <c r="N1155" s="200"/>
      <c r="O1155" s="200"/>
      <c r="P1155" s="200"/>
      <c r="Q1155" s="200"/>
      <c r="R1155" s="200"/>
      <c r="S1155" s="200"/>
      <c r="T1155" s="201"/>
      <c r="AT1155" s="196" t="s">
        <v>284</v>
      </c>
      <c r="AU1155" s="196" t="s">
        <v>81</v>
      </c>
      <c r="AV1155" s="12" t="s">
        <v>77</v>
      </c>
      <c r="AW1155" s="12" t="s">
        <v>36</v>
      </c>
      <c r="AX1155" s="12" t="s">
        <v>73</v>
      </c>
      <c r="AY1155" s="196" t="s">
        <v>276</v>
      </c>
    </row>
    <row r="1156" spans="2:65" s="12" customFormat="1">
      <c r="B1156" s="194"/>
      <c r="D1156" s="195" t="s">
        <v>284</v>
      </c>
      <c r="E1156" s="196" t="s">
        <v>5</v>
      </c>
      <c r="F1156" s="197" t="s">
        <v>286</v>
      </c>
      <c r="H1156" s="196" t="s">
        <v>5</v>
      </c>
      <c r="I1156" s="198"/>
      <c r="L1156" s="194"/>
      <c r="M1156" s="199"/>
      <c r="N1156" s="200"/>
      <c r="O1156" s="200"/>
      <c r="P1156" s="200"/>
      <c r="Q1156" s="200"/>
      <c r="R1156" s="200"/>
      <c r="S1156" s="200"/>
      <c r="T1156" s="201"/>
      <c r="AT1156" s="196" t="s">
        <v>284</v>
      </c>
      <c r="AU1156" s="196" t="s">
        <v>81</v>
      </c>
      <c r="AV1156" s="12" t="s">
        <v>77</v>
      </c>
      <c r="AW1156" s="12" t="s">
        <v>36</v>
      </c>
      <c r="AX1156" s="12" t="s">
        <v>73</v>
      </c>
      <c r="AY1156" s="196" t="s">
        <v>276</v>
      </c>
    </row>
    <row r="1157" spans="2:65" s="12" customFormat="1">
      <c r="B1157" s="194"/>
      <c r="D1157" s="195" t="s">
        <v>284</v>
      </c>
      <c r="E1157" s="196" t="s">
        <v>5</v>
      </c>
      <c r="F1157" s="197" t="s">
        <v>3756</v>
      </c>
      <c r="H1157" s="196" t="s">
        <v>5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6" t="s">
        <v>284</v>
      </c>
      <c r="AU1157" s="196" t="s">
        <v>81</v>
      </c>
      <c r="AV1157" s="12" t="s">
        <v>77</v>
      </c>
      <c r="AW1157" s="12" t="s">
        <v>36</v>
      </c>
      <c r="AX1157" s="12" t="s">
        <v>73</v>
      </c>
      <c r="AY1157" s="196" t="s">
        <v>276</v>
      </c>
    </row>
    <row r="1158" spans="2:65" s="13" customFormat="1">
      <c r="B1158" s="202"/>
      <c r="D1158" s="195" t="s">
        <v>284</v>
      </c>
      <c r="E1158" s="203" t="s">
        <v>5</v>
      </c>
      <c r="F1158" s="204" t="s">
        <v>4248</v>
      </c>
      <c r="H1158" s="205">
        <v>47.174999999999997</v>
      </c>
      <c r="I1158" s="206"/>
      <c r="L1158" s="202"/>
      <c r="M1158" s="207"/>
      <c r="N1158" s="208"/>
      <c r="O1158" s="208"/>
      <c r="P1158" s="208"/>
      <c r="Q1158" s="208"/>
      <c r="R1158" s="208"/>
      <c r="S1158" s="208"/>
      <c r="T1158" s="209"/>
      <c r="AT1158" s="203" t="s">
        <v>284</v>
      </c>
      <c r="AU1158" s="203" t="s">
        <v>81</v>
      </c>
      <c r="AV1158" s="13" t="s">
        <v>81</v>
      </c>
      <c r="AW1158" s="13" t="s">
        <v>36</v>
      </c>
      <c r="AX1158" s="13" t="s">
        <v>73</v>
      </c>
      <c r="AY1158" s="203" t="s">
        <v>276</v>
      </c>
    </row>
    <row r="1159" spans="2:65" s="12" customFormat="1">
      <c r="B1159" s="194"/>
      <c r="D1159" s="195" t="s">
        <v>284</v>
      </c>
      <c r="E1159" s="196" t="s">
        <v>5</v>
      </c>
      <c r="F1159" s="197" t="s">
        <v>3759</v>
      </c>
      <c r="H1159" s="196" t="s">
        <v>5</v>
      </c>
      <c r="I1159" s="198"/>
      <c r="L1159" s="194"/>
      <c r="M1159" s="199"/>
      <c r="N1159" s="200"/>
      <c r="O1159" s="200"/>
      <c r="P1159" s="200"/>
      <c r="Q1159" s="200"/>
      <c r="R1159" s="200"/>
      <c r="S1159" s="200"/>
      <c r="T1159" s="201"/>
      <c r="AT1159" s="196" t="s">
        <v>284</v>
      </c>
      <c r="AU1159" s="196" t="s">
        <v>81</v>
      </c>
      <c r="AV1159" s="12" t="s">
        <v>77</v>
      </c>
      <c r="AW1159" s="12" t="s">
        <v>36</v>
      </c>
      <c r="AX1159" s="12" t="s">
        <v>73</v>
      </c>
      <c r="AY1159" s="196" t="s">
        <v>276</v>
      </c>
    </row>
    <row r="1160" spans="2:65" s="13" customFormat="1">
      <c r="B1160" s="202"/>
      <c r="D1160" s="195" t="s">
        <v>284</v>
      </c>
      <c r="E1160" s="203" t="s">
        <v>5</v>
      </c>
      <c r="F1160" s="204" t="s">
        <v>4249</v>
      </c>
      <c r="H1160" s="205">
        <v>16.66</v>
      </c>
      <c r="I1160" s="206"/>
      <c r="L1160" s="202"/>
      <c r="M1160" s="207"/>
      <c r="N1160" s="208"/>
      <c r="O1160" s="208"/>
      <c r="P1160" s="208"/>
      <c r="Q1160" s="208"/>
      <c r="R1160" s="208"/>
      <c r="S1160" s="208"/>
      <c r="T1160" s="209"/>
      <c r="AT1160" s="203" t="s">
        <v>284</v>
      </c>
      <c r="AU1160" s="203" t="s">
        <v>81</v>
      </c>
      <c r="AV1160" s="13" t="s">
        <v>81</v>
      </c>
      <c r="AW1160" s="13" t="s">
        <v>36</v>
      </c>
      <c r="AX1160" s="13" t="s">
        <v>73</v>
      </c>
      <c r="AY1160" s="203" t="s">
        <v>276</v>
      </c>
    </row>
    <row r="1161" spans="2:65" s="12" customFormat="1">
      <c r="B1161" s="194"/>
      <c r="D1161" s="195" t="s">
        <v>284</v>
      </c>
      <c r="E1161" s="196" t="s">
        <v>5</v>
      </c>
      <c r="F1161" s="197" t="s">
        <v>3761</v>
      </c>
      <c r="H1161" s="196" t="s">
        <v>5</v>
      </c>
      <c r="I1161" s="198"/>
      <c r="L1161" s="194"/>
      <c r="M1161" s="199"/>
      <c r="N1161" s="200"/>
      <c r="O1161" s="200"/>
      <c r="P1161" s="200"/>
      <c r="Q1161" s="200"/>
      <c r="R1161" s="200"/>
      <c r="S1161" s="200"/>
      <c r="T1161" s="201"/>
      <c r="AT1161" s="196" t="s">
        <v>284</v>
      </c>
      <c r="AU1161" s="196" t="s">
        <v>81</v>
      </c>
      <c r="AV1161" s="12" t="s">
        <v>77</v>
      </c>
      <c r="AW1161" s="12" t="s">
        <v>36</v>
      </c>
      <c r="AX1161" s="12" t="s">
        <v>73</v>
      </c>
      <c r="AY1161" s="196" t="s">
        <v>276</v>
      </c>
    </row>
    <row r="1162" spans="2:65" s="13" customFormat="1">
      <c r="B1162" s="202"/>
      <c r="D1162" s="195" t="s">
        <v>284</v>
      </c>
      <c r="E1162" s="203" t="s">
        <v>5</v>
      </c>
      <c r="F1162" s="204" t="s">
        <v>4250</v>
      </c>
      <c r="H1162" s="205">
        <v>39.6</v>
      </c>
      <c r="I1162" s="206"/>
      <c r="L1162" s="202"/>
      <c r="M1162" s="207"/>
      <c r="N1162" s="208"/>
      <c r="O1162" s="208"/>
      <c r="P1162" s="208"/>
      <c r="Q1162" s="208"/>
      <c r="R1162" s="208"/>
      <c r="S1162" s="208"/>
      <c r="T1162" s="209"/>
      <c r="AT1162" s="203" t="s">
        <v>284</v>
      </c>
      <c r="AU1162" s="203" t="s">
        <v>81</v>
      </c>
      <c r="AV1162" s="13" t="s">
        <v>81</v>
      </c>
      <c r="AW1162" s="13" t="s">
        <v>36</v>
      </c>
      <c r="AX1162" s="13" t="s">
        <v>73</v>
      </c>
      <c r="AY1162" s="203" t="s">
        <v>276</v>
      </c>
    </row>
    <row r="1163" spans="2:65" s="12" customFormat="1">
      <c r="B1163" s="194"/>
      <c r="D1163" s="195" t="s">
        <v>284</v>
      </c>
      <c r="E1163" s="196" t="s">
        <v>5</v>
      </c>
      <c r="F1163" s="197" t="s">
        <v>3879</v>
      </c>
      <c r="H1163" s="196" t="s">
        <v>5</v>
      </c>
      <c r="I1163" s="198"/>
      <c r="L1163" s="194"/>
      <c r="M1163" s="199"/>
      <c r="N1163" s="200"/>
      <c r="O1163" s="200"/>
      <c r="P1163" s="200"/>
      <c r="Q1163" s="200"/>
      <c r="R1163" s="200"/>
      <c r="S1163" s="200"/>
      <c r="T1163" s="201"/>
      <c r="AT1163" s="196" t="s">
        <v>284</v>
      </c>
      <c r="AU1163" s="196" t="s">
        <v>81</v>
      </c>
      <c r="AV1163" s="12" t="s">
        <v>77</v>
      </c>
      <c r="AW1163" s="12" t="s">
        <v>36</v>
      </c>
      <c r="AX1163" s="12" t="s">
        <v>73</v>
      </c>
      <c r="AY1163" s="196" t="s">
        <v>276</v>
      </c>
    </row>
    <row r="1164" spans="2:65" s="13" customFormat="1">
      <c r="B1164" s="202"/>
      <c r="D1164" s="195" t="s">
        <v>284</v>
      </c>
      <c r="E1164" s="203" t="s">
        <v>5</v>
      </c>
      <c r="F1164" s="204" t="s">
        <v>4251</v>
      </c>
      <c r="H1164" s="205">
        <v>22.8</v>
      </c>
      <c r="I1164" s="206"/>
      <c r="L1164" s="202"/>
      <c r="M1164" s="207"/>
      <c r="N1164" s="208"/>
      <c r="O1164" s="208"/>
      <c r="P1164" s="208"/>
      <c r="Q1164" s="208"/>
      <c r="R1164" s="208"/>
      <c r="S1164" s="208"/>
      <c r="T1164" s="209"/>
      <c r="AT1164" s="203" t="s">
        <v>284</v>
      </c>
      <c r="AU1164" s="203" t="s">
        <v>81</v>
      </c>
      <c r="AV1164" s="13" t="s">
        <v>81</v>
      </c>
      <c r="AW1164" s="13" t="s">
        <v>36</v>
      </c>
      <c r="AX1164" s="13" t="s">
        <v>73</v>
      </c>
      <c r="AY1164" s="203" t="s">
        <v>276</v>
      </c>
    </row>
    <row r="1165" spans="2:65" s="14" customFormat="1">
      <c r="B1165" s="210"/>
      <c r="D1165" s="195" t="s">
        <v>284</v>
      </c>
      <c r="E1165" s="211" t="s">
        <v>5</v>
      </c>
      <c r="F1165" s="212" t="s">
        <v>290</v>
      </c>
      <c r="H1165" s="213">
        <v>126.235</v>
      </c>
      <c r="I1165" s="214"/>
      <c r="L1165" s="210"/>
      <c r="M1165" s="215"/>
      <c r="N1165" s="216"/>
      <c r="O1165" s="216"/>
      <c r="P1165" s="216"/>
      <c r="Q1165" s="216"/>
      <c r="R1165" s="216"/>
      <c r="S1165" s="216"/>
      <c r="T1165" s="217"/>
      <c r="AT1165" s="211" t="s">
        <v>284</v>
      </c>
      <c r="AU1165" s="211" t="s">
        <v>81</v>
      </c>
      <c r="AV1165" s="14" t="s">
        <v>87</v>
      </c>
      <c r="AW1165" s="14" t="s">
        <v>36</v>
      </c>
      <c r="AX1165" s="14" t="s">
        <v>73</v>
      </c>
      <c r="AY1165" s="211" t="s">
        <v>276</v>
      </c>
    </row>
    <row r="1166" spans="2:65" s="15" customFormat="1">
      <c r="B1166" s="218"/>
      <c r="D1166" s="195" t="s">
        <v>284</v>
      </c>
      <c r="E1166" s="219" t="s">
        <v>5</v>
      </c>
      <c r="F1166" s="220" t="s">
        <v>291</v>
      </c>
      <c r="H1166" s="221">
        <v>126.235</v>
      </c>
      <c r="I1166" s="222"/>
      <c r="L1166" s="218"/>
      <c r="M1166" s="223"/>
      <c r="N1166" s="224"/>
      <c r="O1166" s="224"/>
      <c r="P1166" s="224"/>
      <c r="Q1166" s="224"/>
      <c r="R1166" s="224"/>
      <c r="S1166" s="224"/>
      <c r="T1166" s="225"/>
      <c r="AT1166" s="219" t="s">
        <v>284</v>
      </c>
      <c r="AU1166" s="219" t="s">
        <v>81</v>
      </c>
      <c r="AV1166" s="15" t="s">
        <v>92</v>
      </c>
      <c r="AW1166" s="15" t="s">
        <v>36</v>
      </c>
      <c r="AX1166" s="15" t="s">
        <v>77</v>
      </c>
      <c r="AY1166" s="219" t="s">
        <v>276</v>
      </c>
    </row>
    <row r="1167" spans="2:65" s="1" customFormat="1" ht="16.5" customHeight="1">
      <c r="B1167" s="181"/>
      <c r="C1167" s="226" t="s">
        <v>1292</v>
      </c>
      <c r="D1167" s="226" t="s">
        <v>447</v>
      </c>
      <c r="E1167" s="227" t="s">
        <v>621</v>
      </c>
      <c r="F1167" s="228" t="s">
        <v>622</v>
      </c>
      <c r="G1167" s="229" t="s">
        <v>325</v>
      </c>
      <c r="H1167" s="230">
        <v>145.16999999999999</v>
      </c>
      <c r="I1167" s="231"/>
      <c r="J1167" s="232">
        <f>ROUND(I1167*H1167,2)</f>
        <v>0</v>
      </c>
      <c r="K1167" s="228" t="s">
        <v>282</v>
      </c>
      <c r="L1167" s="233"/>
      <c r="M1167" s="234" t="s">
        <v>5</v>
      </c>
      <c r="N1167" s="235" t="s">
        <v>46</v>
      </c>
      <c r="O1167" s="43"/>
      <c r="P1167" s="191">
        <f>O1167*H1167</f>
        <v>0</v>
      </c>
      <c r="Q1167" s="191">
        <v>3.8800000000000002E-3</v>
      </c>
      <c r="R1167" s="191">
        <f>Q1167*H1167</f>
        <v>0.56325959999999997</v>
      </c>
      <c r="S1167" s="191">
        <v>0</v>
      </c>
      <c r="T1167" s="192">
        <f>S1167*H1167</f>
        <v>0</v>
      </c>
      <c r="AR1167" s="25" t="s">
        <v>484</v>
      </c>
      <c r="AT1167" s="25" t="s">
        <v>447</v>
      </c>
      <c r="AU1167" s="25" t="s">
        <v>81</v>
      </c>
      <c r="AY1167" s="25" t="s">
        <v>276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25" t="s">
        <v>92</v>
      </c>
      <c r="BK1167" s="193">
        <f>ROUND(I1167*H1167,2)</f>
        <v>0</v>
      </c>
      <c r="BL1167" s="25" t="s">
        <v>384</v>
      </c>
      <c r="BM1167" s="25" t="s">
        <v>4259</v>
      </c>
    </row>
    <row r="1168" spans="2:65" s="12" customFormat="1">
      <c r="B1168" s="194"/>
      <c r="D1168" s="195" t="s">
        <v>284</v>
      </c>
      <c r="E1168" s="196" t="s">
        <v>5</v>
      </c>
      <c r="F1168" s="197" t="s">
        <v>451</v>
      </c>
      <c r="H1168" s="196" t="s">
        <v>5</v>
      </c>
      <c r="I1168" s="198"/>
      <c r="L1168" s="194"/>
      <c r="M1168" s="199"/>
      <c r="N1168" s="200"/>
      <c r="O1168" s="200"/>
      <c r="P1168" s="200"/>
      <c r="Q1168" s="200"/>
      <c r="R1168" s="200"/>
      <c r="S1168" s="200"/>
      <c r="T1168" s="201"/>
      <c r="AT1168" s="196" t="s">
        <v>284</v>
      </c>
      <c r="AU1168" s="196" t="s">
        <v>81</v>
      </c>
      <c r="AV1168" s="12" t="s">
        <v>77</v>
      </c>
      <c r="AW1168" s="12" t="s">
        <v>36</v>
      </c>
      <c r="AX1168" s="12" t="s">
        <v>73</v>
      </c>
      <c r="AY1168" s="196" t="s">
        <v>276</v>
      </c>
    </row>
    <row r="1169" spans="2:65" s="13" customFormat="1">
      <c r="B1169" s="202"/>
      <c r="D1169" s="195" t="s">
        <v>284</v>
      </c>
      <c r="E1169" s="203" t="s">
        <v>5</v>
      </c>
      <c r="F1169" s="204" t="s">
        <v>4260</v>
      </c>
      <c r="H1169" s="205">
        <v>145.16999999999999</v>
      </c>
      <c r="I1169" s="206"/>
      <c r="L1169" s="202"/>
      <c r="M1169" s="207"/>
      <c r="N1169" s="208"/>
      <c r="O1169" s="208"/>
      <c r="P1169" s="208"/>
      <c r="Q1169" s="208"/>
      <c r="R1169" s="208"/>
      <c r="S1169" s="208"/>
      <c r="T1169" s="209"/>
      <c r="AT1169" s="203" t="s">
        <v>284</v>
      </c>
      <c r="AU1169" s="203" t="s">
        <v>81</v>
      </c>
      <c r="AV1169" s="13" t="s">
        <v>81</v>
      </c>
      <c r="AW1169" s="13" t="s">
        <v>36</v>
      </c>
      <c r="AX1169" s="13" t="s">
        <v>73</v>
      </c>
      <c r="AY1169" s="203" t="s">
        <v>276</v>
      </c>
    </row>
    <row r="1170" spans="2:65" s="14" customFormat="1">
      <c r="B1170" s="210"/>
      <c r="D1170" s="195" t="s">
        <v>284</v>
      </c>
      <c r="E1170" s="211" t="s">
        <v>5</v>
      </c>
      <c r="F1170" s="212" t="s">
        <v>290</v>
      </c>
      <c r="H1170" s="213">
        <v>145.16999999999999</v>
      </c>
      <c r="I1170" s="214"/>
      <c r="L1170" s="210"/>
      <c r="M1170" s="215"/>
      <c r="N1170" s="216"/>
      <c r="O1170" s="216"/>
      <c r="P1170" s="216"/>
      <c r="Q1170" s="216"/>
      <c r="R1170" s="216"/>
      <c r="S1170" s="216"/>
      <c r="T1170" s="217"/>
      <c r="AT1170" s="211" t="s">
        <v>284</v>
      </c>
      <c r="AU1170" s="211" t="s">
        <v>81</v>
      </c>
      <c r="AV1170" s="14" t="s">
        <v>87</v>
      </c>
      <c r="AW1170" s="14" t="s">
        <v>36</v>
      </c>
      <c r="AX1170" s="14" t="s">
        <v>73</v>
      </c>
      <c r="AY1170" s="211" t="s">
        <v>276</v>
      </c>
    </row>
    <row r="1171" spans="2:65" s="15" customFormat="1">
      <c r="B1171" s="218"/>
      <c r="D1171" s="195" t="s">
        <v>284</v>
      </c>
      <c r="E1171" s="219" t="s">
        <v>5</v>
      </c>
      <c r="F1171" s="220" t="s">
        <v>291</v>
      </c>
      <c r="H1171" s="221">
        <v>145.16999999999999</v>
      </c>
      <c r="I1171" s="222"/>
      <c r="L1171" s="218"/>
      <c r="M1171" s="223"/>
      <c r="N1171" s="224"/>
      <c r="O1171" s="224"/>
      <c r="P1171" s="224"/>
      <c r="Q1171" s="224"/>
      <c r="R1171" s="224"/>
      <c r="S1171" s="224"/>
      <c r="T1171" s="225"/>
      <c r="AT1171" s="219" t="s">
        <v>284</v>
      </c>
      <c r="AU1171" s="219" t="s">
        <v>81</v>
      </c>
      <c r="AV1171" s="15" t="s">
        <v>92</v>
      </c>
      <c r="AW1171" s="15" t="s">
        <v>36</v>
      </c>
      <c r="AX1171" s="15" t="s">
        <v>77</v>
      </c>
      <c r="AY1171" s="219" t="s">
        <v>276</v>
      </c>
    </row>
    <row r="1172" spans="2:65" s="1" customFormat="1" ht="25.5" customHeight="1">
      <c r="B1172" s="181"/>
      <c r="C1172" s="182" t="s">
        <v>1297</v>
      </c>
      <c r="D1172" s="182" t="s">
        <v>278</v>
      </c>
      <c r="E1172" s="183" t="s">
        <v>634</v>
      </c>
      <c r="F1172" s="184" t="s">
        <v>635</v>
      </c>
      <c r="G1172" s="185" t="s">
        <v>318</v>
      </c>
      <c r="H1172" s="186">
        <v>2.254</v>
      </c>
      <c r="I1172" s="187"/>
      <c r="J1172" s="188">
        <f>ROUND(I1172*H1172,2)</f>
        <v>0</v>
      </c>
      <c r="K1172" s="184" t="s">
        <v>282</v>
      </c>
      <c r="L1172" s="42"/>
      <c r="M1172" s="189" t="s">
        <v>5</v>
      </c>
      <c r="N1172" s="190" t="s">
        <v>46</v>
      </c>
      <c r="O1172" s="43"/>
      <c r="P1172" s="191">
        <f>O1172*H1172</f>
        <v>0</v>
      </c>
      <c r="Q1172" s="191">
        <v>0</v>
      </c>
      <c r="R1172" s="191">
        <f>Q1172*H1172</f>
        <v>0</v>
      </c>
      <c r="S1172" s="191">
        <v>0</v>
      </c>
      <c r="T1172" s="192">
        <f>S1172*H1172</f>
        <v>0</v>
      </c>
      <c r="AR1172" s="25" t="s">
        <v>384</v>
      </c>
      <c r="AT1172" s="25" t="s">
        <v>278</v>
      </c>
      <c r="AU1172" s="25" t="s">
        <v>81</v>
      </c>
      <c r="AY1172" s="25" t="s">
        <v>276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25" t="s">
        <v>92</v>
      </c>
      <c r="BK1172" s="193">
        <f>ROUND(I1172*H1172,2)</f>
        <v>0</v>
      </c>
      <c r="BL1172" s="25" t="s">
        <v>384</v>
      </c>
      <c r="BM1172" s="25" t="s">
        <v>4261</v>
      </c>
    </row>
    <row r="1173" spans="2:65" s="11" customFormat="1" ht="29.85" customHeight="1">
      <c r="B1173" s="168"/>
      <c r="D1173" s="169" t="s">
        <v>72</v>
      </c>
      <c r="E1173" s="179" t="s">
        <v>1307</v>
      </c>
      <c r="F1173" s="179" t="s">
        <v>1308</v>
      </c>
      <c r="I1173" s="171"/>
      <c r="J1173" s="180">
        <f>BK1173</f>
        <v>0</v>
      </c>
      <c r="L1173" s="168"/>
      <c r="M1173" s="173"/>
      <c r="N1173" s="174"/>
      <c r="O1173" s="174"/>
      <c r="P1173" s="175">
        <f>SUM(P1174:P1454)</f>
        <v>0</v>
      </c>
      <c r="Q1173" s="174"/>
      <c r="R1173" s="175">
        <f>SUM(R1174:R1454)</f>
        <v>31.138114529999996</v>
      </c>
      <c r="S1173" s="174"/>
      <c r="T1173" s="176">
        <f>SUM(T1174:T1454)</f>
        <v>0</v>
      </c>
      <c r="AR1173" s="169" t="s">
        <v>81</v>
      </c>
      <c r="AT1173" s="177" t="s">
        <v>72</v>
      </c>
      <c r="AU1173" s="177" t="s">
        <v>77</v>
      </c>
      <c r="AY1173" s="169" t="s">
        <v>276</v>
      </c>
      <c r="BK1173" s="178">
        <f>SUM(BK1174:BK1454)</f>
        <v>0</v>
      </c>
    </row>
    <row r="1174" spans="2:65" s="1" customFormat="1" ht="25.5" customHeight="1">
      <c r="B1174" s="181"/>
      <c r="C1174" s="182" t="s">
        <v>1300</v>
      </c>
      <c r="D1174" s="182" t="s">
        <v>278</v>
      </c>
      <c r="E1174" s="183" t="s">
        <v>1310</v>
      </c>
      <c r="F1174" s="184" t="s">
        <v>1311</v>
      </c>
      <c r="G1174" s="185" t="s">
        <v>325</v>
      </c>
      <c r="H1174" s="186">
        <v>705.62</v>
      </c>
      <c r="I1174" s="187"/>
      <c r="J1174" s="188">
        <f>ROUND(I1174*H1174,2)</f>
        <v>0</v>
      </c>
      <c r="K1174" s="184" t="s">
        <v>282</v>
      </c>
      <c r="L1174" s="42"/>
      <c r="M1174" s="189" t="s">
        <v>5</v>
      </c>
      <c r="N1174" s="190" t="s">
        <v>46</v>
      </c>
      <c r="O1174" s="43"/>
      <c r="P1174" s="191">
        <f>O1174*H1174</f>
        <v>0</v>
      </c>
      <c r="Q1174" s="191">
        <v>0</v>
      </c>
      <c r="R1174" s="191">
        <f>Q1174*H1174</f>
        <v>0</v>
      </c>
      <c r="S1174" s="191">
        <v>0</v>
      </c>
      <c r="T1174" s="192">
        <f>S1174*H1174</f>
        <v>0</v>
      </c>
      <c r="AR1174" s="25" t="s">
        <v>384</v>
      </c>
      <c r="AT1174" s="25" t="s">
        <v>278</v>
      </c>
      <c r="AU1174" s="25" t="s">
        <v>81</v>
      </c>
      <c r="AY1174" s="25" t="s">
        <v>276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5" t="s">
        <v>92</v>
      </c>
      <c r="BK1174" s="193">
        <f>ROUND(I1174*H1174,2)</f>
        <v>0</v>
      </c>
      <c r="BL1174" s="25" t="s">
        <v>384</v>
      </c>
      <c r="BM1174" s="25" t="s">
        <v>4262</v>
      </c>
    </row>
    <row r="1175" spans="2:65" s="12" customFormat="1">
      <c r="B1175" s="194"/>
      <c r="D1175" s="195" t="s">
        <v>284</v>
      </c>
      <c r="E1175" s="196" t="s">
        <v>5</v>
      </c>
      <c r="F1175" s="197" t="s">
        <v>1313</v>
      </c>
      <c r="H1175" s="196" t="s">
        <v>5</v>
      </c>
      <c r="I1175" s="198"/>
      <c r="L1175" s="194"/>
      <c r="M1175" s="199"/>
      <c r="N1175" s="200"/>
      <c r="O1175" s="200"/>
      <c r="P1175" s="200"/>
      <c r="Q1175" s="200"/>
      <c r="R1175" s="200"/>
      <c r="S1175" s="200"/>
      <c r="T1175" s="201"/>
      <c r="AT1175" s="196" t="s">
        <v>284</v>
      </c>
      <c r="AU1175" s="196" t="s">
        <v>81</v>
      </c>
      <c r="AV1175" s="12" t="s">
        <v>77</v>
      </c>
      <c r="AW1175" s="12" t="s">
        <v>36</v>
      </c>
      <c r="AX1175" s="12" t="s">
        <v>73</v>
      </c>
      <c r="AY1175" s="196" t="s">
        <v>276</v>
      </c>
    </row>
    <row r="1176" spans="2:65" s="12" customFormat="1">
      <c r="B1176" s="194"/>
      <c r="D1176" s="195" t="s">
        <v>284</v>
      </c>
      <c r="E1176" s="196" t="s">
        <v>5</v>
      </c>
      <c r="F1176" s="197" t="s">
        <v>3909</v>
      </c>
      <c r="H1176" s="196" t="s">
        <v>5</v>
      </c>
      <c r="I1176" s="198"/>
      <c r="L1176" s="194"/>
      <c r="M1176" s="199"/>
      <c r="N1176" s="200"/>
      <c r="O1176" s="200"/>
      <c r="P1176" s="200"/>
      <c r="Q1176" s="200"/>
      <c r="R1176" s="200"/>
      <c r="S1176" s="200"/>
      <c r="T1176" s="201"/>
      <c r="AT1176" s="196" t="s">
        <v>284</v>
      </c>
      <c r="AU1176" s="196" t="s">
        <v>81</v>
      </c>
      <c r="AV1176" s="12" t="s">
        <v>77</v>
      </c>
      <c r="AW1176" s="12" t="s">
        <v>36</v>
      </c>
      <c r="AX1176" s="12" t="s">
        <v>73</v>
      </c>
      <c r="AY1176" s="196" t="s">
        <v>276</v>
      </c>
    </row>
    <row r="1177" spans="2:65" s="12" customFormat="1">
      <c r="B1177" s="194"/>
      <c r="D1177" s="195" t="s">
        <v>284</v>
      </c>
      <c r="E1177" s="196" t="s">
        <v>5</v>
      </c>
      <c r="F1177" s="197" t="s">
        <v>3910</v>
      </c>
      <c r="H1177" s="196" t="s">
        <v>5</v>
      </c>
      <c r="I1177" s="198"/>
      <c r="L1177" s="194"/>
      <c r="M1177" s="199"/>
      <c r="N1177" s="200"/>
      <c r="O1177" s="200"/>
      <c r="P1177" s="200"/>
      <c r="Q1177" s="200"/>
      <c r="R1177" s="200"/>
      <c r="S1177" s="200"/>
      <c r="T1177" s="201"/>
      <c r="AT1177" s="196" t="s">
        <v>284</v>
      </c>
      <c r="AU1177" s="196" t="s">
        <v>81</v>
      </c>
      <c r="AV1177" s="12" t="s">
        <v>77</v>
      </c>
      <c r="AW1177" s="12" t="s">
        <v>36</v>
      </c>
      <c r="AX1177" s="12" t="s">
        <v>73</v>
      </c>
      <c r="AY1177" s="196" t="s">
        <v>276</v>
      </c>
    </row>
    <row r="1178" spans="2:65" s="13" customFormat="1">
      <c r="B1178" s="202"/>
      <c r="D1178" s="195" t="s">
        <v>284</v>
      </c>
      <c r="E1178" s="203" t="s">
        <v>5</v>
      </c>
      <c r="F1178" s="204" t="s">
        <v>4263</v>
      </c>
      <c r="H1178" s="205">
        <v>103.48</v>
      </c>
      <c r="I1178" s="206"/>
      <c r="L1178" s="202"/>
      <c r="M1178" s="207"/>
      <c r="N1178" s="208"/>
      <c r="O1178" s="208"/>
      <c r="P1178" s="208"/>
      <c r="Q1178" s="208"/>
      <c r="R1178" s="208"/>
      <c r="S1178" s="208"/>
      <c r="T1178" s="209"/>
      <c r="AT1178" s="203" t="s">
        <v>284</v>
      </c>
      <c r="AU1178" s="203" t="s">
        <v>81</v>
      </c>
      <c r="AV1178" s="13" t="s">
        <v>81</v>
      </c>
      <c r="AW1178" s="13" t="s">
        <v>36</v>
      </c>
      <c r="AX1178" s="13" t="s">
        <v>73</v>
      </c>
      <c r="AY1178" s="203" t="s">
        <v>276</v>
      </c>
    </row>
    <row r="1179" spans="2:65" s="13" customFormat="1">
      <c r="B1179" s="202"/>
      <c r="D1179" s="195" t="s">
        <v>284</v>
      </c>
      <c r="E1179" s="203" t="s">
        <v>5</v>
      </c>
      <c r="F1179" s="204" t="s">
        <v>4264</v>
      </c>
      <c r="H1179" s="205">
        <v>7.14</v>
      </c>
      <c r="I1179" s="206"/>
      <c r="L1179" s="202"/>
      <c r="M1179" s="207"/>
      <c r="N1179" s="208"/>
      <c r="O1179" s="208"/>
      <c r="P1179" s="208"/>
      <c r="Q1179" s="208"/>
      <c r="R1179" s="208"/>
      <c r="S1179" s="208"/>
      <c r="T1179" s="209"/>
      <c r="AT1179" s="203" t="s">
        <v>284</v>
      </c>
      <c r="AU1179" s="203" t="s">
        <v>81</v>
      </c>
      <c r="AV1179" s="13" t="s">
        <v>81</v>
      </c>
      <c r="AW1179" s="13" t="s">
        <v>36</v>
      </c>
      <c r="AX1179" s="13" t="s">
        <v>73</v>
      </c>
      <c r="AY1179" s="203" t="s">
        <v>276</v>
      </c>
    </row>
    <row r="1180" spans="2:65" s="13" customFormat="1">
      <c r="B1180" s="202"/>
      <c r="D1180" s="195" t="s">
        <v>284</v>
      </c>
      <c r="E1180" s="203" t="s">
        <v>5</v>
      </c>
      <c r="F1180" s="204" t="s">
        <v>4265</v>
      </c>
      <c r="H1180" s="205">
        <v>2.7749999999999999</v>
      </c>
      <c r="I1180" s="206"/>
      <c r="L1180" s="202"/>
      <c r="M1180" s="207"/>
      <c r="N1180" s="208"/>
      <c r="O1180" s="208"/>
      <c r="P1180" s="208"/>
      <c r="Q1180" s="208"/>
      <c r="R1180" s="208"/>
      <c r="S1180" s="208"/>
      <c r="T1180" s="209"/>
      <c r="AT1180" s="203" t="s">
        <v>284</v>
      </c>
      <c r="AU1180" s="203" t="s">
        <v>81</v>
      </c>
      <c r="AV1180" s="13" t="s">
        <v>81</v>
      </c>
      <c r="AW1180" s="13" t="s">
        <v>36</v>
      </c>
      <c r="AX1180" s="13" t="s">
        <v>73</v>
      </c>
      <c r="AY1180" s="203" t="s">
        <v>276</v>
      </c>
    </row>
    <row r="1181" spans="2:65" s="13" customFormat="1">
      <c r="B1181" s="202"/>
      <c r="D1181" s="195" t="s">
        <v>284</v>
      </c>
      <c r="E1181" s="203" t="s">
        <v>5</v>
      </c>
      <c r="F1181" s="204" t="s">
        <v>4266</v>
      </c>
      <c r="H1181" s="205">
        <v>1.26</v>
      </c>
      <c r="I1181" s="206"/>
      <c r="L1181" s="202"/>
      <c r="M1181" s="207"/>
      <c r="N1181" s="208"/>
      <c r="O1181" s="208"/>
      <c r="P1181" s="208"/>
      <c r="Q1181" s="208"/>
      <c r="R1181" s="208"/>
      <c r="S1181" s="208"/>
      <c r="T1181" s="209"/>
      <c r="AT1181" s="203" t="s">
        <v>284</v>
      </c>
      <c r="AU1181" s="203" t="s">
        <v>81</v>
      </c>
      <c r="AV1181" s="13" t="s">
        <v>81</v>
      </c>
      <c r="AW1181" s="13" t="s">
        <v>36</v>
      </c>
      <c r="AX1181" s="13" t="s">
        <v>73</v>
      </c>
      <c r="AY1181" s="203" t="s">
        <v>276</v>
      </c>
    </row>
    <row r="1182" spans="2:65" s="12" customFormat="1">
      <c r="B1182" s="194"/>
      <c r="D1182" s="195" t="s">
        <v>284</v>
      </c>
      <c r="E1182" s="196" t="s">
        <v>5</v>
      </c>
      <c r="F1182" s="197" t="s">
        <v>1318</v>
      </c>
      <c r="H1182" s="196" t="s">
        <v>5</v>
      </c>
      <c r="I1182" s="198"/>
      <c r="L1182" s="194"/>
      <c r="M1182" s="199"/>
      <c r="N1182" s="200"/>
      <c r="O1182" s="200"/>
      <c r="P1182" s="200"/>
      <c r="Q1182" s="200"/>
      <c r="R1182" s="200"/>
      <c r="S1182" s="200"/>
      <c r="T1182" s="201"/>
      <c r="AT1182" s="196" t="s">
        <v>284</v>
      </c>
      <c r="AU1182" s="196" t="s">
        <v>81</v>
      </c>
      <c r="AV1182" s="12" t="s">
        <v>77</v>
      </c>
      <c r="AW1182" s="12" t="s">
        <v>36</v>
      </c>
      <c r="AX1182" s="12" t="s">
        <v>73</v>
      </c>
      <c r="AY1182" s="196" t="s">
        <v>276</v>
      </c>
    </row>
    <row r="1183" spans="2:65" s="13" customFormat="1">
      <c r="B1183" s="202"/>
      <c r="D1183" s="195" t="s">
        <v>284</v>
      </c>
      <c r="E1183" s="203" t="s">
        <v>5</v>
      </c>
      <c r="F1183" s="204" t="s">
        <v>4267</v>
      </c>
      <c r="H1183" s="205">
        <v>15.6</v>
      </c>
      <c r="I1183" s="206"/>
      <c r="L1183" s="202"/>
      <c r="M1183" s="207"/>
      <c r="N1183" s="208"/>
      <c r="O1183" s="208"/>
      <c r="P1183" s="208"/>
      <c r="Q1183" s="208"/>
      <c r="R1183" s="208"/>
      <c r="S1183" s="208"/>
      <c r="T1183" s="209"/>
      <c r="AT1183" s="203" t="s">
        <v>284</v>
      </c>
      <c r="AU1183" s="203" t="s">
        <v>81</v>
      </c>
      <c r="AV1183" s="13" t="s">
        <v>81</v>
      </c>
      <c r="AW1183" s="13" t="s">
        <v>36</v>
      </c>
      <c r="AX1183" s="13" t="s">
        <v>73</v>
      </c>
      <c r="AY1183" s="203" t="s">
        <v>276</v>
      </c>
    </row>
    <row r="1184" spans="2:65" s="14" customFormat="1">
      <c r="B1184" s="210"/>
      <c r="D1184" s="195" t="s">
        <v>284</v>
      </c>
      <c r="E1184" s="211" t="s">
        <v>5</v>
      </c>
      <c r="F1184" s="212" t="s">
        <v>290</v>
      </c>
      <c r="H1184" s="213">
        <v>130.255</v>
      </c>
      <c r="I1184" s="214"/>
      <c r="L1184" s="210"/>
      <c r="M1184" s="215"/>
      <c r="N1184" s="216"/>
      <c r="O1184" s="216"/>
      <c r="P1184" s="216"/>
      <c r="Q1184" s="216"/>
      <c r="R1184" s="216"/>
      <c r="S1184" s="216"/>
      <c r="T1184" s="217"/>
      <c r="AT1184" s="211" t="s">
        <v>284</v>
      </c>
      <c r="AU1184" s="211" t="s">
        <v>81</v>
      </c>
      <c r="AV1184" s="14" t="s">
        <v>87</v>
      </c>
      <c r="AW1184" s="14" t="s">
        <v>36</v>
      </c>
      <c r="AX1184" s="14" t="s">
        <v>73</v>
      </c>
      <c r="AY1184" s="211" t="s">
        <v>276</v>
      </c>
    </row>
    <row r="1185" spans="2:65" s="12" customFormat="1">
      <c r="B1185" s="194"/>
      <c r="D1185" s="195" t="s">
        <v>284</v>
      </c>
      <c r="E1185" s="196" t="s">
        <v>5</v>
      </c>
      <c r="F1185" s="197" t="s">
        <v>3761</v>
      </c>
      <c r="H1185" s="196" t="s">
        <v>5</v>
      </c>
      <c r="I1185" s="198"/>
      <c r="L1185" s="194"/>
      <c r="M1185" s="199"/>
      <c r="N1185" s="200"/>
      <c r="O1185" s="200"/>
      <c r="P1185" s="200"/>
      <c r="Q1185" s="200"/>
      <c r="R1185" s="200"/>
      <c r="S1185" s="200"/>
      <c r="T1185" s="201"/>
      <c r="AT1185" s="196" t="s">
        <v>284</v>
      </c>
      <c r="AU1185" s="196" t="s">
        <v>81</v>
      </c>
      <c r="AV1185" s="12" t="s">
        <v>77</v>
      </c>
      <c r="AW1185" s="12" t="s">
        <v>36</v>
      </c>
      <c r="AX1185" s="12" t="s">
        <v>73</v>
      </c>
      <c r="AY1185" s="196" t="s">
        <v>276</v>
      </c>
    </row>
    <row r="1186" spans="2:65" s="13" customFormat="1">
      <c r="B1186" s="202"/>
      <c r="D1186" s="195" t="s">
        <v>284</v>
      </c>
      <c r="E1186" s="203" t="s">
        <v>5</v>
      </c>
      <c r="F1186" s="204" t="s">
        <v>4268</v>
      </c>
      <c r="H1186" s="205">
        <v>116.96</v>
      </c>
      <c r="I1186" s="206"/>
      <c r="L1186" s="202"/>
      <c r="M1186" s="207"/>
      <c r="N1186" s="208"/>
      <c r="O1186" s="208"/>
      <c r="P1186" s="208"/>
      <c r="Q1186" s="208"/>
      <c r="R1186" s="208"/>
      <c r="S1186" s="208"/>
      <c r="T1186" s="209"/>
      <c r="AT1186" s="203" t="s">
        <v>284</v>
      </c>
      <c r="AU1186" s="203" t="s">
        <v>81</v>
      </c>
      <c r="AV1186" s="13" t="s">
        <v>81</v>
      </c>
      <c r="AW1186" s="13" t="s">
        <v>36</v>
      </c>
      <c r="AX1186" s="13" t="s">
        <v>73</v>
      </c>
      <c r="AY1186" s="203" t="s">
        <v>276</v>
      </c>
    </row>
    <row r="1187" spans="2:65" s="12" customFormat="1">
      <c r="B1187" s="194"/>
      <c r="D1187" s="195" t="s">
        <v>284</v>
      </c>
      <c r="E1187" s="196" t="s">
        <v>5</v>
      </c>
      <c r="F1187" s="197" t="s">
        <v>4269</v>
      </c>
      <c r="H1187" s="196" t="s">
        <v>5</v>
      </c>
      <c r="I1187" s="198"/>
      <c r="L1187" s="194"/>
      <c r="M1187" s="199"/>
      <c r="N1187" s="200"/>
      <c r="O1187" s="200"/>
      <c r="P1187" s="200"/>
      <c r="Q1187" s="200"/>
      <c r="R1187" s="200"/>
      <c r="S1187" s="200"/>
      <c r="T1187" s="201"/>
      <c r="AT1187" s="196" t="s">
        <v>284</v>
      </c>
      <c r="AU1187" s="196" t="s">
        <v>81</v>
      </c>
      <c r="AV1187" s="12" t="s">
        <v>77</v>
      </c>
      <c r="AW1187" s="12" t="s">
        <v>36</v>
      </c>
      <c r="AX1187" s="12" t="s">
        <v>73</v>
      </c>
      <c r="AY1187" s="196" t="s">
        <v>276</v>
      </c>
    </row>
    <row r="1188" spans="2:65" s="13" customFormat="1">
      <c r="B1188" s="202"/>
      <c r="D1188" s="195" t="s">
        <v>284</v>
      </c>
      <c r="E1188" s="203" t="s">
        <v>5</v>
      </c>
      <c r="F1188" s="204" t="s">
        <v>4270</v>
      </c>
      <c r="H1188" s="205">
        <v>44.4</v>
      </c>
      <c r="I1188" s="206"/>
      <c r="L1188" s="202"/>
      <c r="M1188" s="207"/>
      <c r="N1188" s="208"/>
      <c r="O1188" s="208"/>
      <c r="P1188" s="208"/>
      <c r="Q1188" s="208"/>
      <c r="R1188" s="208"/>
      <c r="S1188" s="208"/>
      <c r="T1188" s="209"/>
      <c r="AT1188" s="203" t="s">
        <v>284</v>
      </c>
      <c r="AU1188" s="203" t="s">
        <v>81</v>
      </c>
      <c r="AV1188" s="13" t="s">
        <v>81</v>
      </c>
      <c r="AW1188" s="13" t="s">
        <v>36</v>
      </c>
      <c r="AX1188" s="13" t="s">
        <v>73</v>
      </c>
      <c r="AY1188" s="203" t="s">
        <v>276</v>
      </c>
    </row>
    <row r="1189" spans="2:65" s="14" customFormat="1">
      <c r="B1189" s="210"/>
      <c r="D1189" s="195" t="s">
        <v>284</v>
      </c>
      <c r="E1189" s="211" t="s">
        <v>5</v>
      </c>
      <c r="F1189" s="212" t="s">
        <v>290</v>
      </c>
      <c r="H1189" s="213">
        <v>161.36000000000001</v>
      </c>
      <c r="I1189" s="214"/>
      <c r="L1189" s="210"/>
      <c r="M1189" s="215"/>
      <c r="N1189" s="216"/>
      <c r="O1189" s="216"/>
      <c r="P1189" s="216"/>
      <c r="Q1189" s="216"/>
      <c r="R1189" s="216"/>
      <c r="S1189" s="216"/>
      <c r="T1189" s="217"/>
      <c r="AT1189" s="211" t="s">
        <v>284</v>
      </c>
      <c r="AU1189" s="211" t="s">
        <v>81</v>
      </c>
      <c r="AV1189" s="14" t="s">
        <v>87</v>
      </c>
      <c r="AW1189" s="14" t="s">
        <v>36</v>
      </c>
      <c r="AX1189" s="14" t="s">
        <v>73</v>
      </c>
      <c r="AY1189" s="211" t="s">
        <v>276</v>
      </c>
    </row>
    <row r="1190" spans="2:65" s="12" customFormat="1">
      <c r="B1190" s="194"/>
      <c r="D1190" s="195" t="s">
        <v>284</v>
      </c>
      <c r="E1190" s="196" t="s">
        <v>5</v>
      </c>
      <c r="F1190" s="197" t="s">
        <v>4271</v>
      </c>
      <c r="H1190" s="196" t="s">
        <v>5</v>
      </c>
      <c r="I1190" s="198"/>
      <c r="L1190" s="194"/>
      <c r="M1190" s="199"/>
      <c r="N1190" s="200"/>
      <c r="O1190" s="200"/>
      <c r="P1190" s="200"/>
      <c r="Q1190" s="200"/>
      <c r="R1190" s="200"/>
      <c r="S1190" s="200"/>
      <c r="T1190" s="201"/>
      <c r="AT1190" s="196" t="s">
        <v>284</v>
      </c>
      <c r="AU1190" s="196" t="s">
        <v>81</v>
      </c>
      <c r="AV1190" s="12" t="s">
        <v>77</v>
      </c>
      <c r="AW1190" s="12" t="s">
        <v>36</v>
      </c>
      <c r="AX1190" s="12" t="s">
        <v>73</v>
      </c>
      <c r="AY1190" s="196" t="s">
        <v>276</v>
      </c>
    </row>
    <row r="1191" spans="2:65" s="13" customFormat="1">
      <c r="B1191" s="202"/>
      <c r="D1191" s="195" t="s">
        <v>284</v>
      </c>
      <c r="E1191" s="203" t="s">
        <v>5</v>
      </c>
      <c r="F1191" s="204" t="s">
        <v>4272</v>
      </c>
      <c r="H1191" s="205">
        <v>366.88</v>
      </c>
      <c r="I1191" s="206"/>
      <c r="L1191" s="202"/>
      <c r="M1191" s="207"/>
      <c r="N1191" s="208"/>
      <c r="O1191" s="208"/>
      <c r="P1191" s="208"/>
      <c r="Q1191" s="208"/>
      <c r="R1191" s="208"/>
      <c r="S1191" s="208"/>
      <c r="T1191" s="209"/>
      <c r="AT1191" s="203" t="s">
        <v>284</v>
      </c>
      <c r="AU1191" s="203" t="s">
        <v>81</v>
      </c>
      <c r="AV1191" s="13" t="s">
        <v>81</v>
      </c>
      <c r="AW1191" s="13" t="s">
        <v>36</v>
      </c>
      <c r="AX1191" s="13" t="s">
        <v>73</v>
      </c>
      <c r="AY1191" s="203" t="s">
        <v>276</v>
      </c>
    </row>
    <row r="1192" spans="2:65" s="12" customFormat="1">
      <c r="B1192" s="194"/>
      <c r="D1192" s="195" t="s">
        <v>284</v>
      </c>
      <c r="E1192" s="196" t="s">
        <v>5</v>
      </c>
      <c r="F1192" s="197" t="s">
        <v>4269</v>
      </c>
      <c r="H1192" s="196" t="s">
        <v>5</v>
      </c>
      <c r="I1192" s="198"/>
      <c r="L1192" s="194"/>
      <c r="M1192" s="199"/>
      <c r="N1192" s="200"/>
      <c r="O1192" s="200"/>
      <c r="P1192" s="200"/>
      <c r="Q1192" s="200"/>
      <c r="R1192" s="200"/>
      <c r="S1192" s="200"/>
      <c r="T1192" s="201"/>
      <c r="AT1192" s="196" t="s">
        <v>284</v>
      </c>
      <c r="AU1192" s="196" t="s">
        <v>81</v>
      </c>
      <c r="AV1192" s="12" t="s">
        <v>77</v>
      </c>
      <c r="AW1192" s="12" t="s">
        <v>36</v>
      </c>
      <c r="AX1192" s="12" t="s">
        <v>73</v>
      </c>
      <c r="AY1192" s="196" t="s">
        <v>276</v>
      </c>
    </row>
    <row r="1193" spans="2:65" s="13" customFormat="1">
      <c r="B1193" s="202"/>
      <c r="D1193" s="195" t="s">
        <v>284</v>
      </c>
      <c r="E1193" s="203" t="s">
        <v>5</v>
      </c>
      <c r="F1193" s="204" t="s">
        <v>4273</v>
      </c>
      <c r="H1193" s="205">
        <v>47.125</v>
      </c>
      <c r="I1193" s="206"/>
      <c r="L1193" s="202"/>
      <c r="M1193" s="207"/>
      <c r="N1193" s="208"/>
      <c r="O1193" s="208"/>
      <c r="P1193" s="208"/>
      <c r="Q1193" s="208"/>
      <c r="R1193" s="208"/>
      <c r="S1193" s="208"/>
      <c r="T1193" s="209"/>
      <c r="AT1193" s="203" t="s">
        <v>284</v>
      </c>
      <c r="AU1193" s="203" t="s">
        <v>81</v>
      </c>
      <c r="AV1193" s="13" t="s">
        <v>81</v>
      </c>
      <c r="AW1193" s="13" t="s">
        <v>36</v>
      </c>
      <c r="AX1193" s="13" t="s">
        <v>73</v>
      </c>
      <c r="AY1193" s="203" t="s">
        <v>276</v>
      </c>
    </row>
    <row r="1194" spans="2:65" s="14" customFormat="1">
      <c r="B1194" s="210"/>
      <c r="D1194" s="195" t="s">
        <v>284</v>
      </c>
      <c r="E1194" s="211" t="s">
        <v>5</v>
      </c>
      <c r="F1194" s="212" t="s">
        <v>290</v>
      </c>
      <c r="H1194" s="213">
        <v>414.005</v>
      </c>
      <c r="I1194" s="214"/>
      <c r="L1194" s="210"/>
      <c r="M1194" s="215"/>
      <c r="N1194" s="216"/>
      <c r="O1194" s="216"/>
      <c r="P1194" s="216"/>
      <c r="Q1194" s="216"/>
      <c r="R1194" s="216"/>
      <c r="S1194" s="216"/>
      <c r="T1194" s="217"/>
      <c r="AT1194" s="211" t="s">
        <v>284</v>
      </c>
      <c r="AU1194" s="211" t="s">
        <v>81</v>
      </c>
      <c r="AV1194" s="14" t="s">
        <v>87</v>
      </c>
      <c r="AW1194" s="14" t="s">
        <v>36</v>
      </c>
      <c r="AX1194" s="14" t="s">
        <v>73</v>
      </c>
      <c r="AY1194" s="211" t="s">
        <v>276</v>
      </c>
    </row>
    <row r="1195" spans="2:65" s="15" customFormat="1">
      <c r="B1195" s="218"/>
      <c r="D1195" s="195" t="s">
        <v>284</v>
      </c>
      <c r="E1195" s="219" t="s">
        <v>5</v>
      </c>
      <c r="F1195" s="220" t="s">
        <v>291</v>
      </c>
      <c r="H1195" s="221">
        <v>705.62</v>
      </c>
      <c r="I1195" s="222"/>
      <c r="L1195" s="218"/>
      <c r="M1195" s="223"/>
      <c r="N1195" s="224"/>
      <c r="O1195" s="224"/>
      <c r="P1195" s="224"/>
      <c r="Q1195" s="224"/>
      <c r="R1195" s="224"/>
      <c r="S1195" s="224"/>
      <c r="T1195" s="225"/>
      <c r="AT1195" s="219" t="s">
        <v>284</v>
      </c>
      <c r="AU1195" s="219" t="s">
        <v>81</v>
      </c>
      <c r="AV1195" s="15" t="s">
        <v>92</v>
      </c>
      <c r="AW1195" s="15" t="s">
        <v>36</v>
      </c>
      <c r="AX1195" s="15" t="s">
        <v>77</v>
      </c>
      <c r="AY1195" s="219" t="s">
        <v>276</v>
      </c>
    </row>
    <row r="1196" spans="2:65" s="1" customFormat="1" ht="16.5" customHeight="1">
      <c r="B1196" s="181"/>
      <c r="C1196" s="226" t="s">
        <v>1302</v>
      </c>
      <c r="D1196" s="226" t="s">
        <v>447</v>
      </c>
      <c r="E1196" s="227" t="s">
        <v>589</v>
      </c>
      <c r="F1196" s="228" t="s">
        <v>590</v>
      </c>
      <c r="G1196" s="229" t="s">
        <v>591</v>
      </c>
      <c r="H1196" s="230">
        <v>324.58499999999998</v>
      </c>
      <c r="I1196" s="231"/>
      <c r="J1196" s="232">
        <f>ROUND(I1196*H1196,2)</f>
        <v>0</v>
      </c>
      <c r="K1196" s="228" t="s">
        <v>282</v>
      </c>
      <c r="L1196" s="233"/>
      <c r="M1196" s="234" t="s">
        <v>5</v>
      </c>
      <c r="N1196" s="235" t="s">
        <v>46</v>
      </c>
      <c r="O1196" s="43"/>
      <c r="P1196" s="191">
        <f>O1196*H1196</f>
        <v>0</v>
      </c>
      <c r="Q1196" s="191">
        <v>1E-3</v>
      </c>
      <c r="R1196" s="191">
        <f>Q1196*H1196</f>
        <v>0.32458500000000001</v>
      </c>
      <c r="S1196" s="191">
        <v>0</v>
      </c>
      <c r="T1196" s="192">
        <f>S1196*H1196</f>
        <v>0</v>
      </c>
      <c r="AR1196" s="25" t="s">
        <v>484</v>
      </c>
      <c r="AT1196" s="25" t="s">
        <v>447</v>
      </c>
      <c r="AU1196" s="25" t="s">
        <v>81</v>
      </c>
      <c r="AY1196" s="25" t="s">
        <v>276</v>
      </c>
      <c r="BE1196" s="193">
        <f>IF(N1196="základní",J1196,0)</f>
        <v>0</v>
      </c>
      <c r="BF1196" s="193">
        <f>IF(N1196="snížená",J1196,0)</f>
        <v>0</v>
      </c>
      <c r="BG1196" s="193">
        <f>IF(N1196="zákl. přenesená",J1196,0)</f>
        <v>0</v>
      </c>
      <c r="BH1196" s="193">
        <f>IF(N1196="sníž. přenesená",J1196,0)</f>
        <v>0</v>
      </c>
      <c r="BI1196" s="193">
        <f>IF(N1196="nulová",J1196,0)</f>
        <v>0</v>
      </c>
      <c r="BJ1196" s="25" t="s">
        <v>92</v>
      </c>
      <c r="BK1196" s="193">
        <f>ROUND(I1196*H1196,2)</f>
        <v>0</v>
      </c>
      <c r="BL1196" s="25" t="s">
        <v>384</v>
      </c>
      <c r="BM1196" s="25" t="s">
        <v>4274</v>
      </c>
    </row>
    <row r="1197" spans="2:65" s="12" customFormat="1">
      <c r="B1197" s="194"/>
      <c r="D1197" s="195" t="s">
        <v>284</v>
      </c>
      <c r="E1197" s="196" t="s">
        <v>5</v>
      </c>
      <c r="F1197" s="197" t="s">
        <v>451</v>
      </c>
      <c r="H1197" s="196" t="s">
        <v>5</v>
      </c>
      <c r="I1197" s="198"/>
      <c r="L1197" s="194"/>
      <c r="M1197" s="199"/>
      <c r="N1197" s="200"/>
      <c r="O1197" s="200"/>
      <c r="P1197" s="200"/>
      <c r="Q1197" s="200"/>
      <c r="R1197" s="200"/>
      <c r="S1197" s="200"/>
      <c r="T1197" s="201"/>
      <c r="AT1197" s="196" t="s">
        <v>284</v>
      </c>
      <c r="AU1197" s="196" t="s">
        <v>81</v>
      </c>
      <c r="AV1197" s="12" t="s">
        <v>77</v>
      </c>
      <c r="AW1197" s="12" t="s">
        <v>36</v>
      </c>
      <c r="AX1197" s="12" t="s">
        <v>73</v>
      </c>
      <c r="AY1197" s="196" t="s">
        <v>276</v>
      </c>
    </row>
    <row r="1198" spans="2:65" s="12" customFormat="1">
      <c r="B1198" s="194"/>
      <c r="D1198" s="195" t="s">
        <v>284</v>
      </c>
      <c r="E1198" s="196" t="s">
        <v>5</v>
      </c>
      <c r="F1198" s="197" t="s">
        <v>3910</v>
      </c>
      <c r="H1198" s="196" t="s">
        <v>5</v>
      </c>
      <c r="I1198" s="198"/>
      <c r="L1198" s="194"/>
      <c r="M1198" s="199"/>
      <c r="N1198" s="200"/>
      <c r="O1198" s="200"/>
      <c r="P1198" s="200"/>
      <c r="Q1198" s="200"/>
      <c r="R1198" s="200"/>
      <c r="S1198" s="200"/>
      <c r="T1198" s="201"/>
      <c r="AT1198" s="196" t="s">
        <v>284</v>
      </c>
      <c r="AU1198" s="196" t="s">
        <v>81</v>
      </c>
      <c r="AV1198" s="12" t="s">
        <v>77</v>
      </c>
      <c r="AW1198" s="12" t="s">
        <v>36</v>
      </c>
      <c r="AX1198" s="12" t="s">
        <v>73</v>
      </c>
      <c r="AY1198" s="196" t="s">
        <v>276</v>
      </c>
    </row>
    <row r="1199" spans="2:65" s="13" customFormat="1">
      <c r="B1199" s="202"/>
      <c r="D1199" s="195" t="s">
        <v>284</v>
      </c>
      <c r="E1199" s="203" t="s">
        <v>5</v>
      </c>
      <c r="F1199" s="204" t="s">
        <v>4275</v>
      </c>
      <c r="H1199" s="205">
        <v>59.917000000000002</v>
      </c>
      <c r="I1199" s="206"/>
      <c r="L1199" s="202"/>
      <c r="M1199" s="207"/>
      <c r="N1199" s="208"/>
      <c r="O1199" s="208"/>
      <c r="P1199" s="208"/>
      <c r="Q1199" s="208"/>
      <c r="R1199" s="208"/>
      <c r="S1199" s="208"/>
      <c r="T1199" s="209"/>
      <c r="AT1199" s="203" t="s">
        <v>284</v>
      </c>
      <c r="AU1199" s="203" t="s">
        <v>81</v>
      </c>
      <c r="AV1199" s="13" t="s">
        <v>81</v>
      </c>
      <c r="AW1199" s="13" t="s">
        <v>36</v>
      </c>
      <c r="AX1199" s="13" t="s">
        <v>73</v>
      </c>
      <c r="AY1199" s="203" t="s">
        <v>276</v>
      </c>
    </row>
    <row r="1200" spans="2:65" s="12" customFormat="1">
      <c r="B1200" s="194"/>
      <c r="D1200" s="195" t="s">
        <v>284</v>
      </c>
      <c r="E1200" s="196" t="s">
        <v>5</v>
      </c>
      <c r="F1200" s="197" t="s">
        <v>3761</v>
      </c>
      <c r="H1200" s="196" t="s">
        <v>5</v>
      </c>
      <c r="I1200" s="198"/>
      <c r="L1200" s="194"/>
      <c r="M1200" s="199"/>
      <c r="N1200" s="200"/>
      <c r="O1200" s="200"/>
      <c r="P1200" s="200"/>
      <c r="Q1200" s="200"/>
      <c r="R1200" s="200"/>
      <c r="S1200" s="200"/>
      <c r="T1200" s="201"/>
      <c r="AT1200" s="196" t="s">
        <v>284</v>
      </c>
      <c r="AU1200" s="196" t="s">
        <v>81</v>
      </c>
      <c r="AV1200" s="12" t="s">
        <v>77</v>
      </c>
      <c r="AW1200" s="12" t="s">
        <v>36</v>
      </c>
      <c r="AX1200" s="12" t="s">
        <v>73</v>
      </c>
      <c r="AY1200" s="196" t="s">
        <v>276</v>
      </c>
    </row>
    <row r="1201" spans="2:65" s="13" customFormat="1">
      <c r="B1201" s="202"/>
      <c r="D1201" s="195" t="s">
        <v>284</v>
      </c>
      <c r="E1201" s="203" t="s">
        <v>5</v>
      </c>
      <c r="F1201" s="204" t="s">
        <v>4276</v>
      </c>
      <c r="H1201" s="205">
        <v>74.225999999999999</v>
      </c>
      <c r="I1201" s="206"/>
      <c r="L1201" s="202"/>
      <c r="M1201" s="207"/>
      <c r="N1201" s="208"/>
      <c r="O1201" s="208"/>
      <c r="P1201" s="208"/>
      <c r="Q1201" s="208"/>
      <c r="R1201" s="208"/>
      <c r="S1201" s="208"/>
      <c r="T1201" s="209"/>
      <c r="AT1201" s="203" t="s">
        <v>284</v>
      </c>
      <c r="AU1201" s="203" t="s">
        <v>81</v>
      </c>
      <c r="AV1201" s="13" t="s">
        <v>81</v>
      </c>
      <c r="AW1201" s="13" t="s">
        <v>36</v>
      </c>
      <c r="AX1201" s="13" t="s">
        <v>73</v>
      </c>
      <c r="AY1201" s="203" t="s">
        <v>276</v>
      </c>
    </row>
    <row r="1202" spans="2:65" s="12" customFormat="1">
      <c r="B1202" s="194"/>
      <c r="D1202" s="195" t="s">
        <v>284</v>
      </c>
      <c r="E1202" s="196" t="s">
        <v>5</v>
      </c>
      <c r="F1202" s="197" t="s">
        <v>3770</v>
      </c>
      <c r="H1202" s="196" t="s">
        <v>5</v>
      </c>
      <c r="I1202" s="198"/>
      <c r="L1202" s="194"/>
      <c r="M1202" s="199"/>
      <c r="N1202" s="200"/>
      <c r="O1202" s="200"/>
      <c r="P1202" s="200"/>
      <c r="Q1202" s="200"/>
      <c r="R1202" s="200"/>
      <c r="S1202" s="200"/>
      <c r="T1202" s="201"/>
      <c r="AT1202" s="196" t="s">
        <v>284</v>
      </c>
      <c r="AU1202" s="196" t="s">
        <v>81</v>
      </c>
      <c r="AV1202" s="12" t="s">
        <v>77</v>
      </c>
      <c r="AW1202" s="12" t="s">
        <v>36</v>
      </c>
      <c r="AX1202" s="12" t="s">
        <v>73</v>
      </c>
      <c r="AY1202" s="196" t="s">
        <v>276</v>
      </c>
    </row>
    <row r="1203" spans="2:65" s="13" customFormat="1">
      <c r="B1203" s="202"/>
      <c r="D1203" s="195" t="s">
        <v>284</v>
      </c>
      <c r="E1203" s="203" t="s">
        <v>5</v>
      </c>
      <c r="F1203" s="204" t="s">
        <v>4277</v>
      </c>
      <c r="H1203" s="205">
        <v>95.221000000000004</v>
      </c>
      <c r="I1203" s="206"/>
      <c r="L1203" s="202"/>
      <c r="M1203" s="207"/>
      <c r="N1203" s="208"/>
      <c r="O1203" s="208"/>
      <c r="P1203" s="208"/>
      <c r="Q1203" s="208"/>
      <c r="R1203" s="208"/>
      <c r="S1203" s="208"/>
      <c r="T1203" s="209"/>
      <c r="AT1203" s="203" t="s">
        <v>284</v>
      </c>
      <c r="AU1203" s="203" t="s">
        <v>81</v>
      </c>
      <c r="AV1203" s="13" t="s">
        <v>81</v>
      </c>
      <c r="AW1203" s="13" t="s">
        <v>36</v>
      </c>
      <c r="AX1203" s="13" t="s">
        <v>73</v>
      </c>
      <c r="AY1203" s="203" t="s">
        <v>276</v>
      </c>
    </row>
    <row r="1204" spans="2:65" s="13" customFormat="1">
      <c r="B1204" s="202"/>
      <c r="D1204" s="195" t="s">
        <v>284</v>
      </c>
      <c r="E1204" s="203" t="s">
        <v>5</v>
      </c>
      <c r="F1204" s="204" t="s">
        <v>4277</v>
      </c>
      <c r="H1204" s="205">
        <v>95.221000000000004</v>
      </c>
      <c r="I1204" s="206"/>
      <c r="L1204" s="202"/>
      <c r="M1204" s="207"/>
      <c r="N1204" s="208"/>
      <c r="O1204" s="208"/>
      <c r="P1204" s="208"/>
      <c r="Q1204" s="208"/>
      <c r="R1204" s="208"/>
      <c r="S1204" s="208"/>
      <c r="T1204" s="209"/>
      <c r="AT1204" s="203" t="s">
        <v>284</v>
      </c>
      <c r="AU1204" s="203" t="s">
        <v>81</v>
      </c>
      <c r="AV1204" s="13" t="s">
        <v>81</v>
      </c>
      <c r="AW1204" s="13" t="s">
        <v>36</v>
      </c>
      <c r="AX1204" s="13" t="s">
        <v>73</v>
      </c>
      <c r="AY1204" s="203" t="s">
        <v>276</v>
      </c>
    </row>
    <row r="1205" spans="2:65" s="14" customFormat="1">
      <c r="B1205" s="210"/>
      <c r="D1205" s="195" t="s">
        <v>284</v>
      </c>
      <c r="E1205" s="211" t="s">
        <v>5</v>
      </c>
      <c r="F1205" s="212" t="s">
        <v>290</v>
      </c>
      <c r="H1205" s="213">
        <v>324.58499999999998</v>
      </c>
      <c r="I1205" s="214"/>
      <c r="L1205" s="210"/>
      <c r="M1205" s="215"/>
      <c r="N1205" s="216"/>
      <c r="O1205" s="216"/>
      <c r="P1205" s="216"/>
      <c r="Q1205" s="216"/>
      <c r="R1205" s="216"/>
      <c r="S1205" s="216"/>
      <c r="T1205" s="217"/>
      <c r="AT1205" s="211" t="s">
        <v>284</v>
      </c>
      <c r="AU1205" s="211" t="s">
        <v>81</v>
      </c>
      <c r="AV1205" s="14" t="s">
        <v>87</v>
      </c>
      <c r="AW1205" s="14" t="s">
        <v>36</v>
      </c>
      <c r="AX1205" s="14" t="s">
        <v>73</v>
      </c>
      <c r="AY1205" s="211" t="s">
        <v>276</v>
      </c>
    </row>
    <row r="1206" spans="2:65" s="15" customFormat="1">
      <c r="B1206" s="218"/>
      <c r="D1206" s="195" t="s">
        <v>284</v>
      </c>
      <c r="E1206" s="219" t="s">
        <v>5</v>
      </c>
      <c r="F1206" s="220" t="s">
        <v>291</v>
      </c>
      <c r="H1206" s="221">
        <v>324.58499999999998</v>
      </c>
      <c r="I1206" s="222"/>
      <c r="L1206" s="218"/>
      <c r="M1206" s="223"/>
      <c r="N1206" s="224"/>
      <c r="O1206" s="224"/>
      <c r="P1206" s="224"/>
      <c r="Q1206" s="224"/>
      <c r="R1206" s="224"/>
      <c r="S1206" s="224"/>
      <c r="T1206" s="225"/>
      <c r="AT1206" s="219" t="s">
        <v>284</v>
      </c>
      <c r="AU1206" s="219" t="s">
        <v>81</v>
      </c>
      <c r="AV1206" s="15" t="s">
        <v>92</v>
      </c>
      <c r="AW1206" s="15" t="s">
        <v>36</v>
      </c>
      <c r="AX1206" s="15" t="s">
        <v>77</v>
      </c>
      <c r="AY1206" s="219" t="s">
        <v>276</v>
      </c>
    </row>
    <row r="1207" spans="2:65" s="1" customFormat="1" ht="25.5" customHeight="1">
      <c r="B1207" s="181"/>
      <c r="C1207" s="182" t="s">
        <v>1305</v>
      </c>
      <c r="D1207" s="182" t="s">
        <v>278</v>
      </c>
      <c r="E1207" s="183" t="s">
        <v>1324</v>
      </c>
      <c r="F1207" s="184" t="s">
        <v>1325</v>
      </c>
      <c r="G1207" s="185" t="s">
        <v>325</v>
      </c>
      <c r="H1207" s="186">
        <v>320.21499999999997</v>
      </c>
      <c r="I1207" s="187"/>
      <c r="J1207" s="188">
        <f>ROUND(I1207*H1207,2)</f>
        <v>0</v>
      </c>
      <c r="K1207" s="184" t="s">
        <v>282</v>
      </c>
      <c r="L1207" s="42"/>
      <c r="M1207" s="189" t="s">
        <v>5</v>
      </c>
      <c r="N1207" s="190" t="s">
        <v>46</v>
      </c>
      <c r="O1207" s="43"/>
      <c r="P1207" s="191">
        <f>O1207*H1207</f>
        <v>0</v>
      </c>
      <c r="Q1207" s="191">
        <v>0</v>
      </c>
      <c r="R1207" s="191">
        <f>Q1207*H1207</f>
        <v>0</v>
      </c>
      <c r="S1207" s="191">
        <v>0</v>
      </c>
      <c r="T1207" s="192">
        <f>S1207*H1207</f>
        <v>0</v>
      </c>
      <c r="AR1207" s="25" t="s">
        <v>384</v>
      </c>
      <c r="AT1207" s="25" t="s">
        <v>278</v>
      </c>
      <c r="AU1207" s="25" t="s">
        <v>81</v>
      </c>
      <c r="AY1207" s="25" t="s">
        <v>276</v>
      </c>
      <c r="BE1207" s="193">
        <f>IF(N1207="základní",J1207,0)</f>
        <v>0</v>
      </c>
      <c r="BF1207" s="193">
        <f>IF(N1207="snížená",J1207,0)</f>
        <v>0</v>
      </c>
      <c r="BG1207" s="193">
        <f>IF(N1207="zákl. přenesená",J1207,0)</f>
        <v>0</v>
      </c>
      <c r="BH1207" s="193">
        <f>IF(N1207="sníž. přenesená",J1207,0)</f>
        <v>0</v>
      </c>
      <c r="BI1207" s="193">
        <f>IF(N1207="nulová",J1207,0)</f>
        <v>0</v>
      </c>
      <c r="BJ1207" s="25" t="s">
        <v>92</v>
      </c>
      <c r="BK1207" s="193">
        <f>ROUND(I1207*H1207,2)</f>
        <v>0</v>
      </c>
      <c r="BL1207" s="25" t="s">
        <v>384</v>
      </c>
      <c r="BM1207" s="25" t="s">
        <v>4278</v>
      </c>
    </row>
    <row r="1208" spans="2:65" s="12" customFormat="1">
      <c r="B1208" s="194"/>
      <c r="D1208" s="195" t="s">
        <v>284</v>
      </c>
      <c r="E1208" s="196" t="s">
        <v>5</v>
      </c>
      <c r="F1208" s="197" t="s">
        <v>4279</v>
      </c>
      <c r="H1208" s="196" t="s">
        <v>5</v>
      </c>
      <c r="I1208" s="198"/>
      <c r="L1208" s="194"/>
      <c r="M1208" s="199"/>
      <c r="N1208" s="200"/>
      <c r="O1208" s="200"/>
      <c r="P1208" s="200"/>
      <c r="Q1208" s="200"/>
      <c r="R1208" s="200"/>
      <c r="S1208" s="200"/>
      <c r="T1208" s="201"/>
      <c r="AT1208" s="196" t="s">
        <v>284</v>
      </c>
      <c r="AU1208" s="196" t="s">
        <v>81</v>
      </c>
      <c r="AV1208" s="12" t="s">
        <v>77</v>
      </c>
      <c r="AW1208" s="12" t="s">
        <v>36</v>
      </c>
      <c r="AX1208" s="12" t="s">
        <v>73</v>
      </c>
      <c r="AY1208" s="196" t="s">
        <v>276</v>
      </c>
    </row>
    <row r="1209" spans="2:65" s="12" customFormat="1">
      <c r="B1209" s="194"/>
      <c r="D1209" s="195" t="s">
        <v>284</v>
      </c>
      <c r="E1209" s="196" t="s">
        <v>5</v>
      </c>
      <c r="F1209" s="197" t="s">
        <v>3909</v>
      </c>
      <c r="H1209" s="196" t="s">
        <v>5</v>
      </c>
      <c r="I1209" s="198"/>
      <c r="L1209" s="194"/>
      <c r="M1209" s="199"/>
      <c r="N1209" s="200"/>
      <c r="O1209" s="200"/>
      <c r="P1209" s="200"/>
      <c r="Q1209" s="200"/>
      <c r="R1209" s="200"/>
      <c r="S1209" s="200"/>
      <c r="T1209" s="201"/>
      <c r="AT1209" s="196" t="s">
        <v>284</v>
      </c>
      <c r="AU1209" s="196" t="s">
        <v>81</v>
      </c>
      <c r="AV1209" s="12" t="s">
        <v>77</v>
      </c>
      <c r="AW1209" s="12" t="s">
        <v>36</v>
      </c>
      <c r="AX1209" s="12" t="s">
        <v>73</v>
      </c>
      <c r="AY1209" s="196" t="s">
        <v>276</v>
      </c>
    </row>
    <row r="1210" spans="2:65" s="12" customFormat="1">
      <c r="B1210" s="194"/>
      <c r="D1210" s="195" t="s">
        <v>284</v>
      </c>
      <c r="E1210" s="196" t="s">
        <v>5</v>
      </c>
      <c r="F1210" s="197" t="s">
        <v>3910</v>
      </c>
      <c r="H1210" s="196" t="s">
        <v>5</v>
      </c>
      <c r="I1210" s="198"/>
      <c r="L1210" s="194"/>
      <c r="M1210" s="199"/>
      <c r="N1210" s="200"/>
      <c r="O1210" s="200"/>
      <c r="P1210" s="200"/>
      <c r="Q1210" s="200"/>
      <c r="R1210" s="200"/>
      <c r="S1210" s="200"/>
      <c r="T1210" s="201"/>
      <c r="AT1210" s="196" t="s">
        <v>284</v>
      </c>
      <c r="AU1210" s="196" t="s">
        <v>81</v>
      </c>
      <c r="AV1210" s="12" t="s">
        <v>77</v>
      </c>
      <c r="AW1210" s="12" t="s">
        <v>36</v>
      </c>
      <c r="AX1210" s="12" t="s">
        <v>73</v>
      </c>
      <c r="AY1210" s="196" t="s">
        <v>276</v>
      </c>
    </row>
    <row r="1211" spans="2:65" s="13" customFormat="1">
      <c r="B1211" s="202"/>
      <c r="D1211" s="195" t="s">
        <v>284</v>
      </c>
      <c r="E1211" s="203" t="s">
        <v>5</v>
      </c>
      <c r="F1211" s="204" t="s">
        <v>4263</v>
      </c>
      <c r="H1211" s="205">
        <v>103.48</v>
      </c>
      <c r="I1211" s="206"/>
      <c r="L1211" s="202"/>
      <c r="M1211" s="207"/>
      <c r="N1211" s="208"/>
      <c r="O1211" s="208"/>
      <c r="P1211" s="208"/>
      <c r="Q1211" s="208"/>
      <c r="R1211" s="208"/>
      <c r="S1211" s="208"/>
      <c r="T1211" s="209"/>
      <c r="AT1211" s="203" t="s">
        <v>284</v>
      </c>
      <c r="AU1211" s="203" t="s">
        <v>81</v>
      </c>
      <c r="AV1211" s="13" t="s">
        <v>81</v>
      </c>
      <c r="AW1211" s="13" t="s">
        <v>36</v>
      </c>
      <c r="AX1211" s="13" t="s">
        <v>73</v>
      </c>
      <c r="AY1211" s="203" t="s">
        <v>276</v>
      </c>
    </row>
    <row r="1212" spans="2:65" s="13" customFormat="1">
      <c r="B1212" s="202"/>
      <c r="D1212" s="195" t="s">
        <v>284</v>
      </c>
      <c r="E1212" s="203" t="s">
        <v>5</v>
      </c>
      <c r="F1212" s="204" t="s">
        <v>4264</v>
      </c>
      <c r="H1212" s="205">
        <v>7.14</v>
      </c>
      <c r="I1212" s="206"/>
      <c r="L1212" s="202"/>
      <c r="M1212" s="207"/>
      <c r="N1212" s="208"/>
      <c r="O1212" s="208"/>
      <c r="P1212" s="208"/>
      <c r="Q1212" s="208"/>
      <c r="R1212" s="208"/>
      <c r="S1212" s="208"/>
      <c r="T1212" s="209"/>
      <c r="AT1212" s="203" t="s">
        <v>284</v>
      </c>
      <c r="AU1212" s="203" t="s">
        <v>81</v>
      </c>
      <c r="AV1212" s="13" t="s">
        <v>81</v>
      </c>
      <c r="AW1212" s="13" t="s">
        <v>36</v>
      </c>
      <c r="AX1212" s="13" t="s">
        <v>73</v>
      </c>
      <c r="AY1212" s="203" t="s">
        <v>276</v>
      </c>
    </row>
    <row r="1213" spans="2:65" s="13" customFormat="1">
      <c r="B1213" s="202"/>
      <c r="D1213" s="195" t="s">
        <v>284</v>
      </c>
      <c r="E1213" s="203" t="s">
        <v>5</v>
      </c>
      <c r="F1213" s="204" t="s">
        <v>4265</v>
      </c>
      <c r="H1213" s="205">
        <v>2.7749999999999999</v>
      </c>
      <c r="I1213" s="206"/>
      <c r="L1213" s="202"/>
      <c r="M1213" s="207"/>
      <c r="N1213" s="208"/>
      <c r="O1213" s="208"/>
      <c r="P1213" s="208"/>
      <c r="Q1213" s="208"/>
      <c r="R1213" s="208"/>
      <c r="S1213" s="208"/>
      <c r="T1213" s="209"/>
      <c r="AT1213" s="203" t="s">
        <v>284</v>
      </c>
      <c r="AU1213" s="203" t="s">
        <v>81</v>
      </c>
      <c r="AV1213" s="13" t="s">
        <v>81</v>
      </c>
      <c r="AW1213" s="13" t="s">
        <v>36</v>
      </c>
      <c r="AX1213" s="13" t="s">
        <v>73</v>
      </c>
      <c r="AY1213" s="203" t="s">
        <v>276</v>
      </c>
    </row>
    <row r="1214" spans="2:65" s="13" customFormat="1">
      <c r="B1214" s="202"/>
      <c r="D1214" s="195" t="s">
        <v>284</v>
      </c>
      <c r="E1214" s="203" t="s">
        <v>5</v>
      </c>
      <c r="F1214" s="204" t="s">
        <v>4266</v>
      </c>
      <c r="H1214" s="205">
        <v>1.26</v>
      </c>
      <c r="I1214" s="206"/>
      <c r="L1214" s="202"/>
      <c r="M1214" s="207"/>
      <c r="N1214" s="208"/>
      <c r="O1214" s="208"/>
      <c r="P1214" s="208"/>
      <c r="Q1214" s="208"/>
      <c r="R1214" s="208"/>
      <c r="S1214" s="208"/>
      <c r="T1214" s="209"/>
      <c r="AT1214" s="203" t="s">
        <v>284</v>
      </c>
      <c r="AU1214" s="203" t="s">
        <v>81</v>
      </c>
      <c r="AV1214" s="13" t="s">
        <v>81</v>
      </c>
      <c r="AW1214" s="13" t="s">
        <v>36</v>
      </c>
      <c r="AX1214" s="13" t="s">
        <v>73</v>
      </c>
      <c r="AY1214" s="203" t="s">
        <v>276</v>
      </c>
    </row>
    <row r="1215" spans="2:65" s="12" customFormat="1">
      <c r="B1215" s="194"/>
      <c r="D1215" s="195" t="s">
        <v>284</v>
      </c>
      <c r="E1215" s="196" t="s">
        <v>5</v>
      </c>
      <c r="F1215" s="197" t="s">
        <v>1318</v>
      </c>
      <c r="H1215" s="196" t="s">
        <v>5</v>
      </c>
      <c r="I1215" s="198"/>
      <c r="L1215" s="194"/>
      <c r="M1215" s="199"/>
      <c r="N1215" s="200"/>
      <c r="O1215" s="200"/>
      <c r="P1215" s="200"/>
      <c r="Q1215" s="200"/>
      <c r="R1215" s="200"/>
      <c r="S1215" s="200"/>
      <c r="T1215" s="201"/>
      <c r="AT1215" s="196" t="s">
        <v>284</v>
      </c>
      <c r="AU1215" s="196" t="s">
        <v>81</v>
      </c>
      <c r="AV1215" s="12" t="s">
        <v>77</v>
      </c>
      <c r="AW1215" s="12" t="s">
        <v>36</v>
      </c>
      <c r="AX1215" s="12" t="s">
        <v>73</v>
      </c>
      <c r="AY1215" s="196" t="s">
        <v>276</v>
      </c>
    </row>
    <row r="1216" spans="2:65" s="13" customFormat="1">
      <c r="B1216" s="202"/>
      <c r="D1216" s="195" t="s">
        <v>284</v>
      </c>
      <c r="E1216" s="203" t="s">
        <v>5</v>
      </c>
      <c r="F1216" s="204" t="s">
        <v>4280</v>
      </c>
      <c r="H1216" s="205">
        <v>44.2</v>
      </c>
      <c r="I1216" s="206"/>
      <c r="L1216" s="202"/>
      <c r="M1216" s="207"/>
      <c r="N1216" s="208"/>
      <c r="O1216" s="208"/>
      <c r="P1216" s="208"/>
      <c r="Q1216" s="208"/>
      <c r="R1216" s="208"/>
      <c r="S1216" s="208"/>
      <c r="T1216" s="209"/>
      <c r="AT1216" s="203" t="s">
        <v>284</v>
      </c>
      <c r="AU1216" s="203" t="s">
        <v>81</v>
      </c>
      <c r="AV1216" s="13" t="s">
        <v>81</v>
      </c>
      <c r="AW1216" s="13" t="s">
        <v>36</v>
      </c>
      <c r="AX1216" s="13" t="s">
        <v>73</v>
      </c>
      <c r="AY1216" s="203" t="s">
        <v>276</v>
      </c>
    </row>
    <row r="1217" spans="2:65" s="14" customFormat="1">
      <c r="B1217" s="210"/>
      <c r="D1217" s="195" t="s">
        <v>284</v>
      </c>
      <c r="E1217" s="211" t="s">
        <v>5</v>
      </c>
      <c r="F1217" s="212" t="s">
        <v>290</v>
      </c>
      <c r="H1217" s="213">
        <v>158.85499999999999</v>
      </c>
      <c r="I1217" s="214"/>
      <c r="L1217" s="210"/>
      <c r="M1217" s="215"/>
      <c r="N1217" s="216"/>
      <c r="O1217" s="216"/>
      <c r="P1217" s="216"/>
      <c r="Q1217" s="216"/>
      <c r="R1217" s="216"/>
      <c r="S1217" s="216"/>
      <c r="T1217" s="217"/>
      <c r="AT1217" s="211" t="s">
        <v>284</v>
      </c>
      <c r="AU1217" s="211" t="s">
        <v>81</v>
      </c>
      <c r="AV1217" s="14" t="s">
        <v>87</v>
      </c>
      <c r="AW1217" s="14" t="s">
        <v>36</v>
      </c>
      <c r="AX1217" s="14" t="s">
        <v>73</v>
      </c>
      <c r="AY1217" s="211" t="s">
        <v>276</v>
      </c>
    </row>
    <row r="1218" spans="2:65" s="12" customFormat="1">
      <c r="B1218" s="194"/>
      <c r="D1218" s="195" t="s">
        <v>284</v>
      </c>
      <c r="E1218" s="196" t="s">
        <v>5</v>
      </c>
      <c r="F1218" s="197" t="s">
        <v>3761</v>
      </c>
      <c r="H1218" s="196" t="s">
        <v>5</v>
      </c>
      <c r="I1218" s="198"/>
      <c r="L1218" s="194"/>
      <c r="M1218" s="199"/>
      <c r="N1218" s="200"/>
      <c r="O1218" s="200"/>
      <c r="P1218" s="200"/>
      <c r="Q1218" s="200"/>
      <c r="R1218" s="200"/>
      <c r="S1218" s="200"/>
      <c r="T1218" s="201"/>
      <c r="AT1218" s="196" t="s">
        <v>284</v>
      </c>
      <c r="AU1218" s="196" t="s">
        <v>81</v>
      </c>
      <c r="AV1218" s="12" t="s">
        <v>77</v>
      </c>
      <c r="AW1218" s="12" t="s">
        <v>36</v>
      </c>
      <c r="AX1218" s="12" t="s">
        <v>73</v>
      </c>
      <c r="AY1218" s="196" t="s">
        <v>276</v>
      </c>
    </row>
    <row r="1219" spans="2:65" s="13" customFormat="1">
      <c r="B1219" s="202"/>
      <c r="D1219" s="195" t="s">
        <v>284</v>
      </c>
      <c r="E1219" s="203" t="s">
        <v>5</v>
      </c>
      <c r="F1219" s="204" t="s">
        <v>4268</v>
      </c>
      <c r="H1219" s="205">
        <v>116.96</v>
      </c>
      <c r="I1219" s="206"/>
      <c r="L1219" s="202"/>
      <c r="M1219" s="207"/>
      <c r="N1219" s="208"/>
      <c r="O1219" s="208"/>
      <c r="P1219" s="208"/>
      <c r="Q1219" s="208"/>
      <c r="R1219" s="208"/>
      <c r="S1219" s="208"/>
      <c r="T1219" s="209"/>
      <c r="AT1219" s="203" t="s">
        <v>284</v>
      </c>
      <c r="AU1219" s="203" t="s">
        <v>81</v>
      </c>
      <c r="AV1219" s="13" t="s">
        <v>81</v>
      </c>
      <c r="AW1219" s="13" t="s">
        <v>36</v>
      </c>
      <c r="AX1219" s="13" t="s">
        <v>73</v>
      </c>
      <c r="AY1219" s="203" t="s">
        <v>276</v>
      </c>
    </row>
    <row r="1220" spans="2:65" s="12" customFormat="1">
      <c r="B1220" s="194"/>
      <c r="D1220" s="195" t="s">
        <v>284</v>
      </c>
      <c r="E1220" s="196" t="s">
        <v>5</v>
      </c>
      <c r="F1220" s="197" t="s">
        <v>4269</v>
      </c>
      <c r="H1220" s="196" t="s">
        <v>5</v>
      </c>
      <c r="I1220" s="198"/>
      <c r="L1220" s="194"/>
      <c r="M1220" s="199"/>
      <c r="N1220" s="200"/>
      <c r="O1220" s="200"/>
      <c r="P1220" s="200"/>
      <c r="Q1220" s="200"/>
      <c r="R1220" s="200"/>
      <c r="S1220" s="200"/>
      <c r="T1220" s="201"/>
      <c r="AT1220" s="196" t="s">
        <v>284</v>
      </c>
      <c r="AU1220" s="196" t="s">
        <v>81</v>
      </c>
      <c r="AV1220" s="12" t="s">
        <v>77</v>
      </c>
      <c r="AW1220" s="12" t="s">
        <v>36</v>
      </c>
      <c r="AX1220" s="12" t="s">
        <v>73</v>
      </c>
      <c r="AY1220" s="196" t="s">
        <v>276</v>
      </c>
    </row>
    <row r="1221" spans="2:65" s="13" customFormat="1">
      <c r="B1221" s="202"/>
      <c r="D1221" s="195" t="s">
        <v>284</v>
      </c>
      <c r="E1221" s="203" t="s">
        <v>5</v>
      </c>
      <c r="F1221" s="204" t="s">
        <v>4270</v>
      </c>
      <c r="H1221" s="205">
        <v>44.4</v>
      </c>
      <c r="I1221" s="206"/>
      <c r="L1221" s="202"/>
      <c r="M1221" s="207"/>
      <c r="N1221" s="208"/>
      <c r="O1221" s="208"/>
      <c r="P1221" s="208"/>
      <c r="Q1221" s="208"/>
      <c r="R1221" s="208"/>
      <c r="S1221" s="208"/>
      <c r="T1221" s="209"/>
      <c r="AT1221" s="203" t="s">
        <v>284</v>
      </c>
      <c r="AU1221" s="203" t="s">
        <v>81</v>
      </c>
      <c r="AV1221" s="13" t="s">
        <v>81</v>
      </c>
      <c r="AW1221" s="13" t="s">
        <v>36</v>
      </c>
      <c r="AX1221" s="13" t="s">
        <v>73</v>
      </c>
      <c r="AY1221" s="203" t="s">
        <v>276</v>
      </c>
    </row>
    <row r="1222" spans="2:65" s="14" customFormat="1">
      <c r="B1222" s="210"/>
      <c r="D1222" s="195" t="s">
        <v>284</v>
      </c>
      <c r="E1222" s="211" t="s">
        <v>5</v>
      </c>
      <c r="F1222" s="212" t="s">
        <v>290</v>
      </c>
      <c r="H1222" s="213">
        <v>161.36000000000001</v>
      </c>
      <c r="I1222" s="214"/>
      <c r="L1222" s="210"/>
      <c r="M1222" s="215"/>
      <c r="N1222" s="216"/>
      <c r="O1222" s="216"/>
      <c r="P1222" s="216"/>
      <c r="Q1222" s="216"/>
      <c r="R1222" s="216"/>
      <c r="S1222" s="216"/>
      <c r="T1222" s="217"/>
      <c r="AT1222" s="211" t="s">
        <v>284</v>
      </c>
      <c r="AU1222" s="211" t="s">
        <v>81</v>
      </c>
      <c r="AV1222" s="14" t="s">
        <v>87</v>
      </c>
      <c r="AW1222" s="14" t="s">
        <v>36</v>
      </c>
      <c r="AX1222" s="14" t="s">
        <v>73</v>
      </c>
      <c r="AY1222" s="211" t="s">
        <v>276</v>
      </c>
    </row>
    <row r="1223" spans="2:65" s="15" customFormat="1">
      <c r="B1223" s="218"/>
      <c r="D1223" s="195" t="s">
        <v>284</v>
      </c>
      <c r="E1223" s="219" t="s">
        <v>5</v>
      </c>
      <c r="F1223" s="220" t="s">
        <v>291</v>
      </c>
      <c r="H1223" s="221">
        <v>320.21499999999997</v>
      </c>
      <c r="I1223" s="222"/>
      <c r="L1223" s="218"/>
      <c r="M1223" s="223"/>
      <c r="N1223" s="224"/>
      <c r="O1223" s="224"/>
      <c r="P1223" s="224"/>
      <c r="Q1223" s="224"/>
      <c r="R1223" s="224"/>
      <c r="S1223" s="224"/>
      <c r="T1223" s="225"/>
      <c r="AT1223" s="219" t="s">
        <v>284</v>
      </c>
      <c r="AU1223" s="219" t="s">
        <v>81</v>
      </c>
      <c r="AV1223" s="15" t="s">
        <v>92</v>
      </c>
      <c r="AW1223" s="15" t="s">
        <v>36</v>
      </c>
      <c r="AX1223" s="15" t="s">
        <v>77</v>
      </c>
      <c r="AY1223" s="219" t="s">
        <v>276</v>
      </c>
    </row>
    <row r="1224" spans="2:65" s="1" customFormat="1" ht="16.5" customHeight="1">
      <c r="B1224" s="181"/>
      <c r="C1224" s="226" t="s">
        <v>1309</v>
      </c>
      <c r="D1224" s="226" t="s">
        <v>447</v>
      </c>
      <c r="E1224" s="227" t="s">
        <v>1330</v>
      </c>
      <c r="F1224" s="228" t="s">
        <v>1331</v>
      </c>
      <c r="G1224" s="229" t="s">
        <v>325</v>
      </c>
      <c r="H1224" s="230">
        <v>368.24700000000001</v>
      </c>
      <c r="I1224" s="231"/>
      <c r="J1224" s="232">
        <f>ROUND(I1224*H1224,2)</f>
        <v>0</v>
      </c>
      <c r="K1224" s="228" t="s">
        <v>282</v>
      </c>
      <c r="L1224" s="233"/>
      <c r="M1224" s="234" t="s">
        <v>5</v>
      </c>
      <c r="N1224" s="235" t="s">
        <v>46</v>
      </c>
      <c r="O1224" s="43"/>
      <c r="P1224" s="191">
        <f>O1224*H1224</f>
        <v>0</v>
      </c>
      <c r="Q1224" s="191">
        <v>3.0000000000000001E-3</v>
      </c>
      <c r="R1224" s="191">
        <f>Q1224*H1224</f>
        <v>1.104741</v>
      </c>
      <c r="S1224" s="191">
        <v>0</v>
      </c>
      <c r="T1224" s="192">
        <f>S1224*H1224</f>
        <v>0</v>
      </c>
      <c r="AR1224" s="25" t="s">
        <v>484</v>
      </c>
      <c r="AT1224" s="25" t="s">
        <v>447</v>
      </c>
      <c r="AU1224" s="25" t="s">
        <v>81</v>
      </c>
      <c r="AY1224" s="25" t="s">
        <v>276</v>
      </c>
      <c r="BE1224" s="193">
        <f>IF(N1224="základní",J1224,0)</f>
        <v>0</v>
      </c>
      <c r="BF1224" s="193">
        <f>IF(N1224="snížená",J1224,0)</f>
        <v>0</v>
      </c>
      <c r="BG1224" s="193">
        <f>IF(N1224="zákl. přenesená",J1224,0)</f>
        <v>0</v>
      </c>
      <c r="BH1224" s="193">
        <f>IF(N1224="sníž. přenesená",J1224,0)</f>
        <v>0</v>
      </c>
      <c r="BI1224" s="193">
        <f>IF(N1224="nulová",J1224,0)</f>
        <v>0</v>
      </c>
      <c r="BJ1224" s="25" t="s">
        <v>92</v>
      </c>
      <c r="BK1224" s="193">
        <f>ROUND(I1224*H1224,2)</f>
        <v>0</v>
      </c>
      <c r="BL1224" s="25" t="s">
        <v>384</v>
      </c>
      <c r="BM1224" s="25" t="s">
        <v>4281</v>
      </c>
    </row>
    <row r="1225" spans="2:65" s="12" customFormat="1">
      <c r="B1225" s="194"/>
      <c r="D1225" s="195" t="s">
        <v>284</v>
      </c>
      <c r="E1225" s="196" t="s">
        <v>5</v>
      </c>
      <c r="F1225" s="197" t="s">
        <v>451</v>
      </c>
      <c r="H1225" s="196" t="s">
        <v>5</v>
      </c>
      <c r="I1225" s="198"/>
      <c r="L1225" s="194"/>
      <c r="M1225" s="199"/>
      <c r="N1225" s="200"/>
      <c r="O1225" s="200"/>
      <c r="P1225" s="200"/>
      <c r="Q1225" s="200"/>
      <c r="R1225" s="200"/>
      <c r="S1225" s="200"/>
      <c r="T1225" s="201"/>
      <c r="AT1225" s="196" t="s">
        <v>284</v>
      </c>
      <c r="AU1225" s="196" t="s">
        <v>81</v>
      </c>
      <c r="AV1225" s="12" t="s">
        <v>77</v>
      </c>
      <c r="AW1225" s="12" t="s">
        <v>36</v>
      </c>
      <c r="AX1225" s="12" t="s">
        <v>73</v>
      </c>
      <c r="AY1225" s="196" t="s">
        <v>276</v>
      </c>
    </row>
    <row r="1226" spans="2:65" s="12" customFormat="1">
      <c r="B1226" s="194"/>
      <c r="D1226" s="195" t="s">
        <v>284</v>
      </c>
      <c r="E1226" s="196" t="s">
        <v>5</v>
      </c>
      <c r="F1226" s="197" t="s">
        <v>3910</v>
      </c>
      <c r="H1226" s="196" t="s">
        <v>5</v>
      </c>
      <c r="I1226" s="198"/>
      <c r="L1226" s="194"/>
      <c r="M1226" s="199"/>
      <c r="N1226" s="200"/>
      <c r="O1226" s="200"/>
      <c r="P1226" s="200"/>
      <c r="Q1226" s="200"/>
      <c r="R1226" s="200"/>
      <c r="S1226" s="200"/>
      <c r="T1226" s="201"/>
      <c r="AT1226" s="196" t="s">
        <v>284</v>
      </c>
      <c r="AU1226" s="196" t="s">
        <v>81</v>
      </c>
      <c r="AV1226" s="12" t="s">
        <v>77</v>
      </c>
      <c r="AW1226" s="12" t="s">
        <v>36</v>
      </c>
      <c r="AX1226" s="12" t="s">
        <v>73</v>
      </c>
      <c r="AY1226" s="196" t="s">
        <v>276</v>
      </c>
    </row>
    <row r="1227" spans="2:65" s="13" customFormat="1">
      <c r="B1227" s="202"/>
      <c r="D1227" s="195" t="s">
        <v>284</v>
      </c>
      <c r="E1227" s="203" t="s">
        <v>5</v>
      </c>
      <c r="F1227" s="204" t="s">
        <v>4282</v>
      </c>
      <c r="H1227" s="205">
        <v>182.68299999999999</v>
      </c>
      <c r="I1227" s="206"/>
      <c r="L1227" s="202"/>
      <c r="M1227" s="207"/>
      <c r="N1227" s="208"/>
      <c r="O1227" s="208"/>
      <c r="P1227" s="208"/>
      <c r="Q1227" s="208"/>
      <c r="R1227" s="208"/>
      <c r="S1227" s="208"/>
      <c r="T1227" s="209"/>
      <c r="AT1227" s="203" t="s">
        <v>284</v>
      </c>
      <c r="AU1227" s="203" t="s">
        <v>81</v>
      </c>
      <c r="AV1227" s="13" t="s">
        <v>81</v>
      </c>
      <c r="AW1227" s="13" t="s">
        <v>36</v>
      </c>
      <c r="AX1227" s="13" t="s">
        <v>73</v>
      </c>
      <c r="AY1227" s="203" t="s">
        <v>276</v>
      </c>
    </row>
    <row r="1228" spans="2:65" s="12" customFormat="1">
      <c r="B1228" s="194"/>
      <c r="D1228" s="195" t="s">
        <v>284</v>
      </c>
      <c r="E1228" s="196" t="s">
        <v>5</v>
      </c>
      <c r="F1228" s="197" t="s">
        <v>3761</v>
      </c>
      <c r="H1228" s="196" t="s">
        <v>5</v>
      </c>
      <c r="I1228" s="198"/>
      <c r="L1228" s="194"/>
      <c r="M1228" s="199"/>
      <c r="N1228" s="200"/>
      <c r="O1228" s="200"/>
      <c r="P1228" s="200"/>
      <c r="Q1228" s="200"/>
      <c r="R1228" s="200"/>
      <c r="S1228" s="200"/>
      <c r="T1228" s="201"/>
      <c r="AT1228" s="196" t="s">
        <v>284</v>
      </c>
      <c r="AU1228" s="196" t="s">
        <v>81</v>
      </c>
      <c r="AV1228" s="12" t="s">
        <v>77</v>
      </c>
      <c r="AW1228" s="12" t="s">
        <v>36</v>
      </c>
      <c r="AX1228" s="12" t="s">
        <v>73</v>
      </c>
      <c r="AY1228" s="196" t="s">
        <v>276</v>
      </c>
    </row>
    <row r="1229" spans="2:65" s="13" customFormat="1">
      <c r="B1229" s="202"/>
      <c r="D1229" s="195" t="s">
        <v>284</v>
      </c>
      <c r="E1229" s="203" t="s">
        <v>5</v>
      </c>
      <c r="F1229" s="204" t="s">
        <v>4283</v>
      </c>
      <c r="H1229" s="205">
        <v>185.56399999999999</v>
      </c>
      <c r="I1229" s="206"/>
      <c r="L1229" s="202"/>
      <c r="M1229" s="207"/>
      <c r="N1229" s="208"/>
      <c r="O1229" s="208"/>
      <c r="P1229" s="208"/>
      <c r="Q1229" s="208"/>
      <c r="R1229" s="208"/>
      <c r="S1229" s="208"/>
      <c r="T1229" s="209"/>
      <c r="AT1229" s="203" t="s">
        <v>284</v>
      </c>
      <c r="AU1229" s="203" t="s">
        <v>81</v>
      </c>
      <c r="AV1229" s="13" t="s">
        <v>81</v>
      </c>
      <c r="AW1229" s="13" t="s">
        <v>36</v>
      </c>
      <c r="AX1229" s="13" t="s">
        <v>73</v>
      </c>
      <c r="AY1229" s="203" t="s">
        <v>276</v>
      </c>
    </row>
    <row r="1230" spans="2:65" s="14" customFormat="1">
      <c r="B1230" s="210"/>
      <c r="D1230" s="195" t="s">
        <v>284</v>
      </c>
      <c r="E1230" s="211" t="s">
        <v>5</v>
      </c>
      <c r="F1230" s="212" t="s">
        <v>290</v>
      </c>
      <c r="H1230" s="213">
        <v>368.24700000000001</v>
      </c>
      <c r="I1230" s="214"/>
      <c r="L1230" s="210"/>
      <c r="M1230" s="215"/>
      <c r="N1230" s="216"/>
      <c r="O1230" s="216"/>
      <c r="P1230" s="216"/>
      <c r="Q1230" s="216"/>
      <c r="R1230" s="216"/>
      <c r="S1230" s="216"/>
      <c r="T1230" s="217"/>
      <c r="AT1230" s="211" t="s">
        <v>284</v>
      </c>
      <c r="AU1230" s="211" t="s">
        <v>81</v>
      </c>
      <c r="AV1230" s="14" t="s">
        <v>87</v>
      </c>
      <c r="AW1230" s="14" t="s">
        <v>36</v>
      </c>
      <c r="AX1230" s="14" t="s">
        <v>73</v>
      </c>
      <c r="AY1230" s="211" t="s">
        <v>276</v>
      </c>
    </row>
    <row r="1231" spans="2:65" s="15" customFormat="1">
      <c r="B1231" s="218"/>
      <c r="D1231" s="195" t="s">
        <v>284</v>
      </c>
      <c r="E1231" s="219" t="s">
        <v>5</v>
      </c>
      <c r="F1231" s="220" t="s">
        <v>291</v>
      </c>
      <c r="H1231" s="221">
        <v>368.24700000000001</v>
      </c>
      <c r="I1231" s="222"/>
      <c r="L1231" s="218"/>
      <c r="M1231" s="223"/>
      <c r="N1231" s="224"/>
      <c r="O1231" s="224"/>
      <c r="P1231" s="224"/>
      <c r="Q1231" s="224"/>
      <c r="R1231" s="224"/>
      <c r="S1231" s="224"/>
      <c r="T1231" s="225"/>
      <c r="AT1231" s="219" t="s">
        <v>284</v>
      </c>
      <c r="AU1231" s="219" t="s">
        <v>81</v>
      </c>
      <c r="AV1231" s="15" t="s">
        <v>92</v>
      </c>
      <c r="AW1231" s="15" t="s">
        <v>36</v>
      </c>
      <c r="AX1231" s="15" t="s">
        <v>77</v>
      </c>
      <c r="AY1231" s="219" t="s">
        <v>276</v>
      </c>
    </row>
    <row r="1232" spans="2:65" s="1" customFormat="1" ht="25.5" customHeight="1">
      <c r="B1232" s="181"/>
      <c r="C1232" s="182" t="s">
        <v>1320</v>
      </c>
      <c r="D1232" s="182" t="s">
        <v>278</v>
      </c>
      <c r="E1232" s="183" t="s">
        <v>1335</v>
      </c>
      <c r="F1232" s="184" t="s">
        <v>1336</v>
      </c>
      <c r="G1232" s="185" t="s">
        <v>325</v>
      </c>
      <c r="H1232" s="186">
        <v>274.61500000000001</v>
      </c>
      <c r="I1232" s="187"/>
      <c r="J1232" s="188">
        <f>ROUND(I1232*H1232,2)</f>
        <v>0</v>
      </c>
      <c r="K1232" s="184" t="s">
        <v>282</v>
      </c>
      <c r="L1232" s="42"/>
      <c r="M1232" s="189" t="s">
        <v>5</v>
      </c>
      <c r="N1232" s="190" t="s">
        <v>46</v>
      </c>
      <c r="O1232" s="43"/>
      <c r="P1232" s="191">
        <f>O1232*H1232</f>
        <v>0</v>
      </c>
      <c r="Q1232" s="191">
        <v>7.1000000000000002E-4</v>
      </c>
      <c r="R1232" s="191">
        <f>Q1232*H1232</f>
        <v>0.19497665</v>
      </c>
      <c r="S1232" s="191">
        <v>0</v>
      </c>
      <c r="T1232" s="192">
        <f>S1232*H1232</f>
        <v>0</v>
      </c>
      <c r="AR1232" s="25" t="s">
        <v>384</v>
      </c>
      <c r="AT1232" s="25" t="s">
        <v>278</v>
      </c>
      <c r="AU1232" s="25" t="s">
        <v>81</v>
      </c>
      <c r="AY1232" s="25" t="s">
        <v>276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25" t="s">
        <v>92</v>
      </c>
      <c r="BK1232" s="193">
        <f>ROUND(I1232*H1232,2)</f>
        <v>0</v>
      </c>
      <c r="BL1232" s="25" t="s">
        <v>384</v>
      </c>
      <c r="BM1232" s="25" t="s">
        <v>4284</v>
      </c>
    </row>
    <row r="1233" spans="2:51" s="12" customFormat="1">
      <c r="B1233" s="194"/>
      <c r="D1233" s="195" t="s">
        <v>284</v>
      </c>
      <c r="E1233" s="196" t="s">
        <v>5</v>
      </c>
      <c r="F1233" s="197" t="s">
        <v>1338</v>
      </c>
      <c r="H1233" s="196" t="s">
        <v>5</v>
      </c>
      <c r="I1233" s="198"/>
      <c r="L1233" s="194"/>
      <c r="M1233" s="199"/>
      <c r="N1233" s="200"/>
      <c r="O1233" s="200"/>
      <c r="P1233" s="200"/>
      <c r="Q1233" s="200"/>
      <c r="R1233" s="200"/>
      <c r="S1233" s="200"/>
      <c r="T1233" s="201"/>
      <c r="AT1233" s="196" t="s">
        <v>284</v>
      </c>
      <c r="AU1233" s="196" t="s">
        <v>81</v>
      </c>
      <c r="AV1233" s="12" t="s">
        <v>77</v>
      </c>
      <c r="AW1233" s="12" t="s">
        <v>36</v>
      </c>
      <c r="AX1233" s="12" t="s">
        <v>73</v>
      </c>
      <c r="AY1233" s="196" t="s">
        <v>276</v>
      </c>
    </row>
    <row r="1234" spans="2:51" s="12" customFormat="1">
      <c r="B1234" s="194"/>
      <c r="D1234" s="195" t="s">
        <v>284</v>
      </c>
      <c r="E1234" s="196" t="s">
        <v>5</v>
      </c>
      <c r="F1234" s="197" t="s">
        <v>3909</v>
      </c>
      <c r="H1234" s="196" t="s">
        <v>5</v>
      </c>
      <c r="I1234" s="198"/>
      <c r="L1234" s="194"/>
      <c r="M1234" s="199"/>
      <c r="N1234" s="200"/>
      <c r="O1234" s="200"/>
      <c r="P1234" s="200"/>
      <c r="Q1234" s="200"/>
      <c r="R1234" s="200"/>
      <c r="S1234" s="200"/>
      <c r="T1234" s="201"/>
      <c r="AT1234" s="196" t="s">
        <v>284</v>
      </c>
      <c r="AU1234" s="196" t="s">
        <v>81</v>
      </c>
      <c r="AV1234" s="12" t="s">
        <v>77</v>
      </c>
      <c r="AW1234" s="12" t="s">
        <v>36</v>
      </c>
      <c r="AX1234" s="12" t="s">
        <v>73</v>
      </c>
      <c r="AY1234" s="196" t="s">
        <v>276</v>
      </c>
    </row>
    <row r="1235" spans="2:51" s="12" customFormat="1">
      <c r="B1235" s="194"/>
      <c r="D1235" s="195" t="s">
        <v>284</v>
      </c>
      <c r="E1235" s="196" t="s">
        <v>5</v>
      </c>
      <c r="F1235" s="197" t="s">
        <v>3756</v>
      </c>
      <c r="H1235" s="196" t="s">
        <v>5</v>
      </c>
      <c r="I1235" s="198"/>
      <c r="L1235" s="194"/>
      <c r="M1235" s="199"/>
      <c r="N1235" s="200"/>
      <c r="O1235" s="200"/>
      <c r="P1235" s="200"/>
      <c r="Q1235" s="200"/>
      <c r="R1235" s="200"/>
      <c r="S1235" s="200"/>
      <c r="T1235" s="201"/>
      <c r="AT1235" s="196" t="s">
        <v>284</v>
      </c>
      <c r="AU1235" s="196" t="s">
        <v>81</v>
      </c>
      <c r="AV1235" s="12" t="s">
        <v>77</v>
      </c>
      <c r="AW1235" s="12" t="s">
        <v>36</v>
      </c>
      <c r="AX1235" s="12" t="s">
        <v>73</v>
      </c>
      <c r="AY1235" s="196" t="s">
        <v>276</v>
      </c>
    </row>
    <row r="1236" spans="2:51" s="13" customFormat="1">
      <c r="B1236" s="202"/>
      <c r="D1236" s="195" t="s">
        <v>284</v>
      </c>
      <c r="E1236" s="203" t="s">
        <v>5</v>
      </c>
      <c r="F1236" s="204" t="s">
        <v>4263</v>
      </c>
      <c r="H1236" s="205">
        <v>103.48</v>
      </c>
      <c r="I1236" s="206"/>
      <c r="L1236" s="202"/>
      <c r="M1236" s="207"/>
      <c r="N1236" s="208"/>
      <c r="O1236" s="208"/>
      <c r="P1236" s="208"/>
      <c r="Q1236" s="208"/>
      <c r="R1236" s="208"/>
      <c r="S1236" s="208"/>
      <c r="T1236" s="209"/>
      <c r="AT1236" s="203" t="s">
        <v>284</v>
      </c>
      <c r="AU1236" s="203" t="s">
        <v>81</v>
      </c>
      <c r="AV1236" s="13" t="s">
        <v>81</v>
      </c>
      <c r="AW1236" s="13" t="s">
        <v>36</v>
      </c>
      <c r="AX1236" s="13" t="s">
        <v>73</v>
      </c>
      <c r="AY1236" s="203" t="s">
        <v>276</v>
      </c>
    </row>
    <row r="1237" spans="2:51" s="13" customFormat="1">
      <c r="B1237" s="202"/>
      <c r="D1237" s="195" t="s">
        <v>284</v>
      </c>
      <c r="E1237" s="203" t="s">
        <v>5</v>
      </c>
      <c r="F1237" s="204" t="s">
        <v>4264</v>
      </c>
      <c r="H1237" s="205">
        <v>7.14</v>
      </c>
      <c r="I1237" s="206"/>
      <c r="L1237" s="202"/>
      <c r="M1237" s="207"/>
      <c r="N1237" s="208"/>
      <c r="O1237" s="208"/>
      <c r="P1237" s="208"/>
      <c r="Q1237" s="208"/>
      <c r="R1237" s="208"/>
      <c r="S1237" s="208"/>
      <c r="T1237" s="209"/>
      <c r="AT1237" s="203" t="s">
        <v>284</v>
      </c>
      <c r="AU1237" s="203" t="s">
        <v>81</v>
      </c>
      <c r="AV1237" s="13" t="s">
        <v>81</v>
      </c>
      <c r="AW1237" s="13" t="s">
        <v>36</v>
      </c>
      <c r="AX1237" s="13" t="s">
        <v>73</v>
      </c>
      <c r="AY1237" s="203" t="s">
        <v>276</v>
      </c>
    </row>
    <row r="1238" spans="2:51" s="13" customFormat="1">
      <c r="B1238" s="202"/>
      <c r="D1238" s="195" t="s">
        <v>284</v>
      </c>
      <c r="E1238" s="203" t="s">
        <v>5</v>
      </c>
      <c r="F1238" s="204" t="s">
        <v>4265</v>
      </c>
      <c r="H1238" s="205">
        <v>2.7749999999999999</v>
      </c>
      <c r="I1238" s="206"/>
      <c r="L1238" s="202"/>
      <c r="M1238" s="207"/>
      <c r="N1238" s="208"/>
      <c r="O1238" s="208"/>
      <c r="P1238" s="208"/>
      <c r="Q1238" s="208"/>
      <c r="R1238" s="208"/>
      <c r="S1238" s="208"/>
      <c r="T1238" s="209"/>
      <c r="AT1238" s="203" t="s">
        <v>284</v>
      </c>
      <c r="AU1238" s="203" t="s">
        <v>81</v>
      </c>
      <c r="AV1238" s="13" t="s">
        <v>81</v>
      </c>
      <c r="AW1238" s="13" t="s">
        <v>36</v>
      </c>
      <c r="AX1238" s="13" t="s">
        <v>73</v>
      </c>
      <c r="AY1238" s="203" t="s">
        <v>276</v>
      </c>
    </row>
    <row r="1239" spans="2:51" s="13" customFormat="1">
      <c r="B1239" s="202"/>
      <c r="D1239" s="195" t="s">
        <v>284</v>
      </c>
      <c r="E1239" s="203" t="s">
        <v>5</v>
      </c>
      <c r="F1239" s="204" t="s">
        <v>4266</v>
      </c>
      <c r="H1239" s="205">
        <v>1.26</v>
      </c>
      <c r="I1239" s="206"/>
      <c r="L1239" s="202"/>
      <c r="M1239" s="207"/>
      <c r="N1239" s="208"/>
      <c r="O1239" s="208"/>
      <c r="P1239" s="208"/>
      <c r="Q1239" s="208"/>
      <c r="R1239" s="208"/>
      <c r="S1239" s="208"/>
      <c r="T1239" s="209"/>
      <c r="AT1239" s="203" t="s">
        <v>284</v>
      </c>
      <c r="AU1239" s="203" t="s">
        <v>81</v>
      </c>
      <c r="AV1239" s="13" t="s">
        <v>81</v>
      </c>
      <c r="AW1239" s="13" t="s">
        <v>36</v>
      </c>
      <c r="AX1239" s="13" t="s">
        <v>73</v>
      </c>
      <c r="AY1239" s="203" t="s">
        <v>276</v>
      </c>
    </row>
    <row r="1240" spans="2:51" s="12" customFormat="1">
      <c r="B1240" s="194"/>
      <c r="D1240" s="195" t="s">
        <v>284</v>
      </c>
      <c r="E1240" s="196" t="s">
        <v>5</v>
      </c>
      <c r="F1240" s="197" t="s">
        <v>1318</v>
      </c>
      <c r="H1240" s="196" t="s">
        <v>5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6" t="s">
        <v>284</v>
      </c>
      <c r="AU1240" s="196" t="s">
        <v>81</v>
      </c>
      <c r="AV1240" s="12" t="s">
        <v>77</v>
      </c>
      <c r="AW1240" s="12" t="s">
        <v>36</v>
      </c>
      <c r="AX1240" s="12" t="s">
        <v>73</v>
      </c>
      <c r="AY1240" s="196" t="s">
        <v>276</v>
      </c>
    </row>
    <row r="1241" spans="2:51" s="13" customFormat="1">
      <c r="B1241" s="202"/>
      <c r="D1241" s="195" t="s">
        <v>284</v>
      </c>
      <c r="E1241" s="203" t="s">
        <v>5</v>
      </c>
      <c r="F1241" s="204" t="s">
        <v>4285</v>
      </c>
      <c r="H1241" s="205">
        <v>20.8</v>
      </c>
      <c r="I1241" s="206"/>
      <c r="L1241" s="202"/>
      <c r="M1241" s="207"/>
      <c r="N1241" s="208"/>
      <c r="O1241" s="208"/>
      <c r="P1241" s="208"/>
      <c r="Q1241" s="208"/>
      <c r="R1241" s="208"/>
      <c r="S1241" s="208"/>
      <c r="T1241" s="209"/>
      <c r="AT1241" s="203" t="s">
        <v>284</v>
      </c>
      <c r="AU1241" s="203" t="s">
        <v>81</v>
      </c>
      <c r="AV1241" s="13" t="s">
        <v>81</v>
      </c>
      <c r="AW1241" s="13" t="s">
        <v>36</v>
      </c>
      <c r="AX1241" s="13" t="s">
        <v>73</v>
      </c>
      <c r="AY1241" s="203" t="s">
        <v>276</v>
      </c>
    </row>
    <row r="1242" spans="2:51" s="14" customFormat="1">
      <c r="B1242" s="210"/>
      <c r="D1242" s="195" t="s">
        <v>284</v>
      </c>
      <c r="E1242" s="211" t="s">
        <v>5</v>
      </c>
      <c r="F1242" s="212" t="s">
        <v>290</v>
      </c>
      <c r="H1242" s="213">
        <v>135.45500000000001</v>
      </c>
      <c r="I1242" s="214"/>
      <c r="L1242" s="210"/>
      <c r="M1242" s="215"/>
      <c r="N1242" s="216"/>
      <c r="O1242" s="216"/>
      <c r="P1242" s="216"/>
      <c r="Q1242" s="216"/>
      <c r="R1242" s="216"/>
      <c r="S1242" s="216"/>
      <c r="T1242" s="217"/>
      <c r="AT1242" s="211" t="s">
        <v>284</v>
      </c>
      <c r="AU1242" s="211" t="s">
        <v>81</v>
      </c>
      <c r="AV1242" s="14" t="s">
        <v>87</v>
      </c>
      <c r="AW1242" s="14" t="s">
        <v>36</v>
      </c>
      <c r="AX1242" s="14" t="s">
        <v>73</v>
      </c>
      <c r="AY1242" s="211" t="s">
        <v>276</v>
      </c>
    </row>
    <row r="1243" spans="2:51" s="12" customFormat="1">
      <c r="B1243" s="194"/>
      <c r="D1243" s="195" t="s">
        <v>284</v>
      </c>
      <c r="E1243" s="196" t="s">
        <v>5</v>
      </c>
      <c r="F1243" s="197" t="s">
        <v>3761</v>
      </c>
      <c r="H1243" s="196" t="s">
        <v>5</v>
      </c>
      <c r="I1243" s="198"/>
      <c r="L1243" s="194"/>
      <c r="M1243" s="199"/>
      <c r="N1243" s="200"/>
      <c r="O1243" s="200"/>
      <c r="P1243" s="200"/>
      <c r="Q1243" s="200"/>
      <c r="R1243" s="200"/>
      <c r="S1243" s="200"/>
      <c r="T1243" s="201"/>
      <c r="AT1243" s="196" t="s">
        <v>284</v>
      </c>
      <c r="AU1243" s="196" t="s">
        <v>81</v>
      </c>
      <c r="AV1243" s="12" t="s">
        <v>77</v>
      </c>
      <c r="AW1243" s="12" t="s">
        <v>36</v>
      </c>
      <c r="AX1243" s="12" t="s">
        <v>73</v>
      </c>
      <c r="AY1243" s="196" t="s">
        <v>276</v>
      </c>
    </row>
    <row r="1244" spans="2:51" s="13" customFormat="1">
      <c r="B1244" s="202"/>
      <c r="D1244" s="195" t="s">
        <v>284</v>
      </c>
      <c r="E1244" s="203" t="s">
        <v>5</v>
      </c>
      <c r="F1244" s="204" t="s">
        <v>4268</v>
      </c>
      <c r="H1244" s="205">
        <v>116.96</v>
      </c>
      <c r="I1244" s="206"/>
      <c r="L1244" s="202"/>
      <c r="M1244" s="207"/>
      <c r="N1244" s="208"/>
      <c r="O1244" s="208"/>
      <c r="P1244" s="208"/>
      <c r="Q1244" s="208"/>
      <c r="R1244" s="208"/>
      <c r="S1244" s="208"/>
      <c r="T1244" s="209"/>
      <c r="AT1244" s="203" t="s">
        <v>284</v>
      </c>
      <c r="AU1244" s="203" t="s">
        <v>81</v>
      </c>
      <c r="AV1244" s="13" t="s">
        <v>81</v>
      </c>
      <c r="AW1244" s="13" t="s">
        <v>36</v>
      </c>
      <c r="AX1244" s="13" t="s">
        <v>73</v>
      </c>
      <c r="AY1244" s="203" t="s">
        <v>276</v>
      </c>
    </row>
    <row r="1245" spans="2:51" s="12" customFormat="1">
      <c r="B1245" s="194"/>
      <c r="D1245" s="195" t="s">
        <v>284</v>
      </c>
      <c r="E1245" s="196" t="s">
        <v>5</v>
      </c>
      <c r="F1245" s="197" t="s">
        <v>4269</v>
      </c>
      <c r="H1245" s="196" t="s">
        <v>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6" t="s">
        <v>284</v>
      </c>
      <c r="AU1245" s="196" t="s">
        <v>81</v>
      </c>
      <c r="AV1245" s="12" t="s">
        <v>77</v>
      </c>
      <c r="AW1245" s="12" t="s">
        <v>36</v>
      </c>
      <c r="AX1245" s="12" t="s">
        <v>73</v>
      </c>
      <c r="AY1245" s="196" t="s">
        <v>276</v>
      </c>
    </row>
    <row r="1246" spans="2:51" s="13" customFormat="1">
      <c r="B1246" s="202"/>
      <c r="D1246" s="195" t="s">
        <v>284</v>
      </c>
      <c r="E1246" s="203" t="s">
        <v>5</v>
      </c>
      <c r="F1246" s="204" t="s">
        <v>4286</v>
      </c>
      <c r="H1246" s="205">
        <v>22.2</v>
      </c>
      <c r="I1246" s="206"/>
      <c r="L1246" s="202"/>
      <c r="M1246" s="207"/>
      <c r="N1246" s="208"/>
      <c r="O1246" s="208"/>
      <c r="P1246" s="208"/>
      <c r="Q1246" s="208"/>
      <c r="R1246" s="208"/>
      <c r="S1246" s="208"/>
      <c r="T1246" s="209"/>
      <c r="AT1246" s="203" t="s">
        <v>284</v>
      </c>
      <c r="AU1246" s="203" t="s">
        <v>81</v>
      </c>
      <c r="AV1246" s="13" t="s">
        <v>81</v>
      </c>
      <c r="AW1246" s="13" t="s">
        <v>36</v>
      </c>
      <c r="AX1246" s="13" t="s">
        <v>73</v>
      </c>
      <c r="AY1246" s="203" t="s">
        <v>276</v>
      </c>
    </row>
    <row r="1247" spans="2:51" s="14" customFormat="1">
      <c r="B1247" s="210"/>
      <c r="D1247" s="195" t="s">
        <v>284</v>
      </c>
      <c r="E1247" s="211" t="s">
        <v>5</v>
      </c>
      <c r="F1247" s="212" t="s">
        <v>290</v>
      </c>
      <c r="H1247" s="213">
        <v>139.16</v>
      </c>
      <c r="I1247" s="214"/>
      <c r="L1247" s="210"/>
      <c r="M1247" s="215"/>
      <c r="N1247" s="216"/>
      <c r="O1247" s="216"/>
      <c r="P1247" s="216"/>
      <c r="Q1247" s="216"/>
      <c r="R1247" s="216"/>
      <c r="S1247" s="216"/>
      <c r="T1247" s="217"/>
      <c r="AT1247" s="211" t="s">
        <v>284</v>
      </c>
      <c r="AU1247" s="211" t="s">
        <v>81</v>
      </c>
      <c r="AV1247" s="14" t="s">
        <v>87</v>
      </c>
      <c r="AW1247" s="14" t="s">
        <v>36</v>
      </c>
      <c r="AX1247" s="14" t="s">
        <v>73</v>
      </c>
      <c r="AY1247" s="211" t="s">
        <v>276</v>
      </c>
    </row>
    <row r="1248" spans="2:51" s="15" customFormat="1">
      <c r="B1248" s="218"/>
      <c r="D1248" s="195" t="s">
        <v>284</v>
      </c>
      <c r="E1248" s="219" t="s">
        <v>5</v>
      </c>
      <c r="F1248" s="220" t="s">
        <v>291</v>
      </c>
      <c r="H1248" s="221">
        <v>274.61500000000001</v>
      </c>
      <c r="I1248" s="222"/>
      <c r="L1248" s="218"/>
      <c r="M1248" s="223"/>
      <c r="N1248" s="224"/>
      <c r="O1248" s="224"/>
      <c r="P1248" s="224"/>
      <c r="Q1248" s="224"/>
      <c r="R1248" s="224"/>
      <c r="S1248" s="224"/>
      <c r="T1248" s="225"/>
      <c r="AT1248" s="219" t="s">
        <v>284</v>
      </c>
      <c r="AU1248" s="219" t="s">
        <v>81</v>
      </c>
      <c r="AV1248" s="15" t="s">
        <v>92</v>
      </c>
      <c r="AW1248" s="15" t="s">
        <v>36</v>
      </c>
      <c r="AX1248" s="15" t="s">
        <v>77</v>
      </c>
      <c r="AY1248" s="219" t="s">
        <v>276</v>
      </c>
    </row>
    <row r="1249" spans="2:65" s="1" customFormat="1" ht="25.5" customHeight="1">
      <c r="B1249" s="181"/>
      <c r="C1249" s="182" t="s">
        <v>1323</v>
      </c>
      <c r="D1249" s="182" t="s">
        <v>278</v>
      </c>
      <c r="E1249" s="183" t="s">
        <v>1341</v>
      </c>
      <c r="F1249" s="184" t="s">
        <v>1342</v>
      </c>
      <c r="G1249" s="185" t="s">
        <v>325</v>
      </c>
      <c r="H1249" s="186">
        <v>1683.261</v>
      </c>
      <c r="I1249" s="187"/>
      <c r="J1249" s="188">
        <f>ROUND(I1249*H1249,2)</f>
        <v>0</v>
      </c>
      <c r="K1249" s="184" t="s">
        <v>282</v>
      </c>
      <c r="L1249" s="42"/>
      <c r="M1249" s="189" t="s">
        <v>5</v>
      </c>
      <c r="N1249" s="190" t="s">
        <v>46</v>
      </c>
      <c r="O1249" s="43"/>
      <c r="P1249" s="191">
        <f>O1249*H1249</f>
        <v>0</v>
      </c>
      <c r="Q1249" s="191">
        <v>8.8000000000000003E-4</v>
      </c>
      <c r="R1249" s="191">
        <f>Q1249*H1249</f>
        <v>1.48126968</v>
      </c>
      <c r="S1249" s="191">
        <v>0</v>
      </c>
      <c r="T1249" s="192">
        <f>S1249*H1249</f>
        <v>0</v>
      </c>
      <c r="AR1249" s="25" t="s">
        <v>384</v>
      </c>
      <c r="AT1249" s="25" t="s">
        <v>278</v>
      </c>
      <c r="AU1249" s="25" t="s">
        <v>81</v>
      </c>
      <c r="AY1249" s="25" t="s">
        <v>276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25" t="s">
        <v>92</v>
      </c>
      <c r="BK1249" s="193">
        <f>ROUND(I1249*H1249,2)</f>
        <v>0</v>
      </c>
      <c r="BL1249" s="25" t="s">
        <v>384</v>
      </c>
      <c r="BM1249" s="25" t="s">
        <v>4287</v>
      </c>
    </row>
    <row r="1250" spans="2:65" s="12" customFormat="1">
      <c r="B1250" s="194"/>
      <c r="D1250" s="195" t="s">
        <v>284</v>
      </c>
      <c r="E1250" s="196" t="s">
        <v>5</v>
      </c>
      <c r="F1250" s="197" t="s">
        <v>1344</v>
      </c>
      <c r="H1250" s="196" t="s">
        <v>5</v>
      </c>
      <c r="I1250" s="198"/>
      <c r="L1250" s="194"/>
      <c r="M1250" s="199"/>
      <c r="N1250" s="200"/>
      <c r="O1250" s="200"/>
      <c r="P1250" s="200"/>
      <c r="Q1250" s="200"/>
      <c r="R1250" s="200"/>
      <c r="S1250" s="200"/>
      <c r="T1250" s="201"/>
      <c r="AT1250" s="196" t="s">
        <v>284</v>
      </c>
      <c r="AU1250" s="196" t="s">
        <v>81</v>
      </c>
      <c r="AV1250" s="12" t="s">
        <v>77</v>
      </c>
      <c r="AW1250" s="12" t="s">
        <v>36</v>
      </c>
      <c r="AX1250" s="12" t="s">
        <v>73</v>
      </c>
      <c r="AY1250" s="196" t="s">
        <v>276</v>
      </c>
    </row>
    <row r="1251" spans="2:65" s="12" customFormat="1">
      <c r="B1251" s="194"/>
      <c r="D1251" s="195" t="s">
        <v>284</v>
      </c>
      <c r="E1251" s="196" t="s">
        <v>5</v>
      </c>
      <c r="F1251" s="197" t="s">
        <v>3909</v>
      </c>
      <c r="H1251" s="196" t="s">
        <v>5</v>
      </c>
      <c r="I1251" s="198"/>
      <c r="L1251" s="194"/>
      <c r="M1251" s="199"/>
      <c r="N1251" s="200"/>
      <c r="O1251" s="200"/>
      <c r="P1251" s="200"/>
      <c r="Q1251" s="200"/>
      <c r="R1251" s="200"/>
      <c r="S1251" s="200"/>
      <c r="T1251" s="201"/>
      <c r="AT1251" s="196" t="s">
        <v>284</v>
      </c>
      <c r="AU1251" s="196" t="s">
        <v>81</v>
      </c>
      <c r="AV1251" s="12" t="s">
        <v>77</v>
      </c>
      <c r="AW1251" s="12" t="s">
        <v>36</v>
      </c>
      <c r="AX1251" s="12" t="s">
        <v>73</v>
      </c>
      <c r="AY1251" s="196" t="s">
        <v>276</v>
      </c>
    </row>
    <row r="1252" spans="2:65" s="12" customFormat="1">
      <c r="B1252" s="194"/>
      <c r="D1252" s="195" t="s">
        <v>284</v>
      </c>
      <c r="E1252" s="196" t="s">
        <v>5</v>
      </c>
      <c r="F1252" s="197" t="s">
        <v>3910</v>
      </c>
      <c r="H1252" s="196" t="s">
        <v>5</v>
      </c>
      <c r="I1252" s="198"/>
      <c r="L1252" s="194"/>
      <c r="M1252" s="199"/>
      <c r="N1252" s="200"/>
      <c r="O1252" s="200"/>
      <c r="P1252" s="200"/>
      <c r="Q1252" s="200"/>
      <c r="R1252" s="200"/>
      <c r="S1252" s="200"/>
      <c r="T1252" s="201"/>
      <c r="AT1252" s="196" t="s">
        <v>284</v>
      </c>
      <c r="AU1252" s="196" t="s">
        <v>81</v>
      </c>
      <c r="AV1252" s="12" t="s">
        <v>77</v>
      </c>
      <c r="AW1252" s="12" t="s">
        <v>36</v>
      </c>
      <c r="AX1252" s="12" t="s">
        <v>73</v>
      </c>
      <c r="AY1252" s="196" t="s">
        <v>276</v>
      </c>
    </row>
    <row r="1253" spans="2:65" s="13" customFormat="1">
      <c r="B1253" s="202"/>
      <c r="D1253" s="195" t="s">
        <v>284</v>
      </c>
      <c r="E1253" s="203" t="s">
        <v>5</v>
      </c>
      <c r="F1253" s="204" t="s">
        <v>4263</v>
      </c>
      <c r="H1253" s="205">
        <v>103.48</v>
      </c>
      <c r="I1253" s="206"/>
      <c r="L1253" s="202"/>
      <c r="M1253" s="207"/>
      <c r="N1253" s="208"/>
      <c r="O1253" s="208"/>
      <c r="P1253" s="208"/>
      <c r="Q1253" s="208"/>
      <c r="R1253" s="208"/>
      <c r="S1253" s="208"/>
      <c r="T1253" s="209"/>
      <c r="AT1253" s="203" t="s">
        <v>284</v>
      </c>
      <c r="AU1253" s="203" t="s">
        <v>81</v>
      </c>
      <c r="AV1253" s="13" t="s">
        <v>81</v>
      </c>
      <c r="AW1253" s="13" t="s">
        <v>36</v>
      </c>
      <c r="AX1253" s="13" t="s">
        <v>73</v>
      </c>
      <c r="AY1253" s="203" t="s">
        <v>276</v>
      </c>
    </row>
    <row r="1254" spans="2:65" s="13" customFormat="1">
      <c r="B1254" s="202"/>
      <c r="D1254" s="195" t="s">
        <v>284</v>
      </c>
      <c r="E1254" s="203" t="s">
        <v>5</v>
      </c>
      <c r="F1254" s="204" t="s">
        <v>4264</v>
      </c>
      <c r="H1254" s="205">
        <v>7.14</v>
      </c>
      <c r="I1254" s="206"/>
      <c r="L1254" s="202"/>
      <c r="M1254" s="207"/>
      <c r="N1254" s="208"/>
      <c r="O1254" s="208"/>
      <c r="P1254" s="208"/>
      <c r="Q1254" s="208"/>
      <c r="R1254" s="208"/>
      <c r="S1254" s="208"/>
      <c r="T1254" s="209"/>
      <c r="AT1254" s="203" t="s">
        <v>284</v>
      </c>
      <c r="AU1254" s="203" t="s">
        <v>81</v>
      </c>
      <c r="AV1254" s="13" t="s">
        <v>81</v>
      </c>
      <c r="AW1254" s="13" t="s">
        <v>36</v>
      </c>
      <c r="AX1254" s="13" t="s">
        <v>73</v>
      </c>
      <c r="AY1254" s="203" t="s">
        <v>276</v>
      </c>
    </row>
    <row r="1255" spans="2:65" s="13" customFormat="1">
      <c r="B1255" s="202"/>
      <c r="D1255" s="195" t="s">
        <v>284</v>
      </c>
      <c r="E1255" s="203" t="s">
        <v>5</v>
      </c>
      <c r="F1255" s="204" t="s">
        <v>4265</v>
      </c>
      <c r="H1255" s="205">
        <v>2.7749999999999999</v>
      </c>
      <c r="I1255" s="206"/>
      <c r="L1255" s="202"/>
      <c r="M1255" s="207"/>
      <c r="N1255" s="208"/>
      <c r="O1255" s="208"/>
      <c r="P1255" s="208"/>
      <c r="Q1255" s="208"/>
      <c r="R1255" s="208"/>
      <c r="S1255" s="208"/>
      <c r="T1255" s="209"/>
      <c r="AT1255" s="203" t="s">
        <v>284</v>
      </c>
      <c r="AU1255" s="203" t="s">
        <v>81</v>
      </c>
      <c r="AV1255" s="13" t="s">
        <v>81</v>
      </c>
      <c r="AW1255" s="13" t="s">
        <v>36</v>
      </c>
      <c r="AX1255" s="13" t="s">
        <v>73</v>
      </c>
      <c r="AY1255" s="203" t="s">
        <v>276</v>
      </c>
    </row>
    <row r="1256" spans="2:65" s="13" customFormat="1">
      <c r="B1256" s="202"/>
      <c r="D1256" s="195" t="s">
        <v>284</v>
      </c>
      <c r="E1256" s="203" t="s">
        <v>5</v>
      </c>
      <c r="F1256" s="204" t="s">
        <v>4266</v>
      </c>
      <c r="H1256" s="205">
        <v>1.26</v>
      </c>
      <c r="I1256" s="206"/>
      <c r="L1256" s="202"/>
      <c r="M1256" s="207"/>
      <c r="N1256" s="208"/>
      <c r="O1256" s="208"/>
      <c r="P1256" s="208"/>
      <c r="Q1256" s="208"/>
      <c r="R1256" s="208"/>
      <c r="S1256" s="208"/>
      <c r="T1256" s="209"/>
      <c r="AT1256" s="203" t="s">
        <v>284</v>
      </c>
      <c r="AU1256" s="203" t="s">
        <v>81</v>
      </c>
      <c r="AV1256" s="13" t="s">
        <v>81</v>
      </c>
      <c r="AW1256" s="13" t="s">
        <v>36</v>
      </c>
      <c r="AX1256" s="13" t="s">
        <v>73</v>
      </c>
      <c r="AY1256" s="203" t="s">
        <v>276</v>
      </c>
    </row>
    <row r="1257" spans="2:65" s="12" customFormat="1">
      <c r="B1257" s="194"/>
      <c r="D1257" s="195" t="s">
        <v>284</v>
      </c>
      <c r="E1257" s="196" t="s">
        <v>5</v>
      </c>
      <c r="F1257" s="197" t="s">
        <v>1318</v>
      </c>
      <c r="H1257" s="196" t="s">
        <v>5</v>
      </c>
      <c r="I1257" s="198"/>
      <c r="L1257" s="194"/>
      <c r="M1257" s="199"/>
      <c r="N1257" s="200"/>
      <c r="O1257" s="200"/>
      <c r="P1257" s="200"/>
      <c r="Q1257" s="200"/>
      <c r="R1257" s="200"/>
      <c r="S1257" s="200"/>
      <c r="T1257" s="201"/>
      <c r="AT1257" s="196" t="s">
        <v>284</v>
      </c>
      <c r="AU1257" s="196" t="s">
        <v>81</v>
      </c>
      <c r="AV1257" s="12" t="s">
        <v>77</v>
      </c>
      <c r="AW1257" s="12" t="s">
        <v>36</v>
      </c>
      <c r="AX1257" s="12" t="s">
        <v>73</v>
      </c>
      <c r="AY1257" s="196" t="s">
        <v>276</v>
      </c>
    </row>
    <row r="1258" spans="2:65" s="13" customFormat="1">
      <c r="B1258" s="202"/>
      <c r="D1258" s="195" t="s">
        <v>284</v>
      </c>
      <c r="E1258" s="203" t="s">
        <v>5</v>
      </c>
      <c r="F1258" s="204" t="s">
        <v>4267</v>
      </c>
      <c r="H1258" s="205">
        <v>15.6</v>
      </c>
      <c r="I1258" s="206"/>
      <c r="L1258" s="202"/>
      <c r="M1258" s="207"/>
      <c r="N1258" s="208"/>
      <c r="O1258" s="208"/>
      <c r="P1258" s="208"/>
      <c r="Q1258" s="208"/>
      <c r="R1258" s="208"/>
      <c r="S1258" s="208"/>
      <c r="T1258" s="209"/>
      <c r="AT1258" s="203" t="s">
        <v>284</v>
      </c>
      <c r="AU1258" s="203" t="s">
        <v>81</v>
      </c>
      <c r="AV1258" s="13" t="s">
        <v>81</v>
      </c>
      <c r="AW1258" s="13" t="s">
        <v>36</v>
      </c>
      <c r="AX1258" s="13" t="s">
        <v>73</v>
      </c>
      <c r="AY1258" s="203" t="s">
        <v>276</v>
      </c>
    </row>
    <row r="1259" spans="2:65" s="14" customFormat="1">
      <c r="B1259" s="210"/>
      <c r="D1259" s="195" t="s">
        <v>284</v>
      </c>
      <c r="E1259" s="211" t="s">
        <v>5</v>
      </c>
      <c r="F1259" s="212" t="s">
        <v>290</v>
      </c>
      <c r="H1259" s="213">
        <v>130.255</v>
      </c>
      <c r="I1259" s="214"/>
      <c r="L1259" s="210"/>
      <c r="M1259" s="215"/>
      <c r="N1259" s="216"/>
      <c r="O1259" s="216"/>
      <c r="P1259" s="216"/>
      <c r="Q1259" s="216"/>
      <c r="R1259" s="216"/>
      <c r="S1259" s="216"/>
      <c r="T1259" s="217"/>
      <c r="AT1259" s="211" t="s">
        <v>284</v>
      </c>
      <c r="AU1259" s="211" t="s">
        <v>81</v>
      </c>
      <c r="AV1259" s="14" t="s">
        <v>87</v>
      </c>
      <c r="AW1259" s="14" t="s">
        <v>36</v>
      </c>
      <c r="AX1259" s="14" t="s">
        <v>73</v>
      </c>
      <c r="AY1259" s="211" t="s">
        <v>276</v>
      </c>
    </row>
    <row r="1260" spans="2:65" s="12" customFormat="1">
      <c r="B1260" s="194"/>
      <c r="D1260" s="195" t="s">
        <v>284</v>
      </c>
      <c r="E1260" s="196" t="s">
        <v>5</v>
      </c>
      <c r="F1260" s="197" t="s">
        <v>1345</v>
      </c>
      <c r="H1260" s="196" t="s">
        <v>5</v>
      </c>
      <c r="I1260" s="198"/>
      <c r="L1260" s="194"/>
      <c r="M1260" s="199"/>
      <c r="N1260" s="200"/>
      <c r="O1260" s="200"/>
      <c r="P1260" s="200"/>
      <c r="Q1260" s="200"/>
      <c r="R1260" s="200"/>
      <c r="S1260" s="200"/>
      <c r="T1260" s="201"/>
      <c r="AT1260" s="196" t="s">
        <v>284</v>
      </c>
      <c r="AU1260" s="196" t="s">
        <v>81</v>
      </c>
      <c r="AV1260" s="12" t="s">
        <v>77</v>
      </c>
      <c r="AW1260" s="12" t="s">
        <v>36</v>
      </c>
      <c r="AX1260" s="12" t="s">
        <v>73</v>
      </c>
      <c r="AY1260" s="196" t="s">
        <v>276</v>
      </c>
    </row>
    <row r="1261" spans="2:65" s="12" customFormat="1">
      <c r="B1261" s="194"/>
      <c r="D1261" s="195" t="s">
        <v>284</v>
      </c>
      <c r="E1261" s="196" t="s">
        <v>5</v>
      </c>
      <c r="F1261" s="197" t="s">
        <v>3909</v>
      </c>
      <c r="H1261" s="196" t="s">
        <v>5</v>
      </c>
      <c r="I1261" s="198"/>
      <c r="L1261" s="194"/>
      <c r="M1261" s="199"/>
      <c r="N1261" s="200"/>
      <c r="O1261" s="200"/>
      <c r="P1261" s="200"/>
      <c r="Q1261" s="200"/>
      <c r="R1261" s="200"/>
      <c r="S1261" s="200"/>
      <c r="T1261" s="201"/>
      <c r="AT1261" s="196" t="s">
        <v>284</v>
      </c>
      <c r="AU1261" s="196" t="s">
        <v>81</v>
      </c>
      <c r="AV1261" s="12" t="s">
        <v>77</v>
      </c>
      <c r="AW1261" s="12" t="s">
        <v>36</v>
      </c>
      <c r="AX1261" s="12" t="s">
        <v>73</v>
      </c>
      <c r="AY1261" s="196" t="s">
        <v>276</v>
      </c>
    </row>
    <row r="1262" spans="2:65" s="13" customFormat="1">
      <c r="B1262" s="202"/>
      <c r="D1262" s="195" t="s">
        <v>284</v>
      </c>
      <c r="E1262" s="203" t="s">
        <v>5</v>
      </c>
      <c r="F1262" s="204" t="s">
        <v>4263</v>
      </c>
      <c r="H1262" s="205">
        <v>103.48</v>
      </c>
      <c r="I1262" s="206"/>
      <c r="L1262" s="202"/>
      <c r="M1262" s="207"/>
      <c r="N1262" s="208"/>
      <c r="O1262" s="208"/>
      <c r="P1262" s="208"/>
      <c r="Q1262" s="208"/>
      <c r="R1262" s="208"/>
      <c r="S1262" s="208"/>
      <c r="T1262" s="209"/>
      <c r="AT1262" s="203" t="s">
        <v>284</v>
      </c>
      <c r="AU1262" s="203" t="s">
        <v>81</v>
      </c>
      <c r="AV1262" s="13" t="s">
        <v>81</v>
      </c>
      <c r="AW1262" s="13" t="s">
        <v>36</v>
      </c>
      <c r="AX1262" s="13" t="s">
        <v>73</v>
      </c>
      <c r="AY1262" s="203" t="s">
        <v>276</v>
      </c>
    </row>
    <row r="1263" spans="2:65" s="13" customFormat="1">
      <c r="B1263" s="202"/>
      <c r="D1263" s="195" t="s">
        <v>284</v>
      </c>
      <c r="E1263" s="203" t="s">
        <v>5</v>
      </c>
      <c r="F1263" s="204" t="s">
        <v>4264</v>
      </c>
      <c r="H1263" s="205">
        <v>7.14</v>
      </c>
      <c r="I1263" s="206"/>
      <c r="L1263" s="202"/>
      <c r="M1263" s="207"/>
      <c r="N1263" s="208"/>
      <c r="O1263" s="208"/>
      <c r="P1263" s="208"/>
      <c r="Q1263" s="208"/>
      <c r="R1263" s="208"/>
      <c r="S1263" s="208"/>
      <c r="T1263" s="209"/>
      <c r="AT1263" s="203" t="s">
        <v>284</v>
      </c>
      <c r="AU1263" s="203" t="s">
        <v>81</v>
      </c>
      <c r="AV1263" s="13" t="s">
        <v>81</v>
      </c>
      <c r="AW1263" s="13" t="s">
        <v>36</v>
      </c>
      <c r="AX1263" s="13" t="s">
        <v>73</v>
      </c>
      <c r="AY1263" s="203" t="s">
        <v>276</v>
      </c>
    </row>
    <row r="1264" spans="2:65" s="13" customFormat="1">
      <c r="B1264" s="202"/>
      <c r="D1264" s="195" t="s">
        <v>284</v>
      </c>
      <c r="E1264" s="203" t="s">
        <v>5</v>
      </c>
      <c r="F1264" s="204" t="s">
        <v>4265</v>
      </c>
      <c r="H1264" s="205">
        <v>2.7749999999999999</v>
      </c>
      <c r="I1264" s="206"/>
      <c r="L1264" s="202"/>
      <c r="M1264" s="207"/>
      <c r="N1264" s="208"/>
      <c r="O1264" s="208"/>
      <c r="P1264" s="208"/>
      <c r="Q1264" s="208"/>
      <c r="R1264" s="208"/>
      <c r="S1264" s="208"/>
      <c r="T1264" s="209"/>
      <c r="AT1264" s="203" t="s">
        <v>284</v>
      </c>
      <c r="AU1264" s="203" t="s">
        <v>81</v>
      </c>
      <c r="AV1264" s="13" t="s">
        <v>81</v>
      </c>
      <c r="AW1264" s="13" t="s">
        <v>36</v>
      </c>
      <c r="AX1264" s="13" t="s">
        <v>73</v>
      </c>
      <c r="AY1264" s="203" t="s">
        <v>276</v>
      </c>
    </row>
    <row r="1265" spans="2:51" s="13" customFormat="1">
      <c r="B1265" s="202"/>
      <c r="D1265" s="195" t="s">
        <v>284</v>
      </c>
      <c r="E1265" s="203" t="s">
        <v>5</v>
      </c>
      <c r="F1265" s="204" t="s">
        <v>4266</v>
      </c>
      <c r="H1265" s="205">
        <v>1.26</v>
      </c>
      <c r="I1265" s="206"/>
      <c r="L1265" s="202"/>
      <c r="M1265" s="207"/>
      <c r="N1265" s="208"/>
      <c r="O1265" s="208"/>
      <c r="P1265" s="208"/>
      <c r="Q1265" s="208"/>
      <c r="R1265" s="208"/>
      <c r="S1265" s="208"/>
      <c r="T1265" s="209"/>
      <c r="AT1265" s="203" t="s">
        <v>284</v>
      </c>
      <c r="AU1265" s="203" t="s">
        <v>81</v>
      </c>
      <c r="AV1265" s="13" t="s">
        <v>81</v>
      </c>
      <c r="AW1265" s="13" t="s">
        <v>36</v>
      </c>
      <c r="AX1265" s="13" t="s">
        <v>73</v>
      </c>
      <c r="AY1265" s="203" t="s">
        <v>276</v>
      </c>
    </row>
    <row r="1266" spans="2:51" s="12" customFormat="1">
      <c r="B1266" s="194"/>
      <c r="D1266" s="195" t="s">
        <v>284</v>
      </c>
      <c r="E1266" s="196" t="s">
        <v>5</v>
      </c>
      <c r="F1266" s="197" t="s">
        <v>1318</v>
      </c>
      <c r="H1266" s="196" t="s">
        <v>5</v>
      </c>
      <c r="I1266" s="198"/>
      <c r="L1266" s="194"/>
      <c r="M1266" s="199"/>
      <c r="N1266" s="200"/>
      <c r="O1266" s="200"/>
      <c r="P1266" s="200"/>
      <c r="Q1266" s="200"/>
      <c r="R1266" s="200"/>
      <c r="S1266" s="200"/>
      <c r="T1266" s="201"/>
      <c r="AT1266" s="196" t="s">
        <v>284</v>
      </c>
      <c r="AU1266" s="196" t="s">
        <v>81</v>
      </c>
      <c r="AV1266" s="12" t="s">
        <v>77</v>
      </c>
      <c r="AW1266" s="12" t="s">
        <v>36</v>
      </c>
      <c r="AX1266" s="12" t="s">
        <v>73</v>
      </c>
      <c r="AY1266" s="196" t="s">
        <v>276</v>
      </c>
    </row>
    <row r="1267" spans="2:51" s="13" customFormat="1">
      <c r="B1267" s="202"/>
      <c r="D1267" s="195" t="s">
        <v>284</v>
      </c>
      <c r="E1267" s="203" t="s">
        <v>5</v>
      </c>
      <c r="F1267" s="204" t="s">
        <v>4280</v>
      </c>
      <c r="H1267" s="205">
        <v>44.2</v>
      </c>
      <c r="I1267" s="206"/>
      <c r="L1267" s="202"/>
      <c r="M1267" s="207"/>
      <c r="N1267" s="208"/>
      <c r="O1267" s="208"/>
      <c r="P1267" s="208"/>
      <c r="Q1267" s="208"/>
      <c r="R1267" s="208"/>
      <c r="S1267" s="208"/>
      <c r="T1267" s="209"/>
      <c r="AT1267" s="203" t="s">
        <v>284</v>
      </c>
      <c r="AU1267" s="203" t="s">
        <v>81</v>
      </c>
      <c r="AV1267" s="13" t="s">
        <v>81</v>
      </c>
      <c r="AW1267" s="13" t="s">
        <v>36</v>
      </c>
      <c r="AX1267" s="13" t="s">
        <v>73</v>
      </c>
      <c r="AY1267" s="203" t="s">
        <v>276</v>
      </c>
    </row>
    <row r="1268" spans="2:51" s="14" customFormat="1">
      <c r="B1268" s="210"/>
      <c r="D1268" s="195" t="s">
        <v>284</v>
      </c>
      <c r="E1268" s="211" t="s">
        <v>5</v>
      </c>
      <c r="F1268" s="212" t="s">
        <v>290</v>
      </c>
      <c r="H1268" s="213">
        <v>158.85499999999999</v>
      </c>
      <c r="I1268" s="214"/>
      <c r="L1268" s="210"/>
      <c r="M1268" s="215"/>
      <c r="N1268" s="216"/>
      <c r="O1268" s="216"/>
      <c r="P1268" s="216"/>
      <c r="Q1268" s="216"/>
      <c r="R1268" s="216"/>
      <c r="S1268" s="216"/>
      <c r="T1268" s="217"/>
      <c r="AT1268" s="211" t="s">
        <v>284</v>
      </c>
      <c r="AU1268" s="211" t="s">
        <v>81</v>
      </c>
      <c r="AV1268" s="14" t="s">
        <v>87</v>
      </c>
      <c r="AW1268" s="14" t="s">
        <v>36</v>
      </c>
      <c r="AX1268" s="14" t="s">
        <v>73</v>
      </c>
      <c r="AY1268" s="211" t="s">
        <v>276</v>
      </c>
    </row>
    <row r="1269" spans="2:51" s="12" customFormat="1">
      <c r="B1269" s="194"/>
      <c r="D1269" s="195" t="s">
        <v>284</v>
      </c>
      <c r="E1269" s="196" t="s">
        <v>5</v>
      </c>
      <c r="F1269" s="197" t="s">
        <v>1346</v>
      </c>
      <c r="H1269" s="196" t="s">
        <v>5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6" t="s">
        <v>284</v>
      </c>
      <c r="AU1269" s="196" t="s">
        <v>81</v>
      </c>
      <c r="AV1269" s="12" t="s">
        <v>77</v>
      </c>
      <c r="AW1269" s="12" t="s">
        <v>36</v>
      </c>
      <c r="AX1269" s="12" t="s">
        <v>73</v>
      </c>
      <c r="AY1269" s="196" t="s">
        <v>276</v>
      </c>
    </row>
    <row r="1270" spans="2:51" s="12" customFormat="1">
      <c r="B1270" s="194"/>
      <c r="D1270" s="195" t="s">
        <v>284</v>
      </c>
      <c r="E1270" s="196" t="s">
        <v>5</v>
      </c>
      <c r="F1270" s="197" t="s">
        <v>3909</v>
      </c>
      <c r="H1270" s="196" t="s">
        <v>5</v>
      </c>
      <c r="I1270" s="198"/>
      <c r="L1270" s="194"/>
      <c r="M1270" s="199"/>
      <c r="N1270" s="200"/>
      <c r="O1270" s="200"/>
      <c r="P1270" s="200"/>
      <c r="Q1270" s="200"/>
      <c r="R1270" s="200"/>
      <c r="S1270" s="200"/>
      <c r="T1270" s="201"/>
      <c r="AT1270" s="196" t="s">
        <v>284</v>
      </c>
      <c r="AU1270" s="196" t="s">
        <v>81</v>
      </c>
      <c r="AV1270" s="12" t="s">
        <v>77</v>
      </c>
      <c r="AW1270" s="12" t="s">
        <v>36</v>
      </c>
      <c r="AX1270" s="12" t="s">
        <v>73</v>
      </c>
      <c r="AY1270" s="196" t="s">
        <v>276</v>
      </c>
    </row>
    <row r="1271" spans="2:51" s="13" customFormat="1">
      <c r="B1271" s="202"/>
      <c r="D1271" s="195" t="s">
        <v>284</v>
      </c>
      <c r="E1271" s="203" t="s">
        <v>5</v>
      </c>
      <c r="F1271" s="204" t="s">
        <v>4263</v>
      </c>
      <c r="H1271" s="205">
        <v>103.48</v>
      </c>
      <c r="I1271" s="206"/>
      <c r="L1271" s="202"/>
      <c r="M1271" s="207"/>
      <c r="N1271" s="208"/>
      <c r="O1271" s="208"/>
      <c r="P1271" s="208"/>
      <c r="Q1271" s="208"/>
      <c r="R1271" s="208"/>
      <c r="S1271" s="208"/>
      <c r="T1271" s="209"/>
      <c r="AT1271" s="203" t="s">
        <v>284</v>
      </c>
      <c r="AU1271" s="203" t="s">
        <v>81</v>
      </c>
      <c r="AV1271" s="13" t="s">
        <v>81</v>
      </c>
      <c r="AW1271" s="13" t="s">
        <v>36</v>
      </c>
      <c r="AX1271" s="13" t="s">
        <v>73</v>
      </c>
      <c r="AY1271" s="203" t="s">
        <v>276</v>
      </c>
    </row>
    <row r="1272" spans="2:51" s="13" customFormat="1">
      <c r="B1272" s="202"/>
      <c r="D1272" s="195" t="s">
        <v>284</v>
      </c>
      <c r="E1272" s="203" t="s">
        <v>5</v>
      </c>
      <c r="F1272" s="204" t="s">
        <v>4264</v>
      </c>
      <c r="H1272" s="205">
        <v>7.14</v>
      </c>
      <c r="I1272" s="206"/>
      <c r="L1272" s="202"/>
      <c r="M1272" s="207"/>
      <c r="N1272" s="208"/>
      <c r="O1272" s="208"/>
      <c r="P1272" s="208"/>
      <c r="Q1272" s="208"/>
      <c r="R1272" s="208"/>
      <c r="S1272" s="208"/>
      <c r="T1272" s="209"/>
      <c r="AT1272" s="203" t="s">
        <v>284</v>
      </c>
      <c r="AU1272" s="203" t="s">
        <v>81</v>
      </c>
      <c r="AV1272" s="13" t="s">
        <v>81</v>
      </c>
      <c r="AW1272" s="13" t="s">
        <v>36</v>
      </c>
      <c r="AX1272" s="13" t="s">
        <v>73</v>
      </c>
      <c r="AY1272" s="203" t="s">
        <v>276</v>
      </c>
    </row>
    <row r="1273" spans="2:51" s="13" customFormat="1">
      <c r="B1273" s="202"/>
      <c r="D1273" s="195" t="s">
        <v>284</v>
      </c>
      <c r="E1273" s="203" t="s">
        <v>5</v>
      </c>
      <c r="F1273" s="204" t="s">
        <v>4265</v>
      </c>
      <c r="H1273" s="205">
        <v>2.7749999999999999</v>
      </c>
      <c r="I1273" s="206"/>
      <c r="L1273" s="202"/>
      <c r="M1273" s="207"/>
      <c r="N1273" s="208"/>
      <c r="O1273" s="208"/>
      <c r="P1273" s="208"/>
      <c r="Q1273" s="208"/>
      <c r="R1273" s="208"/>
      <c r="S1273" s="208"/>
      <c r="T1273" s="209"/>
      <c r="AT1273" s="203" t="s">
        <v>284</v>
      </c>
      <c r="AU1273" s="203" t="s">
        <v>81</v>
      </c>
      <c r="AV1273" s="13" t="s">
        <v>81</v>
      </c>
      <c r="AW1273" s="13" t="s">
        <v>36</v>
      </c>
      <c r="AX1273" s="13" t="s">
        <v>73</v>
      </c>
      <c r="AY1273" s="203" t="s">
        <v>276</v>
      </c>
    </row>
    <row r="1274" spans="2:51" s="13" customFormat="1">
      <c r="B1274" s="202"/>
      <c r="D1274" s="195" t="s">
        <v>284</v>
      </c>
      <c r="E1274" s="203" t="s">
        <v>5</v>
      </c>
      <c r="F1274" s="204" t="s">
        <v>4266</v>
      </c>
      <c r="H1274" s="205">
        <v>1.26</v>
      </c>
      <c r="I1274" s="206"/>
      <c r="L1274" s="202"/>
      <c r="M1274" s="207"/>
      <c r="N1274" s="208"/>
      <c r="O1274" s="208"/>
      <c r="P1274" s="208"/>
      <c r="Q1274" s="208"/>
      <c r="R1274" s="208"/>
      <c r="S1274" s="208"/>
      <c r="T1274" s="209"/>
      <c r="AT1274" s="203" t="s">
        <v>284</v>
      </c>
      <c r="AU1274" s="203" t="s">
        <v>81</v>
      </c>
      <c r="AV1274" s="13" t="s">
        <v>81</v>
      </c>
      <c r="AW1274" s="13" t="s">
        <v>36</v>
      </c>
      <c r="AX1274" s="13" t="s">
        <v>73</v>
      </c>
      <c r="AY1274" s="203" t="s">
        <v>276</v>
      </c>
    </row>
    <row r="1275" spans="2:51" s="12" customFormat="1">
      <c r="B1275" s="194"/>
      <c r="D1275" s="195" t="s">
        <v>284</v>
      </c>
      <c r="E1275" s="196" t="s">
        <v>5</v>
      </c>
      <c r="F1275" s="197" t="s">
        <v>1318</v>
      </c>
      <c r="H1275" s="196" t="s">
        <v>5</v>
      </c>
      <c r="I1275" s="198"/>
      <c r="L1275" s="194"/>
      <c r="M1275" s="199"/>
      <c r="N1275" s="200"/>
      <c r="O1275" s="200"/>
      <c r="P1275" s="200"/>
      <c r="Q1275" s="200"/>
      <c r="R1275" s="200"/>
      <c r="S1275" s="200"/>
      <c r="T1275" s="201"/>
      <c r="AT1275" s="196" t="s">
        <v>284</v>
      </c>
      <c r="AU1275" s="196" t="s">
        <v>81</v>
      </c>
      <c r="AV1275" s="12" t="s">
        <v>77</v>
      </c>
      <c r="AW1275" s="12" t="s">
        <v>36</v>
      </c>
      <c r="AX1275" s="12" t="s">
        <v>73</v>
      </c>
      <c r="AY1275" s="196" t="s">
        <v>276</v>
      </c>
    </row>
    <row r="1276" spans="2:51" s="13" customFormat="1">
      <c r="B1276" s="202"/>
      <c r="D1276" s="195" t="s">
        <v>284</v>
      </c>
      <c r="E1276" s="203" t="s">
        <v>5</v>
      </c>
      <c r="F1276" s="204" t="s">
        <v>4280</v>
      </c>
      <c r="H1276" s="205">
        <v>44.2</v>
      </c>
      <c r="I1276" s="206"/>
      <c r="L1276" s="202"/>
      <c r="M1276" s="207"/>
      <c r="N1276" s="208"/>
      <c r="O1276" s="208"/>
      <c r="P1276" s="208"/>
      <c r="Q1276" s="208"/>
      <c r="R1276" s="208"/>
      <c r="S1276" s="208"/>
      <c r="T1276" s="209"/>
      <c r="AT1276" s="203" t="s">
        <v>284</v>
      </c>
      <c r="AU1276" s="203" t="s">
        <v>81</v>
      </c>
      <c r="AV1276" s="13" t="s">
        <v>81</v>
      </c>
      <c r="AW1276" s="13" t="s">
        <v>36</v>
      </c>
      <c r="AX1276" s="13" t="s">
        <v>73</v>
      </c>
      <c r="AY1276" s="203" t="s">
        <v>276</v>
      </c>
    </row>
    <row r="1277" spans="2:51" s="14" customFormat="1">
      <c r="B1277" s="210"/>
      <c r="D1277" s="195" t="s">
        <v>284</v>
      </c>
      <c r="E1277" s="211" t="s">
        <v>5</v>
      </c>
      <c r="F1277" s="212" t="s">
        <v>290</v>
      </c>
      <c r="H1277" s="213">
        <v>158.85499999999999</v>
      </c>
      <c r="I1277" s="214"/>
      <c r="L1277" s="210"/>
      <c r="M1277" s="215"/>
      <c r="N1277" s="216"/>
      <c r="O1277" s="216"/>
      <c r="P1277" s="216"/>
      <c r="Q1277" s="216"/>
      <c r="R1277" s="216"/>
      <c r="S1277" s="216"/>
      <c r="T1277" s="217"/>
      <c r="AT1277" s="211" t="s">
        <v>284</v>
      </c>
      <c r="AU1277" s="211" t="s">
        <v>81</v>
      </c>
      <c r="AV1277" s="14" t="s">
        <v>87</v>
      </c>
      <c r="AW1277" s="14" t="s">
        <v>36</v>
      </c>
      <c r="AX1277" s="14" t="s">
        <v>73</v>
      </c>
      <c r="AY1277" s="211" t="s">
        <v>276</v>
      </c>
    </row>
    <row r="1278" spans="2:51" s="12" customFormat="1">
      <c r="B1278" s="194"/>
      <c r="D1278" s="195" t="s">
        <v>284</v>
      </c>
      <c r="E1278" s="196" t="s">
        <v>5</v>
      </c>
      <c r="F1278" s="197" t="s">
        <v>4288</v>
      </c>
      <c r="H1278" s="196" t="s">
        <v>5</v>
      </c>
      <c r="I1278" s="198"/>
      <c r="L1278" s="194"/>
      <c r="M1278" s="199"/>
      <c r="N1278" s="200"/>
      <c r="O1278" s="200"/>
      <c r="P1278" s="200"/>
      <c r="Q1278" s="200"/>
      <c r="R1278" s="200"/>
      <c r="S1278" s="200"/>
      <c r="T1278" s="201"/>
      <c r="AT1278" s="196" t="s">
        <v>284</v>
      </c>
      <c r="AU1278" s="196" t="s">
        <v>81</v>
      </c>
      <c r="AV1278" s="12" t="s">
        <v>77</v>
      </c>
      <c r="AW1278" s="12" t="s">
        <v>36</v>
      </c>
      <c r="AX1278" s="12" t="s">
        <v>73</v>
      </c>
      <c r="AY1278" s="196" t="s">
        <v>276</v>
      </c>
    </row>
    <row r="1279" spans="2:51" s="12" customFormat="1">
      <c r="B1279" s="194"/>
      <c r="D1279" s="195" t="s">
        <v>284</v>
      </c>
      <c r="E1279" s="196" t="s">
        <v>5</v>
      </c>
      <c r="F1279" s="197" t="s">
        <v>4289</v>
      </c>
      <c r="H1279" s="196" t="s">
        <v>5</v>
      </c>
      <c r="I1279" s="198"/>
      <c r="L1279" s="194"/>
      <c r="M1279" s="199"/>
      <c r="N1279" s="200"/>
      <c r="O1279" s="200"/>
      <c r="P1279" s="200"/>
      <c r="Q1279" s="200"/>
      <c r="R1279" s="200"/>
      <c r="S1279" s="200"/>
      <c r="T1279" s="201"/>
      <c r="AT1279" s="196" t="s">
        <v>284</v>
      </c>
      <c r="AU1279" s="196" t="s">
        <v>81</v>
      </c>
      <c r="AV1279" s="12" t="s">
        <v>77</v>
      </c>
      <c r="AW1279" s="12" t="s">
        <v>36</v>
      </c>
      <c r="AX1279" s="12" t="s">
        <v>73</v>
      </c>
      <c r="AY1279" s="196" t="s">
        <v>276</v>
      </c>
    </row>
    <row r="1280" spans="2:51" s="13" customFormat="1">
      <c r="B1280" s="202"/>
      <c r="D1280" s="195" t="s">
        <v>284</v>
      </c>
      <c r="E1280" s="203" t="s">
        <v>5</v>
      </c>
      <c r="F1280" s="204" t="s">
        <v>4268</v>
      </c>
      <c r="H1280" s="205">
        <v>116.96</v>
      </c>
      <c r="I1280" s="206"/>
      <c r="L1280" s="202"/>
      <c r="M1280" s="207"/>
      <c r="N1280" s="208"/>
      <c r="O1280" s="208"/>
      <c r="P1280" s="208"/>
      <c r="Q1280" s="208"/>
      <c r="R1280" s="208"/>
      <c r="S1280" s="208"/>
      <c r="T1280" s="209"/>
      <c r="AT1280" s="203" t="s">
        <v>284</v>
      </c>
      <c r="AU1280" s="203" t="s">
        <v>81</v>
      </c>
      <c r="AV1280" s="13" t="s">
        <v>81</v>
      </c>
      <c r="AW1280" s="13" t="s">
        <v>36</v>
      </c>
      <c r="AX1280" s="13" t="s">
        <v>73</v>
      </c>
      <c r="AY1280" s="203" t="s">
        <v>276</v>
      </c>
    </row>
    <row r="1281" spans="2:51" s="12" customFormat="1">
      <c r="B1281" s="194"/>
      <c r="D1281" s="195" t="s">
        <v>284</v>
      </c>
      <c r="E1281" s="196" t="s">
        <v>5</v>
      </c>
      <c r="F1281" s="197" t="s">
        <v>4269</v>
      </c>
      <c r="H1281" s="196" t="s">
        <v>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6" t="s">
        <v>284</v>
      </c>
      <c r="AU1281" s="196" t="s">
        <v>81</v>
      </c>
      <c r="AV1281" s="12" t="s">
        <v>77</v>
      </c>
      <c r="AW1281" s="12" t="s">
        <v>36</v>
      </c>
      <c r="AX1281" s="12" t="s">
        <v>73</v>
      </c>
      <c r="AY1281" s="196" t="s">
        <v>276</v>
      </c>
    </row>
    <row r="1282" spans="2:51" s="13" customFormat="1">
      <c r="B1282" s="202"/>
      <c r="D1282" s="195" t="s">
        <v>284</v>
      </c>
      <c r="E1282" s="203" t="s">
        <v>5</v>
      </c>
      <c r="F1282" s="204" t="s">
        <v>4286</v>
      </c>
      <c r="H1282" s="205">
        <v>22.2</v>
      </c>
      <c r="I1282" s="206"/>
      <c r="L1282" s="202"/>
      <c r="M1282" s="207"/>
      <c r="N1282" s="208"/>
      <c r="O1282" s="208"/>
      <c r="P1282" s="208"/>
      <c r="Q1282" s="208"/>
      <c r="R1282" s="208"/>
      <c r="S1282" s="208"/>
      <c r="T1282" s="209"/>
      <c r="AT1282" s="203" t="s">
        <v>284</v>
      </c>
      <c r="AU1282" s="203" t="s">
        <v>81</v>
      </c>
      <c r="AV1282" s="13" t="s">
        <v>81</v>
      </c>
      <c r="AW1282" s="13" t="s">
        <v>36</v>
      </c>
      <c r="AX1282" s="13" t="s">
        <v>73</v>
      </c>
      <c r="AY1282" s="203" t="s">
        <v>276</v>
      </c>
    </row>
    <row r="1283" spans="2:51" s="14" customFormat="1">
      <c r="B1283" s="210"/>
      <c r="D1283" s="195" t="s">
        <v>284</v>
      </c>
      <c r="E1283" s="211" t="s">
        <v>5</v>
      </c>
      <c r="F1283" s="212" t="s">
        <v>290</v>
      </c>
      <c r="H1283" s="213">
        <v>139.16</v>
      </c>
      <c r="I1283" s="214"/>
      <c r="L1283" s="210"/>
      <c r="M1283" s="215"/>
      <c r="N1283" s="216"/>
      <c r="O1283" s="216"/>
      <c r="P1283" s="216"/>
      <c r="Q1283" s="216"/>
      <c r="R1283" s="216"/>
      <c r="S1283" s="216"/>
      <c r="T1283" s="217"/>
      <c r="AT1283" s="211" t="s">
        <v>284</v>
      </c>
      <c r="AU1283" s="211" t="s">
        <v>81</v>
      </c>
      <c r="AV1283" s="14" t="s">
        <v>87</v>
      </c>
      <c r="AW1283" s="14" t="s">
        <v>36</v>
      </c>
      <c r="AX1283" s="14" t="s">
        <v>73</v>
      </c>
      <c r="AY1283" s="211" t="s">
        <v>276</v>
      </c>
    </row>
    <row r="1284" spans="2:51" s="12" customFormat="1">
      <c r="B1284" s="194"/>
      <c r="D1284" s="195" t="s">
        <v>284</v>
      </c>
      <c r="E1284" s="196" t="s">
        <v>5</v>
      </c>
      <c r="F1284" s="197" t="s">
        <v>1345</v>
      </c>
      <c r="H1284" s="196" t="s">
        <v>5</v>
      </c>
      <c r="I1284" s="198"/>
      <c r="L1284" s="194"/>
      <c r="M1284" s="199"/>
      <c r="N1284" s="200"/>
      <c r="O1284" s="200"/>
      <c r="P1284" s="200"/>
      <c r="Q1284" s="200"/>
      <c r="R1284" s="200"/>
      <c r="S1284" s="200"/>
      <c r="T1284" s="201"/>
      <c r="AT1284" s="196" t="s">
        <v>284</v>
      </c>
      <c r="AU1284" s="196" t="s">
        <v>81</v>
      </c>
      <c r="AV1284" s="12" t="s">
        <v>77</v>
      </c>
      <c r="AW1284" s="12" t="s">
        <v>36</v>
      </c>
      <c r="AX1284" s="12" t="s">
        <v>73</v>
      </c>
      <c r="AY1284" s="196" t="s">
        <v>276</v>
      </c>
    </row>
    <row r="1285" spans="2:51" s="13" customFormat="1">
      <c r="B1285" s="202"/>
      <c r="D1285" s="195" t="s">
        <v>284</v>
      </c>
      <c r="E1285" s="203" t="s">
        <v>5</v>
      </c>
      <c r="F1285" s="204" t="s">
        <v>4268</v>
      </c>
      <c r="H1285" s="205">
        <v>116.96</v>
      </c>
      <c r="I1285" s="206"/>
      <c r="L1285" s="202"/>
      <c r="M1285" s="207"/>
      <c r="N1285" s="208"/>
      <c r="O1285" s="208"/>
      <c r="P1285" s="208"/>
      <c r="Q1285" s="208"/>
      <c r="R1285" s="208"/>
      <c r="S1285" s="208"/>
      <c r="T1285" s="209"/>
      <c r="AT1285" s="203" t="s">
        <v>284</v>
      </c>
      <c r="AU1285" s="203" t="s">
        <v>81</v>
      </c>
      <c r="AV1285" s="13" t="s">
        <v>81</v>
      </c>
      <c r="AW1285" s="13" t="s">
        <v>36</v>
      </c>
      <c r="AX1285" s="13" t="s">
        <v>73</v>
      </c>
      <c r="AY1285" s="203" t="s">
        <v>276</v>
      </c>
    </row>
    <row r="1286" spans="2:51" s="12" customFormat="1">
      <c r="B1286" s="194"/>
      <c r="D1286" s="195" t="s">
        <v>284</v>
      </c>
      <c r="E1286" s="196" t="s">
        <v>5</v>
      </c>
      <c r="F1286" s="197" t="s">
        <v>4269</v>
      </c>
      <c r="H1286" s="196" t="s">
        <v>5</v>
      </c>
      <c r="I1286" s="198"/>
      <c r="L1286" s="194"/>
      <c r="M1286" s="199"/>
      <c r="N1286" s="200"/>
      <c r="O1286" s="200"/>
      <c r="P1286" s="200"/>
      <c r="Q1286" s="200"/>
      <c r="R1286" s="200"/>
      <c r="S1286" s="200"/>
      <c r="T1286" s="201"/>
      <c r="AT1286" s="196" t="s">
        <v>284</v>
      </c>
      <c r="AU1286" s="196" t="s">
        <v>81</v>
      </c>
      <c r="AV1286" s="12" t="s">
        <v>77</v>
      </c>
      <c r="AW1286" s="12" t="s">
        <v>36</v>
      </c>
      <c r="AX1286" s="12" t="s">
        <v>73</v>
      </c>
      <c r="AY1286" s="196" t="s">
        <v>276</v>
      </c>
    </row>
    <row r="1287" spans="2:51" s="13" customFormat="1">
      <c r="B1287" s="202"/>
      <c r="D1287" s="195" t="s">
        <v>284</v>
      </c>
      <c r="E1287" s="203" t="s">
        <v>5</v>
      </c>
      <c r="F1287" s="204" t="s">
        <v>4270</v>
      </c>
      <c r="H1287" s="205">
        <v>44.4</v>
      </c>
      <c r="I1287" s="206"/>
      <c r="L1287" s="202"/>
      <c r="M1287" s="207"/>
      <c r="N1287" s="208"/>
      <c r="O1287" s="208"/>
      <c r="P1287" s="208"/>
      <c r="Q1287" s="208"/>
      <c r="R1287" s="208"/>
      <c r="S1287" s="208"/>
      <c r="T1287" s="209"/>
      <c r="AT1287" s="203" t="s">
        <v>284</v>
      </c>
      <c r="AU1287" s="203" t="s">
        <v>81</v>
      </c>
      <c r="AV1287" s="13" t="s">
        <v>81</v>
      </c>
      <c r="AW1287" s="13" t="s">
        <v>36</v>
      </c>
      <c r="AX1287" s="13" t="s">
        <v>73</v>
      </c>
      <c r="AY1287" s="203" t="s">
        <v>276</v>
      </c>
    </row>
    <row r="1288" spans="2:51" s="14" customFormat="1">
      <c r="B1288" s="210"/>
      <c r="D1288" s="195" t="s">
        <v>284</v>
      </c>
      <c r="E1288" s="211" t="s">
        <v>5</v>
      </c>
      <c r="F1288" s="212" t="s">
        <v>290</v>
      </c>
      <c r="H1288" s="213">
        <v>161.36000000000001</v>
      </c>
      <c r="I1288" s="214"/>
      <c r="L1288" s="210"/>
      <c r="M1288" s="215"/>
      <c r="N1288" s="216"/>
      <c r="O1288" s="216"/>
      <c r="P1288" s="216"/>
      <c r="Q1288" s="216"/>
      <c r="R1288" s="216"/>
      <c r="S1288" s="216"/>
      <c r="T1288" s="217"/>
      <c r="AT1288" s="211" t="s">
        <v>284</v>
      </c>
      <c r="AU1288" s="211" t="s">
        <v>81</v>
      </c>
      <c r="AV1288" s="14" t="s">
        <v>87</v>
      </c>
      <c r="AW1288" s="14" t="s">
        <v>36</v>
      </c>
      <c r="AX1288" s="14" t="s">
        <v>73</v>
      </c>
      <c r="AY1288" s="211" t="s">
        <v>276</v>
      </c>
    </row>
    <row r="1289" spans="2:51" s="12" customFormat="1">
      <c r="B1289" s="194"/>
      <c r="D1289" s="195" t="s">
        <v>284</v>
      </c>
      <c r="E1289" s="196" t="s">
        <v>5</v>
      </c>
      <c r="F1289" s="197" t="s">
        <v>1346</v>
      </c>
      <c r="H1289" s="196" t="s">
        <v>5</v>
      </c>
      <c r="I1289" s="198"/>
      <c r="L1289" s="194"/>
      <c r="M1289" s="199"/>
      <c r="N1289" s="200"/>
      <c r="O1289" s="200"/>
      <c r="P1289" s="200"/>
      <c r="Q1289" s="200"/>
      <c r="R1289" s="200"/>
      <c r="S1289" s="200"/>
      <c r="T1289" s="201"/>
      <c r="AT1289" s="196" t="s">
        <v>284</v>
      </c>
      <c r="AU1289" s="196" t="s">
        <v>81</v>
      </c>
      <c r="AV1289" s="12" t="s">
        <v>77</v>
      </c>
      <c r="AW1289" s="12" t="s">
        <v>36</v>
      </c>
      <c r="AX1289" s="12" t="s">
        <v>73</v>
      </c>
      <c r="AY1289" s="196" t="s">
        <v>276</v>
      </c>
    </row>
    <row r="1290" spans="2:51" s="13" customFormat="1">
      <c r="B1290" s="202"/>
      <c r="D1290" s="195" t="s">
        <v>284</v>
      </c>
      <c r="E1290" s="203" t="s">
        <v>5</v>
      </c>
      <c r="F1290" s="204" t="s">
        <v>4268</v>
      </c>
      <c r="H1290" s="205">
        <v>116.96</v>
      </c>
      <c r="I1290" s="206"/>
      <c r="L1290" s="202"/>
      <c r="M1290" s="207"/>
      <c r="N1290" s="208"/>
      <c r="O1290" s="208"/>
      <c r="P1290" s="208"/>
      <c r="Q1290" s="208"/>
      <c r="R1290" s="208"/>
      <c r="S1290" s="208"/>
      <c r="T1290" s="209"/>
      <c r="AT1290" s="203" t="s">
        <v>284</v>
      </c>
      <c r="AU1290" s="203" t="s">
        <v>81</v>
      </c>
      <c r="AV1290" s="13" t="s">
        <v>81</v>
      </c>
      <c r="AW1290" s="13" t="s">
        <v>36</v>
      </c>
      <c r="AX1290" s="13" t="s">
        <v>73</v>
      </c>
      <c r="AY1290" s="203" t="s">
        <v>276</v>
      </c>
    </row>
    <row r="1291" spans="2:51" s="12" customFormat="1">
      <c r="B1291" s="194"/>
      <c r="D1291" s="195" t="s">
        <v>284</v>
      </c>
      <c r="E1291" s="196" t="s">
        <v>5</v>
      </c>
      <c r="F1291" s="197" t="s">
        <v>4269</v>
      </c>
      <c r="H1291" s="196" t="s">
        <v>5</v>
      </c>
      <c r="I1291" s="198"/>
      <c r="L1291" s="194"/>
      <c r="M1291" s="199"/>
      <c r="N1291" s="200"/>
      <c r="O1291" s="200"/>
      <c r="P1291" s="200"/>
      <c r="Q1291" s="200"/>
      <c r="R1291" s="200"/>
      <c r="S1291" s="200"/>
      <c r="T1291" s="201"/>
      <c r="AT1291" s="196" t="s">
        <v>284</v>
      </c>
      <c r="AU1291" s="196" t="s">
        <v>81</v>
      </c>
      <c r="AV1291" s="12" t="s">
        <v>77</v>
      </c>
      <c r="AW1291" s="12" t="s">
        <v>36</v>
      </c>
      <c r="AX1291" s="12" t="s">
        <v>73</v>
      </c>
      <c r="AY1291" s="196" t="s">
        <v>276</v>
      </c>
    </row>
    <row r="1292" spans="2:51" s="13" customFormat="1">
      <c r="B1292" s="202"/>
      <c r="D1292" s="195" t="s">
        <v>284</v>
      </c>
      <c r="E1292" s="203" t="s">
        <v>5</v>
      </c>
      <c r="F1292" s="204" t="s">
        <v>4270</v>
      </c>
      <c r="H1292" s="205">
        <v>44.4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284</v>
      </c>
      <c r="AU1292" s="203" t="s">
        <v>81</v>
      </c>
      <c r="AV1292" s="13" t="s">
        <v>81</v>
      </c>
      <c r="AW1292" s="13" t="s">
        <v>36</v>
      </c>
      <c r="AX1292" s="13" t="s">
        <v>73</v>
      </c>
      <c r="AY1292" s="203" t="s">
        <v>276</v>
      </c>
    </row>
    <row r="1293" spans="2:51" s="14" customFormat="1">
      <c r="B1293" s="210"/>
      <c r="D1293" s="195" t="s">
        <v>284</v>
      </c>
      <c r="E1293" s="211" t="s">
        <v>5</v>
      </c>
      <c r="F1293" s="212" t="s">
        <v>290</v>
      </c>
      <c r="H1293" s="213">
        <v>161.36000000000001</v>
      </c>
      <c r="I1293" s="214"/>
      <c r="L1293" s="210"/>
      <c r="M1293" s="215"/>
      <c r="N1293" s="216"/>
      <c r="O1293" s="216"/>
      <c r="P1293" s="216"/>
      <c r="Q1293" s="216"/>
      <c r="R1293" s="216"/>
      <c r="S1293" s="216"/>
      <c r="T1293" s="217"/>
      <c r="AT1293" s="211" t="s">
        <v>284</v>
      </c>
      <c r="AU1293" s="211" t="s">
        <v>81</v>
      </c>
      <c r="AV1293" s="14" t="s">
        <v>87</v>
      </c>
      <c r="AW1293" s="14" t="s">
        <v>36</v>
      </c>
      <c r="AX1293" s="14" t="s">
        <v>73</v>
      </c>
      <c r="AY1293" s="211" t="s">
        <v>276</v>
      </c>
    </row>
    <row r="1294" spans="2:51" s="12" customFormat="1">
      <c r="B1294" s="194"/>
      <c r="D1294" s="195" t="s">
        <v>284</v>
      </c>
      <c r="E1294" s="196" t="s">
        <v>5</v>
      </c>
      <c r="F1294" s="197" t="s">
        <v>4290</v>
      </c>
      <c r="H1294" s="196" t="s">
        <v>5</v>
      </c>
      <c r="I1294" s="198"/>
      <c r="L1294" s="194"/>
      <c r="M1294" s="199"/>
      <c r="N1294" s="200"/>
      <c r="O1294" s="200"/>
      <c r="P1294" s="200"/>
      <c r="Q1294" s="200"/>
      <c r="R1294" s="200"/>
      <c r="S1294" s="200"/>
      <c r="T1294" s="201"/>
      <c r="AT1294" s="196" t="s">
        <v>284</v>
      </c>
      <c r="AU1294" s="196" t="s">
        <v>81</v>
      </c>
      <c r="AV1294" s="12" t="s">
        <v>77</v>
      </c>
      <c r="AW1294" s="12" t="s">
        <v>36</v>
      </c>
      <c r="AX1294" s="12" t="s">
        <v>73</v>
      </c>
      <c r="AY1294" s="196" t="s">
        <v>276</v>
      </c>
    </row>
    <row r="1295" spans="2:51" s="13" customFormat="1">
      <c r="B1295" s="202"/>
      <c r="D1295" s="195" t="s">
        <v>284</v>
      </c>
      <c r="E1295" s="203" t="s">
        <v>5</v>
      </c>
      <c r="F1295" s="204" t="s">
        <v>4291</v>
      </c>
      <c r="H1295" s="205">
        <v>69.135000000000005</v>
      </c>
      <c r="I1295" s="206"/>
      <c r="L1295" s="202"/>
      <c r="M1295" s="207"/>
      <c r="N1295" s="208"/>
      <c r="O1295" s="208"/>
      <c r="P1295" s="208"/>
      <c r="Q1295" s="208"/>
      <c r="R1295" s="208"/>
      <c r="S1295" s="208"/>
      <c r="T1295" s="209"/>
      <c r="AT1295" s="203" t="s">
        <v>284</v>
      </c>
      <c r="AU1295" s="203" t="s">
        <v>81</v>
      </c>
      <c r="AV1295" s="13" t="s">
        <v>81</v>
      </c>
      <c r="AW1295" s="13" t="s">
        <v>36</v>
      </c>
      <c r="AX1295" s="13" t="s">
        <v>73</v>
      </c>
      <c r="AY1295" s="203" t="s">
        <v>276</v>
      </c>
    </row>
    <row r="1296" spans="2:51" s="14" customFormat="1">
      <c r="B1296" s="210"/>
      <c r="D1296" s="195" t="s">
        <v>284</v>
      </c>
      <c r="E1296" s="211" t="s">
        <v>5</v>
      </c>
      <c r="F1296" s="212" t="s">
        <v>290</v>
      </c>
      <c r="H1296" s="213">
        <v>69.135000000000005</v>
      </c>
      <c r="I1296" s="214"/>
      <c r="L1296" s="210"/>
      <c r="M1296" s="215"/>
      <c r="N1296" s="216"/>
      <c r="O1296" s="216"/>
      <c r="P1296" s="216"/>
      <c r="Q1296" s="216"/>
      <c r="R1296" s="216"/>
      <c r="S1296" s="216"/>
      <c r="T1296" s="217"/>
      <c r="AT1296" s="211" t="s">
        <v>284</v>
      </c>
      <c r="AU1296" s="211" t="s">
        <v>81</v>
      </c>
      <c r="AV1296" s="14" t="s">
        <v>87</v>
      </c>
      <c r="AW1296" s="14" t="s">
        <v>36</v>
      </c>
      <c r="AX1296" s="14" t="s">
        <v>73</v>
      </c>
      <c r="AY1296" s="211" t="s">
        <v>276</v>
      </c>
    </row>
    <row r="1297" spans="2:51" s="12" customFormat="1">
      <c r="B1297" s="194"/>
      <c r="D1297" s="195" t="s">
        <v>284</v>
      </c>
      <c r="E1297" s="196" t="s">
        <v>5</v>
      </c>
      <c r="F1297" s="197" t="s">
        <v>4292</v>
      </c>
      <c r="H1297" s="196" t="s">
        <v>5</v>
      </c>
      <c r="I1297" s="198"/>
      <c r="L1297" s="194"/>
      <c r="M1297" s="199"/>
      <c r="N1297" s="200"/>
      <c r="O1297" s="200"/>
      <c r="P1297" s="200"/>
      <c r="Q1297" s="200"/>
      <c r="R1297" s="200"/>
      <c r="S1297" s="200"/>
      <c r="T1297" s="201"/>
      <c r="AT1297" s="196" t="s">
        <v>284</v>
      </c>
      <c r="AU1297" s="196" t="s">
        <v>81</v>
      </c>
      <c r="AV1297" s="12" t="s">
        <v>77</v>
      </c>
      <c r="AW1297" s="12" t="s">
        <v>36</v>
      </c>
      <c r="AX1297" s="12" t="s">
        <v>73</v>
      </c>
      <c r="AY1297" s="196" t="s">
        <v>276</v>
      </c>
    </row>
    <row r="1298" spans="2:51" s="13" customFormat="1">
      <c r="B1298" s="202"/>
      <c r="D1298" s="195" t="s">
        <v>284</v>
      </c>
      <c r="E1298" s="203" t="s">
        <v>5</v>
      </c>
      <c r="F1298" s="204" t="s">
        <v>4291</v>
      </c>
      <c r="H1298" s="205">
        <v>69.135000000000005</v>
      </c>
      <c r="I1298" s="206"/>
      <c r="L1298" s="202"/>
      <c r="M1298" s="207"/>
      <c r="N1298" s="208"/>
      <c r="O1298" s="208"/>
      <c r="P1298" s="208"/>
      <c r="Q1298" s="208"/>
      <c r="R1298" s="208"/>
      <c r="S1298" s="208"/>
      <c r="T1298" s="209"/>
      <c r="AT1298" s="203" t="s">
        <v>284</v>
      </c>
      <c r="AU1298" s="203" t="s">
        <v>81</v>
      </c>
      <c r="AV1298" s="13" t="s">
        <v>81</v>
      </c>
      <c r="AW1298" s="13" t="s">
        <v>36</v>
      </c>
      <c r="AX1298" s="13" t="s">
        <v>73</v>
      </c>
      <c r="AY1298" s="203" t="s">
        <v>276</v>
      </c>
    </row>
    <row r="1299" spans="2:51" s="14" customFormat="1">
      <c r="B1299" s="210"/>
      <c r="D1299" s="195" t="s">
        <v>284</v>
      </c>
      <c r="E1299" s="211" t="s">
        <v>5</v>
      </c>
      <c r="F1299" s="212" t="s">
        <v>290</v>
      </c>
      <c r="H1299" s="213">
        <v>69.135000000000005</v>
      </c>
      <c r="I1299" s="214"/>
      <c r="L1299" s="210"/>
      <c r="M1299" s="215"/>
      <c r="N1299" s="216"/>
      <c r="O1299" s="216"/>
      <c r="P1299" s="216"/>
      <c r="Q1299" s="216"/>
      <c r="R1299" s="216"/>
      <c r="S1299" s="216"/>
      <c r="T1299" s="217"/>
      <c r="AT1299" s="211" t="s">
        <v>284</v>
      </c>
      <c r="AU1299" s="211" t="s">
        <v>81</v>
      </c>
      <c r="AV1299" s="14" t="s">
        <v>87</v>
      </c>
      <c r="AW1299" s="14" t="s">
        <v>36</v>
      </c>
      <c r="AX1299" s="14" t="s">
        <v>73</v>
      </c>
      <c r="AY1299" s="211" t="s">
        <v>276</v>
      </c>
    </row>
    <row r="1300" spans="2:51" s="12" customFormat="1">
      <c r="B1300" s="194"/>
      <c r="D1300" s="195" t="s">
        <v>284</v>
      </c>
      <c r="E1300" s="196" t="s">
        <v>5</v>
      </c>
      <c r="F1300" s="197" t="s">
        <v>4293</v>
      </c>
      <c r="H1300" s="196" t="s">
        <v>5</v>
      </c>
      <c r="I1300" s="198"/>
      <c r="L1300" s="194"/>
      <c r="M1300" s="199"/>
      <c r="N1300" s="200"/>
      <c r="O1300" s="200"/>
      <c r="P1300" s="200"/>
      <c r="Q1300" s="200"/>
      <c r="R1300" s="200"/>
      <c r="S1300" s="200"/>
      <c r="T1300" s="201"/>
      <c r="AT1300" s="196" t="s">
        <v>284</v>
      </c>
      <c r="AU1300" s="196" t="s">
        <v>81</v>
      </c>
      <c r="AV1300" s="12" t="s">
        <v>77</v>
      </c>
      <c r="AW1300" s="12" t="s">
        <v>36</v>
      </c>
      <c r="AX1300" s="12" t="s">
        <v>73</v>
      </c>
      <c r="AY1300" s="196" t="s">
        <v>276</v>
      </c>
    </row>
    <row r="1301" spans="2:51" s="13" customFormat="1">
      <c r="B1301" s="202"/>
      <c r="D1301" s="195" t="s">
        <v>284</v>
      </c>
      <c r="E1301" s="203" t="s">
        <v>5</v>
      </c>
      <c r="F1301" s="204" t="s">
        <v>4294</v>
      </c>
      <c r="H1301" s="205">
        <v>183.44</v>
      </c>
      <c r="I1301" s="206"/>
      <c r="L1301" s="202"/>
      <c r="M1301" s="207"/>
      <c r="N1301" s="208"/>
      <c r="O1301" s="208"/>
      <c r="P1301" s="208"/>
      <c r="Q1301" s="208"/>
      <c r="R1301" s="208"/>
      <c r="S1301" s="208"/>
      <c r="T1301" s="209"/>
      <c r="AT1301" s="203" t="s">
        <v>284</v>
      </c>
      <c r="AU1301" s="203" t="s">
        <v>81</v>
      </c>
      <c r="AV1301" s="13" t="s">
        <v>81</v>
      </c>
      <c r="AW1301" s="13" t="s">
        <v>36</v>
      </c>
      <c r="AX1301" s="13" t="s">
        <v>73</v>
      </c>
      <c r="AY1301" s="203" t="s">
        <v>276</v>
      </c>
    </row>
    <row r="1302" spans="2:51" s="12" customFormat="1">
      <c r="B1302" s="194"/>
      <c r="D1302" s="195" t="s">
        <v>284</v>
      </c>
      <c r="E1302" s="196" t="s">
        <v>5</v>
      </c>
      <c r="F1302" s="197" t="s">
        <v>4269</v>
      </c>
      <c r="H1302" s="196" t="s">
        <v>5</v>
      </c>
      <c r="I1302" s="198"/>
      <c r="L1302" s="194"/>
      <c r="M1302" s="199"/>
      <c r="N1302" s="200"/>
      <c r="O1302" s="200"/>
      <c r="P1302" s="200"/>
      <c r="Q1302" s="200"/>
      <c r="R1302" s="200"/>
      <c r="S1302" s="200"/>
      <c r="T1302" s="201"/>
      <c r="AT1302" s="196" t="s">
        <v>284</v>
      </c>
      <c r="AU1302" s="196" t="s">
        <v>81</v>
      </c>
      <c r="AV1302" s="12" t="s">
        <v>77</v>
      </c>
      <c r="AW1302" s="12" t="s">
        <v>36</v>
      </c>
      <c r="AX1302" s="12" t="s">
        <v>73</v>
      </c>
      <c r="AY1302" s="196" t="s">
        <v>276</v>
      </c>
    </row>
    <row r="1303" spans="2:51" s="13" customFormat="1">
      <c r="B1303" s="202"/>
      <c r="D1303" s="195" t="s">
        <v>284</v>
      </c>
      <c r="E1303" s="203" t="s">
        <v>5</v>
      </c>
      <c r="F1303" s="204" t="s">
        <v>4295</v>
      </c>
      <c r="H1303" s="205">
        <v>23.562999999999999</v>
      </c>
      <c r="I1303" s="206"/>
      <c r="L1303" s="202"/>
      <c r="M1303" s="207"/>
      <c r="N1303" s="208"/>
      <c r="O1303" s="208"/>
      <c r="P1303" s="208"/>
      <c r="Q1303" s="208"/>
      <c r="R1303" s="208"/>
      <c r="S1303" s="208"/>
      <c r="T1303" s="209"/>
      <c r="AT1303" s="203" t="s">
        <v>284</v>
      </c>
      <c r="AU1303" s="203" t="s">
        <v>81</v>
      </c>
      <c r="AV1303" s="13" t="s">
        <v>81</v>
      </c>
      <c r="AW1303" s="13" t="s">
        <v>36</v>
      </c>
      <c r="AX1303" s="13" t="s">
        <v>73</v>
      </c>
      <c r="AY1303" s="203" t="s">
        <v>276</v>
      </c>
    </row>
    <row r="1304" spans="2:51" s="14" customFormat="1">
      <c r="B1304" s="210"/>
      <c r="D1304" s="195" t="s">
        <v>284</v>
      </c>
      <c r="E1304" s="211" t="s">
        <v>5</v>
      </c>
      <c r="F1304" s="212" t="s">
        <v>290</v>
      </c>
      <c r="H1304" s="213">
        <v>207.00299999999999</v>
      </c>
      <c r="I1304" s="214"/>
      <c r="L1304" s="210"/>
      <c r="M1304" s="215"/>
      <c r="N1304" s="216"/>
      <c r="O1304" s="216"/>
      <c r="P1304" s="216"/>
      <c r="Q1304" s="216"/>
      <c r="R1304" s="216"/>
      <c r="S1304" s="216"/>
      <c r="T1304" s="217"/>
      <c r="AT1304" s="211" t="s">
        <v>284</v>
      </c>
      <c r="AU1304" s="211" t="s">
        <v>81</v>
      </c>
      <c r="AV1304" s="14" t="s">
        <v>87</v>
      </c>
      <c r="AW1304" s="14" t="s">
        <v>36</v>
      </c>
      <c r="AX1304" s="14" t="s">
        <v>73</v>
      </c>
      <c r="AY1304" s="211" t="s">
        <v>276</v>
      </c>
    </row>
    <row r="1305" spans="2:51" s="12" customFormat="1">
      <c r="B1305" s="194"/>
      <c r="D1305" s="195" t="s">
        <v>284</v>
      </c>
      <c r="E1305" s="196" t="s">
        <v>5</v>
      </c>
      <c r="F1305" s="197" t="s">
        <v>4296</v>
      </c>
      <c r="H1305" s="196" t="s">
        <v>5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6" t="s">
        <v>284</v>
      </c>
      <c r="AU1305" s="196" t="s">
        <v>81</v>
      </c>
      <c r="AV1305" s="12" t="s">
        <v>77</v>
      </c>
      <c r="AW1305" s="12" t="s">
        <v>36</v>
      </c>
      <c r="AX1305" s="12" t="s">
        <v>73</v>
      </c>
      <c r="AY1305" s="196" t="s">
        <v>276</v>
      </c>
    </row>
    <row r="1306" spans="2:51" s="13" customFormat="1">
      <c r="B1306" s="202"/>
      <c r="D1306" s="195" t="s">
        <v>284</v>
      </c>
      <c r="E1306" s="203" t="s">
        <v>5</v>
      </c>
      <c r="F1306" s="204" t="s">
        <v>4294</v>
      </c>
      <c r="H1306" s="205">
        <v>183.44</v>
      </c>
      <c r="I1306" s="206"/>
      <c r="L1306" s="202"/>
      <c r="M1306" s="207"/>
      <c r="N1306" s="208"/>
      <c r="O1306" s="208"/>
      <c r="P1306" s="208"/>
      <c r="Q1306" s="208"/>
      <c r="R1306" s="208"/>
      <c r="S1306" s="208"/>
      <c r="T1306" s="209"/>
      <c r="AT1306" s="203" t="s">
        <v>284</v>
      </c>
      <c r="AU1306" s="203" t="s">
        <v>81</v>
      </c>
      <c r="AV1306" s="13" t="s">
        <v>81</v>
      </c>
      <c r="AW1306" s="13" t="s">
        <v>36</v>
      </c>
      <c r="AX1306" s="13" t="s">
        <v>73</v>
      </c>
      <c r="AY1306" s="203" t="s">
        <v>276</v>
      </c>
    </row>
    <row r="1307" spans="2:51" s="12" customFormat="1">
      <c r="B1307" s="194"/>
      <c r="D1307" s="195" t="s">
        <v>284</v>
      </c>
      <c r="E1307" s="196" t="s">
        <v>5</v>
      </c>
      <c r="F1307" s="197" t="s">
        <v>4269</v>
      </c>
      <c r="H1307" s="196" t="s">
        <v>5</v>
      </c>
      <c r="I1307" s="198"/>
      <c r="L1307" s="194"/>
      <c r="M1307" s="199"/>
      <c r="N1307" s="200"/>
      <c r="O1307" s="200"/>
      <c r="P1307" s="200"/>
      <c r="Q1307" s="200"/>
      <c r="R1307" s="200"/>
      <c r="S1307" s="200"/>
      <c r="T1307" s="201"/>
      <c r="AT1307" s="196" t="s">
        <v>284</v>
      </c>
      <c r="AU1307" s="196" t="s">
        <v>81</v>
      </c>
      <c r="AV1307" s="12" t="s">
        <v>77</v>
      </c>
      <c r="AW1307" s="12" t="s">
        <v>36</v>
      </c>
      <c r="AX1307" s="12" t="s">
        <v>73</v>
      </c>
      <c r="AY1307" s="196" t="s">
        <v>276</v>
      </c>
    </row>
    <row r="1308" spans="2:51" s="13" customFormat="1">
      <c r="B1308" s="202"/>
      <c r="D1308" s="195" t="s">
        <v>284</v>
      </c>
      <c r="E1308" s="203" t="s">
        <v>5</v>
      </c>
      <c r="F1308" s="204" t="s">
        <v>4295</v>
      </c>
      <c r="H1308" s="205">
        <v>23.562999999999999</v>
      </c>
      <c r="I1308" s="206"/>
      <c r="L1308" s="202"/>
      <c r="M1308" s="207"/>
      <c r="N1308" s="208"/>
      <c r="O1308" s="208"/>
      <c r="P1308" s="208"/>
      <c r="Q1308" s="208"/>
      <c r="R1308" s="208"/>
      <c r="S1308" s="208"/>
      <c r="T1308" s="209"/>
      <c r="AT1308" s="203" t="s">
        <v>284</v>
      </c>
      <c r="AU1308" s="203" t="s">
        <v>81</v>
      </c>
      <c r="AV1308" s="13" t="s">
        <v>81</v>
      </c>
      <c r="AW1308" s="13" t="s">
        <v>36</v>
      </c>
      <c r="AX1308" s="13" t="s">
        <v>73</v>
      </c>
      <c r="AY1308" s="203" t="s">
        <v>276</v>
      </c>
    </row>
    <row r="1309" spans="2:51" s="14" customFormat="1">
      <c r="B1309" s="210"/>
      <c r="D1309" s="195" t="s">
        <v>284</v>
      </c>
      <c r="E1309" s="211" t="s">
        <v>5</v>
      </c>
      <c r="F1309" s="212" t="s">
        <v>290</v>
      </c>
      <c r="H1309" s="213">
        <v>207.00299999999999</v>
      </c>
      <c r="I1309" s="214"/>
      <c r="L1309" s="210"/>
      <c r="M1309" s="215"/>
      <c r="N1309" s="216"/>
      <c r="O1309" s="216"/>
      <c r="P1309" s="216"/>
      <c r="Q1309" s="216"/>
      <c r="R1309" s="216"/>
      <c r="S1309" s="216"/>
      <c r="T1309" s="217"/>
      <c r="AT1309" s="211" t="s">
        <v>284</v>
      </c>
      <c r="AU1309" s="211" t="s">
        <v>81</v>
      </c>
      <c r="AV1309" s="14" t="s">
        <v>87</v>
      </c>
      <c r="AW1309" s="14" t="s">
        <v>36</v>
      </c>
      <c r="AX1309" s="14" t="s">
        <v>73</v>
      </c>
      <c r="AY1309" s="211" t="s">
        <v>276</v>
      </c>
    </row>
    <row r="1310" spans="2:51" s="12" customFormat="1">
      <c r="B1310" s="194"/>
      <c r="D1310" s="195" t="s">
        <v>284</v>
      </c>
      <c r="E1310" s="196" t="s">
        <v>5</v>
      </c>
      <c r="F1310" s="197" t="s">
        <v>4297</v>
      </c>
      <c r="H1310" s="196" t="s">
        <v>5</v>
      </c>
      <c r="I1310" s="198"/>
      <c r="L1310" s="194"/>
      <c r="M1310" s="199"/>
      <c r="N1310" s="200"/>
      <c r="O1310" s="200"/>
      <c r="P1310" s="200"/>
      <c r="Q1310" s="200"/>
      <c r="R1310" s="200"/>
      <c r="S1310" s="200"/>
      <c r="T1310" s="201"/>
      <c r="AT1310" s="196" t="s">
        <v>284</v>
      </c>
      <c r="AU1310" s="196" t="s">
        <v>81</v>
      </c>
      <c r="AV1310" s="12" t="s">
        <v>77</v>
      </c>
      <c r="AW1310" s="12" t="s">
        <v>36</v>
      </c>
      <c r="AX1310" s="12" t="s">
        <v>73</v>
      </c>
      <c r="AY1310" s="196" t="s">
        <v>276</v>
      </c>
    </row>
    <row r="1311" spans="2:51" s="13" customFormat="1">
      <c r="B1311" s="202"/>
      <c r="D1311" s="195" t="s">
        <v>284</v>
      </c>
      <c r="E1311" s="203" t="s">
        <v>5</v>
      </c>
      <c r="F1311" s="204" t="s">
        <v>4294</v>
      </c>
      <c r="H1311" s="205">
        <v>183.44</v>
      </c>
      <c r="I1311" s="206"/>
      <c r="L1311" s="202"/>
      <c r="M1311" s="207"/>
      <c r="N1311" s="208"/>
      <c r="O1311" s="208"/>
      <c r="P1311" s="208"/>
      <c r="Q1311" s="208"/>
      <c r="R1311" s="208"/>
      <c r="S1311" s="208"/>
      <c r="T1311" s="209"/>
      <c r="AT1311" s="203" t="s">
        <v>284</v>
      </c>
      <c r="AU1311" s="203" t="s">
        <v>81</v>
      </c>
      <c r="AV1311" s="13" t="s">
        <v>81</v>
      </c>
      <c r="AW1311" s="13" t="s">
        <v>36</v>
      </c>
      <c r="AX1311" s="13" t="s">
        <v>73</v>
      </c>
      <c r="AY1311" s="203" t="s">
        <v>276</v>
      </c>
    </row>
    <row r="1312" spans="2:51" s="12" customFormat="1">
      <c r="B1312" s="194"/>
      <c r="D1312" s="195" t="s">
        <v>284</v>
      </c>
      <c r="E1312" s="196" t="s">
        <v>5</v>
      </c>
      <c r="F1312" s="197" t="s">
        <v>4269</v>
      </c>
      <c r="H1312" s="196" t="s">
        <v>5</v>
      </c>
      <c r="I1312" s="198"/>
      <c r="L1312" s="194"/>
      <c r="M1312" s="199"/>
      <c r="N1312" s="200"/>
      <c r="O1312" s="200"/>
      <c r="P1312" s="200"/>
      <c r="Q1312" s="200"/>
      <c r="R1312" s="200"/>
      <c r="S1312" s="200"/>
      <c r="T1312" s="201"/>
      <c r="AT1312" s="196" t="s">
        <v>284</v>
      </c>
      <c r="AU1312" s="196" t="s">
        <v>81</v>
      </c>
      <c r="AV1312" s="12" t="s">
        <v>77</v>
      </c>
      <c r="AW1312" s="12" t="s">
        <v>36</v>
      </c>
      <c r="AX1312" s="12" t="s">
        <v>73</v>
      </c>
      <c r="AY1312" s="196" t="s">
        <v>276</v>
      </c>
    </row>
    <row r="1313" spans="2:65" s="13" customFormat="1">
      <c r="B1313" s="202"/>
      <c r="D1313" s="195" t="s">
        <v>284</v>
      </c>
      <c r="E1313" s="203" t="s">
        <v>5</v>
      </c>
      <c r="F1313" s="204" t="s">
        <v>4298</v>
      </c>
      <c r="H1313" s="205">
        <v>37.700000000000003</v>
      </c>
      <c r="I1313" s="206"/>
      <c r="L1313" s="202"/>
      <c r="M1313" s="207"/>
      <c r="N1313" s="208"/>
      <c r="O1313" s="208"/>
      <c r="P1313" s="208"/>
      <c r="Q1313" s="208"/>
      <c r="R1313" s="208"/>
      <c r="S1313" s="208"/>
      <c r="T1313" s="209"/>
      <c r="AT1313" s="203" t="s">
        <v>284</v>
      </c>
      <c r="AU1313" s="203" t="s">
        <v>81</v>
      </c>
      <c r="AV1313" s="13" t="s">
        <v>81</v>
      </c>
      <c r="AW1313" s="13" t="s">
        <v>36</v>
      </c>
      <c r="AX1313" s="13" t="s">
        <v>73</v>
      </c>
      <c r="AY1313" s="203" t="s">
        <v>276</v>
      </c>
    </row>
    <row r="1314" spans="2:65" s="14" customFormat="1">
      <c r="B1314" s="210"/>
      <c r="D1314" s="195" t="s">
        <v>284</v>
      </c>
      <c r="E1314" s="211" t="s">
        <v>5</v>
      </c>
      <c r="F1314" s="212" t="s">
        <v>290</v>
      </c>
      <c r="H1314" s="213">
        <v>221.14</v>
      </c>
      <c r="I1314" s="214"/>
      <c r="L1314" s="210"/>
      <c r="M1314" s="215"/>
      <c r="N1314" s="216"/>
      <c r="O1314" s="216"/>
      <c r="P1314" s="216"/>
      <c r="Q1314" s="216"/>
      <c r="R1314" s="216"/>
      <c r="S1314" s="216"/>
      <c r="T1314" s="217"/>
      <c r="AT1314" s="211" t="s">
        <v>284</v>
      </c>
      <c r="AU1314" s="211" t="s">
        <v>81</v>
      </c>
      <c r="AV1314" s="14" t="s">
        <v>87</v>
      </c>
      <c r="AW1314" s="14" t="s">
        <v>36</v>
      </c>
      <c r="AX1314" s="14" t="s">
        <v>73</v>
      </c>
      <c r="AY1314" s="211" t="s">
        <v>276</v>
      </c>
    </row>
    <row r="1315" spans="2:65" s="15" customFormat="1">
      <c r="B1315" s="218"/>
      <c r="D1315" s="195" t="s">
        <v>284</v>
      </c>
      <c r="E1315" s="219" t="s">
        <v>5</v>
      </c>
      <c r="F1315" s="220" t="s">
        <v>291</v>
      </c>
      <c r="H1315" s="221">
        <v>1683.261</v>
      </c>
      <c r="I1315" s="222"/>
      <c r="L1315" s="218"/>
      <c r="M1315" s="223"/>
      <c r="N1315" s="224"/>
      <c r="O1315" s="224"/>
      <c r="P1315" s="224"/>
      <c r="Q1315" s="224"/>
      <c r="R1315" s="224"/>
      <c r="S1315" s="224"/>
      <c r="T1315" s="225"/>
      <c r="AT1315" s="219" t="s">
        <v>284</v>
      </c>
      <c r="AU1315" s="219" t="s">
        <v>81</v>
      </c>
      <c r="AV1315" s="15" t="s">
        <v>92</v>
      </c>
      <c r="AW1315" s="15" t="s">
        <v>36</v>
      </c>
      <c r="AX1315" s="15" t="s">
        <v>77</v>
      </c>
      <c r="AY1315" s="219" t="s">
        <v>276</v>
      </c>
    </row>
    <row r="1316" spans="2:65" s="1" customFormat="1" ht="16.5" customHeight="1">
      <c r="B1316" s="181"/>
      <c r="C1316" s="226" t="s">
        <v>1329</v>
      </c>
      <c r="D1316" s="226" t="s">
        <v>447</v>
      </c>
      <c r="E1316" s="227" t="s">
        <v>1348</v>
      </c>
      <c r="F1316" s="228" t="s">
        <v>1349</v>
      </c>
      <c r="G1316" s="229" t="s">
        <v>325</v>
      </c>
      <c r="H1316" s="230">
        <v>627.89099999999996</v>
      </c>
      <c r="I1316" s="231"/>
      <c r="J1316" s="232">
        <f>ROUND(I1316*H1316,2)</f>
        <v>0</v>
      </c>
      <c r="K1316" s="228" t="s">
        <v>282</v>
      </c>
      <c r="L1316" s="233"/>
      <c r="M1316" s="234" t="s">
        <v>5</v>
      </c>
      <c r="N1316" s="235" t="s">
        <v>46</v>
      </c>
      <c r="O1316" s="43"/>
      <c r="P1316" s="191">
        <f>O1316*H1316</f>
        <v>0</v>
      </c>
      <c r="Q1316" s="191">
        <v>4.1000000000000003E-3</v>
      </c>
      <c r="R1316" s="191">
        <f>Q1316*H1316</f>
        <v>2.5743531000000002</v>
      </c>
      <c r="S1316" s="191">
        <v>0</v>
      </c>
      <c r="T1316" s="192">
        <f>S1316*H1316</f>
        <v>0</v>
      </c>
      <c r="AR1316" s="25" t="s">
        <v>484</v>
      </c>
      <c r="AT1316" s="25" t="s">
        <v>447</v>
      </c>
      <c r="AU1316" s="25" t="s">
        <v>81</v>
      </c>
      <c r="AY1316" s="25" t="s">
        <v>276</v>
      </c>
      <c r="BE1316" s="193">
        <f>IF(N1316="základní",J1316,0)</f>
        <v>0</v>
      </c>
      <c r="BF1316" s="193">
        <f>IF(N1316="snížená",J1316,0)</f>
        <v>0</v>
      </c>
      <c r="BG1316" s="193">
        <f>IF(N1316="zákl. přenesená",J1316,0)</f>
        <v>0</v>
      </c>
      <c r="BH1316" s="193">
        <f>IF(N1316="sníž. přenesená",J1316,0)</f>
        <v>0</v>
      </c>
      <c r="BI1316" s="193">
        <f>IF(N1316="nulová",J1316,0)</f>
        <v>0</v>
      </c>
      <c r="BJ1316" s="25" t="s">
        <v>92</v>
      </c>
      <c r="BK1316" s="193">
        <f>ROUND(I1316*H1316,2)</f>
        <v>0</v>
      </c>
      <c r="BL1316" s="25" t="s">
        <v>384</v>
      </c>
      <c r="BM1316" s="25" t="s">
        <v>4299</v>
      </c>
    </row>
    <row r="1317" spans="2:65" s="12" customFormat="1">
      <c r="B1317" s="194"/>
      <c r="D1317" s="195" t="s">
        <v>284</v>
      </c>
      <c r="E1317" s="196" t="s">
        <v>5</v>
      </c>
      <c r="F1317" s="197" t="s">
        <v>4300</v>
      </c>
      <c r="H1317" s="196" t="s">
        <v>5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6" t="s">
        <v>284</v>
      </c>
      <c r="AU1317" s="196" t="s">
        <v>81</v>
      </c>
      <c r="AV1317" s="12" t="s">
        <v>77</v>
      </c>
      <c r="AW1317" s="12" t="s">
        <v>36</v>
      </c>
      <c r="AX1317" s="12" t="s">
        <v>73</v>
      </c>
      <c r="AY1317" s="196" t="s">
        <v>276</v>
      </c>
    </row>
    <row r="1318" spans="2:65" s="12" customFormat="1">
      <c r="B1318" s="194"/>
      <c r="D1318" s="195" t="s">
        <v>284</v>
      </c>
      <c r="E1318" s="196" t="s">
        <v>5</v>
      </c>
      <c r="F1318" s="197" t="s">
        <v>3910</v>
      </c>
      <c r="H1318" s="196" t="s">
        <v>5</v>
      </c>
      <c r="I1318" s="198"/>
      <c r="L1318" s="194"/>
      <c r="M1318" s="199"/>
      <c r="N1318" s="200"/>
      <c r="O1318" s="200"/>
      <c r="P1318" s="200"/>
      <c r="Q1318" s="200"/>
      <c r="R1318" s="200"/>
      <c r="S1318" s="200"/>
      <c r="T1318" s="201"/>
      <c r="AT1318" s="196" t="s">
        <v>284</v>
      </c>
      <c r="AU1318" s="196" t="s">
        <v>81</v>
      </c>
      <c r="AV1318" s="12" t="s">
        <v>77</v>
      </c>
      <c r="AW1318" s="12" t="s">
        <v>36</v>
      </c>
      <c r="AX1318" s="12" t="s">
        <v>73</v>
      </c>
      <c r="AY1318" s="196" t="s">
        <v>276</v>
      </c>
    </row>
    <row r="1319" spans="2:65" s="13" customFormat="1">
      <c r="B1319" s="202"/>
      <c r="D1319" s="195" t="s">
        <v>284</v>
      </c>
      <c r="E1319" s="203" t="s">
        <v>5</v>
      </c>
      <c r="F1319" s="204" t="s">
        <v>4301</v>
      </c>
      <c r="H1319" s="205">
        <v>149.79300000000001</v>
      </c>
      <c r="I1319" s="206"/>
      <c r="L1319" s="202"/>
      <c r="M1319" s="207"/>
      <c r="N1319" s="208"/>
      <c r="O1319" s="208"/>
      <c r="P1319" s="208"/>
      <c r="Q1319" s="208"/>
      <c r="R1319" s="208"/>
      <c r="S1319" s="208"/>
      <c r="T1319" s="209"/>
      <c r="AT1319" s="203" t="s">
        <v>284</v>
      </c>
      <c r="AU1319" s="203" t="s">
        <v>81</v>
      </c>
      <c r="AV1319" s="13" t="s">
        <v>81</v>
      </c>
      <c r="AW1319" s="13" t="s">
        <v>36</v>
      </c>
      <c r="AX1319" s="13" t="s">
        <v>73</v>
      </c>
      <c r="AY1319" s="203" t="s">
        <v>276</v>
      </c>
    </row>
    <row r="1320" spans="2:65" s="12" customFormat="1">
      <c r="B1320" s="194"/>
      <c r="D1320" s="195" t="s">
        <v>284</v>
      </c>
      <c r="E1320" s="196" t="s">
        <v>5</v>
      </c>
      <c r="F1320" s="197" t="s">
        <v>4290</v>
      </c>
      <c r="H1320" s="196" t="s">
        <v>5</v>
      </c>
      <c r="I1320" s="198"/>
      <c r="L1320" s="194"/>
      <c r="M1320" s="199"/>
      <c r="N1320" s="200"/>
      <c r="O1320" s="200"/>
      <c r="P1320" s="200"/>
      <c r="Q1320" s="200"/>
      <c r="R1320" s="200"/>
      <c r="S1320" s="200"/>
      <c r="T1320" s="201"/>
      <c r="AT1320" s="196" t="s">
        <v>284</v>
      </c>
      <c r="AU1320" s="196" t="s">
        <v>81</v>
      </c>
      <c r="AV1320" s="12" t="s">
        <v>77</v>
      </c>
      <c r="AW1320" s="12" t="s">
        <v>36</v>
      </c>
      <c r="AX1320" s="12" t="s">
        <v>73</v>
      </c>
      <c r="AY1320" s="196" t="s">
        <v>276</v>
      </c>
    </row>
    <row r="1321" spans="2:65" s="13" customFormat="1">
      <c r="B1321" s="202"/>
      <c r="D1321" s="195" t="s">
        <v>284</v>
      </c>
      <c r="E1321" s="203" t="s">
        <v>5</v>
      </c>
      <c r="F1321" s="204" t="s">
        <v>4302</v>
      </c>
      <c r="H1321" s="205">
        <v>79.504999999999995</v>
      </c>
      <c r="I1321" s="206"/>
      <c r="L1321" s="202"/>
      <c r="M1321" s="207"/>
      <c r="N1321" s="208"/>
      <c r="O1321" s="208"/>
      <c r="P1321" s="208"/>
      <c r="Q1321" s="208"/>
      <c r="R1321" s="208"/>
      <c r="S1321" s="208"/>
      <c r="T1321" s="209"/>
      <c r="AT1321" s="203" t="s">
        <v>284</v>
      </c>
      <c r="AU1321" s="203" t="s">
        <v>81</v>
      </c>
      <c r="AV1321" s="13" t="s">
        <v>81</v>
      </c>
      <c r="AW1321" s="13" t="s">
        <v>36</v>
      </c>
      <c r="AX1321" s="13" t="s">
        <v>73</v>
      </c>
      <c r="AY1321" s="203" t="s">
        <v>276</v>
      </c>
    </row>
    <row r="1322" spans="2:65" s="12" customFormat="1">
      <c r="B1322" s="194"/>
      <c r="D1322" s="195" t="s">
        <v>284</v>
      </c>
      <c r="E1322" s="196" t="s">
        <v>5</v>
      </c>
      <c r="F1322" s="197" t="s">
        <v>3761</v>
      </c>
      <c r="H1322" s="196" t="s">
        <v>5</v>
      </c>
      <c r="I1322" s="198"/>
      <c r="L1322" s="194"/>
      <c r="M1322" s="199"/>
      <c r="N1322" s="200"/>
      <c r="O1322" s="200"/>
      <c r="P1322" s="200"/>
      <c r="Q1322" s="200"/>
      <c r="R1322" s="200"/>
      <c r="S1322" s="200"/>
      <c r="T1322" s="201"/>
      <c r="AT1322" s="196" t="s">
        <v>284</v>
      </c>
      <c r="AU1322" s="196" t="s">
        <v>81</v>
      </c>
      <c r="AV1322" s="12" t="s">
        <v>77</v>
      </c>
      <c r="AW1322" s="12" t="s">
        <v>36</v>
      </c>
      <c r="AX1322" s="12" t="s">
        <v>73</v>
      </c>
      <c r="AY1322" s="196" t="s">
        <v>276</v>
      </c>
    </row>
    <row r="1323" spans="2:65" s="13" customFormat="1">
      <c r="B1323" s="202"/>
      <c r="D1323" s="195" t="s">
        <v>284</v>
      </c>
      <c r="E1323" s="203" t="s">
        <v>5</v>
      </c>
      <c r="F1323" s="204" t="s">
        <v>4303</v>
      </c>
      <c r="H1323" s="205">
        <v>160.54</v>
      </c>
      <c r="I1323" s="206"/>
      <c r="L1323" s="202"/>
      <c r="M1323" s="207"/>
      <c r="N1323" s="208"/>
      <c r="O1323" s="208"/>
      <c r="P1323" s="208"/>
      <c r="Q1323" s="208"/>
      <c r="R1323" s="208"/>
      <c r="S1323" s="208"/>
      <c r="T1323" s="209"/>
      <c r="AT1323" s="203" t="s">
        <v>284</v>
      </c>
      <c r="AU1323" s="203" t="s">
        <v>81</v>
      </c>
      <c r="AV1323" s="13" t="s">
        <v>81</v>
      </c>
      <c r="AW1323" s="13" t="s">
        <v>36</v>
      </c>
      <c r="AX1323" s="13" t="s">
        <v>73</v>
      </c>
      <c r="AY1323" s="203" t="s">
        <v>276</v>
      </c>
    </row>
    <row r="1324" spans="2:65" s="12" customFormat="1">
      <c r="B1324" s="194"/>
      <c r="D1324" s="195" t="s">
        <v>284</v>
      </c>
      <c r="E1324" s="196" t="s">
        <v>5</v>
      </c>
      <c r="F1324" s="197" t="s">
        <v>3770</v>
      </c>
      <c r="H1324" s="196" t="s">
        <v>5</v>
      </c>
      <c r="I1324" s="198"/>
      <c r="L1324" s="194"/>
      <c r="M1324" s="199"/>
      <c r="N1324" s="200"/>
      <c r="O1324" s="200"/>
      <c r="P1324" s="200"/>
      <c r="Q1324" s="200"/>
      <c r="R1324" s="200"/>
      <c r="S1324" s="200"/>
      <c r="T1324" s="201"/>
      <c r="AT1324" s="196" t="s">
        <v>284</v>
      </c>
      <c r="AU1324" s="196" t="s">
        <v>81</v>
      </c>
      <c r="AV1324" s="12" t="s">
        <v>77</v>
      </c>
      <c r="AW1324" s="12" t="s">
        <v>36</v>
      </c>
      <c r="AX1324" s="12" t="s">
        <v>73</v>
      </c>
      <c r="AY1324" s="196" t="s">
        <v>276</v>
      </c>
    </row>
    <row r="1325" spans="2:65" s="13" customFormat="1">
      <c r="B1325" s="202"/>
      <c r="D1325" s="195" t="s">
        <v>284</v>
      </c>
      <c r="E1325" s="203" t="s">
        <v>5</v>
      </c>
      <c r="F1325" s="204" t="s">
        <v>4304</v>
      </c>
      <c r="H1325" s="205">
        <v>238.053</v>
      </c>
      <c r="I1325" s="206"/>
      <c r="L1325" s="202"/>
      <c r="M1325" s="207"/>
      <c r="N1325" s="208"/>
      <c r="O1325" s="208"/>
      <c r="P1325" s="208"/>
      <c r="Q1325" s="208"/>
      <c r="R1325" s="208"/>
      <c r="S1325" s="208"/>
      <c r="T1325" s="209"/>
      <c r="AT1325" s="203" t="s">
        <v>284</v>
      </c>
      <c r="AU1325" s="203" t="s">
        <v>81</v>
      </c>
      <c r="AV1325" s="13" t="s">
        <v>81</v>
      </c>
      <c r="AW1325" s="13" t="s">
        <v>36</v>
      </c>
      <c r="AX1325" s="13" t="s">
        <v>73</v>
      </c>
      <c r="AY1325" s="203" t="s">
        <v>276</v>
      </c>
    </row>
    <row r="1326" spans="2:65" s="14" customFormat="1">
      <c r="B1326" s="210"/>
      <c r="D1326" s="195" t="s">
        <v>284</v>
      </c>
      <c r="E1326" s="211" t="s">
        <v>5</v>
      </c>
      <c r="F1326" s="212" t="s">
        <v>290</v>
      </c>
      <c r="H1326" s="213">
        <v>627.89099999999996</v>
      </c>
      <c r="I1326" s="214"/>
      <c r="L1326" s="210"/>
      <c r="M1326" s="215"/>
      <c r="N1326" s="216"/>
      <c r="O1326" s="216"/>
      <c r="P1326" s="216"/>
      <c r="Q1326" s="216"/>
      <c r="R1326" s="216"/>
      <c r="S1326" s="216"/>
      <c r="T1326" s="217"/>
      <c r="AT1326" s="211" t="s">
        <v>284</v>
      </c>
      <c r="AU1326" s="211" t="s">
        <v>81</v>
      </c>
      <c r="AV1326" s="14" t="s">
        <v>87</v>
      </c>
      <c r="AW1326" s="14" t="s">
        <v>36</v>
      </c>
      <c r="AX1326" s="14" t="s">
        <v>73</v>
      </c>
      <c r="AY1326" s="211" t="s">
        <v>276</v>
      </c>
    </row>
    <row r="1327" spans="2:65" s="15" customFormat="1">
      <c r="B1327" s="218"/>
      <c r="D1327" s="195" t="s">
        <v>284</v>
      </c>
      <c r="E1327" s="219" t="s">
        <v>5</v>
      </c>
      <c r="F1327" s="220" t="s">
        <v>291</v>
      </c>
      <c r="H1327" s="221">
        <v>627.89099999999996</v>
      </c>
      <c r="I1327" s="222"/>
      <c r="L1327" s="218"/>
      <c r="M1327" s="223"/>
      <c r="N1327" s="224"/>
      <c r="O1327" s="224"/>
      <c r="P1327" s="224"/>
      <c r="Q1327" s="224"/>
      <c r="R1327" s="224"/>
      <c r="S1327" s="224"/>
      <c r="T1327" s="225"/>
      <c r="AT1327" s="219" t="s">
        <v>284</v>
      </c>
      <c r="AU1327" s="219" t="s">
        <v>81</v>
      </c>
      <c r="AV1327" s="15" t="s">
        <v>92</v>
      </c>
      <c r="AW1327" s="15" t="s">
        <v>36</v>
      </c>
      <c r="AX1327" s="15" t="s">
        <v>77</v>
      </c>
      <c r="AY1327" s="219" t="s">
        <v>276</v>
      </c>
    </row>
    <row r="1328" spans="2:65" s="1" customFormat="1" ht="25.5" customHeight="1">
      <c r="B1328" s="181"/>
      <c r="C1328" s="226" t="s">
        <v>1334</v>
      </c>
      <c r="D1328" s="226" t="s">
        <v>447</v>
      </c>
      <c r="E1328" s="227" t="s">
        <v>1353</v>
      </c>
      <c r="F1328" s="228" t="s">
        <v>1354</v>
      </c>
      <c r="G1328" s="229" t="s">
        <v>325</v>
      </c>
      <c r="H1328" s="230">
        <v>368.24700000000001</v>
      </c>
      <c r="I1328" s="231"/>
      <c r="J1328" s="232">
        <f>ROUND(I1328*H1328,2)</f>
        <v>0</v>
      </c>
      <c r="K1328" s="228" t="s">
        <v>282</v>
      </c>
      <c r="L1328" s="233"/>
      <c r="M1328" s="234" t="s">
        <v>5</v>
      </c>
      <c r="N1328" s="235" t="s">
        <v>46</v>
      </c>
      <c r="O1328" s="43"/>
      <c r="P1328" s="191">
        <f>O1328*H1328</f>
        <v>0</v>
      </c>
      <c r="Q1328" s="191">
        <v>4.8999999999999998E-3</v>
      </c>
      <c r="R1328" s="191">
        <f>Q1328*H1328</f>
        <v>1.8044103</v>
      </c>
      <c r="S1328" s="191">
        <v>0</v>
      </c>
      <c r="T1328" s="192">
        <f>S1328*H1328</f>
        <v>0</v>
      </c>
      <c r="AR1328" s="25" t="s">
        <v>484</v>
      </c>
      <c r="AT1328" s="25" t="s">
        <v>447</v>
      </c>
      <c r="AU1328" s="25" t="s">
        <v>81</v>
      </c>
      <c r="AY1328" s="25" t="s">
        <v>276</v>
      </c>
      <c r="BE1328" s="193">
        <f>IF(N1328="základní",J1328,0)</f>
        <v>0</v>
      </c>
      <c r="BF1328" s="193">
        <f>IF(N1328="snížená",J1328,0)</f>
        <v>0</v>
      </c>
      <c r="BG1328" s="193">
        <f>IF(N1328="zákl. přenesená",J1328,0)</f>
        <v>0</v>
      </c>
      <c r="BH1328" s="193">
        <f>IF(N1328="sníž. přenesená",J1328,0)</f>
        <v>0</v>
      </c>
      <c r="BI1328" s="193">
        <f>IF(N1328="nulová",J1328,0)</f>
        <v>0</v>
      </c>
      <c r="BJ1328" s="25" t="s">
        <v>92</v>
      </c>
      <c r="BK1328" s="193">
        <f>ROUND(I1328*H1328,2)</f>
        <v>0</v>
      </c>
      <c r="BL1328" s="25" t="s">
        <v>384</v>
      </c>
      <c r="BM1328" s="25" t="s">
        <v>4305</v>
      </c>
    </row>
    <row r="1329" spans="2:65" s="12" customFormat="1">
      <c r="B1329" s="194"/>
      <c r="D1329" s="195" t="s">
        <v>284</v>
      </c>
      <c r="E1329" s="196" t="s">
        <v>5</v>
      </c>
      <c r="F1329" s="197" t="s">
        <v>451</v>
      </c>
      <c r="H1329" s="196" t="s">
        <v>5</v>
      </c>
      <c r="I1329" s="198"/>
      <c r="L1329" s="194"/>
      <c r="M1329" s="199"/>
      <c r="N1329" s="200"/>
      <c r="O1329" s="200"/>
      <c r="P1329" s="200"/>
      <c r="Q1329" s="200"/>
      <c r="R1329" s="200"/>
      <c r="S1329" s="200"/>
      <c r="T1329" s="201"/>
      <c r="AT1329" s="196" t="s">
        <v>284</v>
      </c>
      <c r="AU1329" s="196" t="s">
        <v>81</v>
      </c>
      <c r="AV1329" s="12" t="s">
        <v>77</v>
      </c>
      <c r="AW1329" s="12" t="s">
        <v>36</v>
      </c>
      <c r="AX1329" s="12" t="s">
        <v>73</v>
      </c>
      <c r="AY1329" s="196" t="s">
        <v>276</v>
      </c>
    </row>
    <row r="1330" spans="2:65" s="12" customFormat="1">
      <c r="B1330" s="194"/>
      <c r="D1330" s="195" t="s">
        <v>284</v>
      </c>
      <c r="E1330" s="196" t="s">
        <v>5</v>
      </c>
      <c r="F1330" s="197" t="s">
        <v>3910</v>
      </c>
      <c r="H1330" s="196" t="s">
        <v>5</v>
      </c>
      <c r="I1330" s="198"/>
      <c r="L1330" s="194"/>
      <c r="M1330" s="199"/>
      <c r="N1330" s="200"/>
      <c r="O1330" s="200"/>
      <c r="P1330" s="200"/>
      <c r="Q1330" s="200"/>
      <c r="R1330" s="200"/>
      <c r="S1330" s="200"/>
      <c r="T1330" s="201"/>
      <c r="AT1330" s="196" t="s">
        <v>284</v>
      </c>
      <c r="AU1330" s="196" t="s">
        <v>81</v>
      </c>
      <c r="AV1330" s="12" t="s">
        <v>77</v>
      </c>
      <c r="AW1330" s="12" t="s">
        <v>36</v>
      </c>
      <c r="AX1330" s="12" t="s">
        <v>73</v>
      </c>
      <c r="AY1330" s="196" t="s">
        <v>276</v>
      </c>
    </row>
    <row r="1331" spans="2:65" s="13" customFormat="1">
      <c r="B1331" s="202"/>
      <c r="D1331" s="195" t="s">
        <v>284</v>
      </c>
      <c r="E1331" s="203" t="s">
        <v>5</v>
      </c>
      <c r="F1331" s="204" t="s">
        <v>4282</v>
      </c>
      <c r="H1331" s="205">
        <v>182.68299999999999</v>
      </c>
      <c r="I1331" s="206"/>
      <c r="L1331" s="202"/>
      <c r="M1331" s="207"/>
      <c r="N1331" s="208"/>
      <c r="O1331" s="208"/>
      <c r="P1331" s="208"/>
      <c r="Q1331" s="208"/>
      <c r="R1331" s="208"/>
      <c r="S1331" s="208"/>
      <c r="T1331" s="209"/>
      <c r="AT1331" s="203" t="s">
        <v>284</v>
      </c>
      <c r="AU1331" s="203" t="s">
        <v>81</v>
      </c>
      <c r="AV1331" s="13" t="s">
        <v>81</v>
      </c>
      <c r="AW1331" s="13" t="s">
        <v>36</v>
      </c>
      <c r="AX1331" s="13" t="s">
        <v>73</v>
      </c>
      <c r="AY1331" s="203" t="s">
        <v>276</v>
      </c>
    </row>
    <row r="1332" spans="2:65" s="12" customFormat="1">
      <c r="B1332" s="194"/>
      <c r="D1332" s="195" t="s">
        <v>284</v>
      </c>
      <c r="E1332" s="196" t="s">
        <v>5</v>
      </c>
      <c r="F1332" s="197" t="s">
        <v>3761</v>
      </c>
      <c r="H1332" s="196" t="s">
        <v>5</v>
      </c>
      <c r="I1332" s="198"/>
      <c r="L1332" s="194"/>
      <c r="M1332" s="199"/>
      <c r="N1332" s="200"/>
      <c r="O1332" s="200"/>
      <c r="P1332" s="200"/>
      <c r="Q1332" s="200"/>
      <c r="R1332" s="200"/>
      <c r="S1332" s="200"/>
      <c r="T1332" s="201"/>
      <c r="AT1332" s="196" t="s">
        <v>284</v>
      </c>
      <c r="AU1332" s="196" t="s">
        <v>81</v>
      </c>
      <c r="AV1332" s="12" t="s">
        <v>77</v>
      </c>
      <c r="AW1332" s="12" t="s">
        <v>36</v>
      </c>
      <c r="AX1332" s="12" t="s">
        <v>73</v>
      </c>
      <c r="AY1332" s="196" t="s">
        <v>276</v>
      </c>
    </row>
    <row r="1333" spans="2:65" s="13" customFormat="1">
      <c r="B1333" s="202"/>
      <c r="D1333" s="195" t="s">
        <v>284</v>
      </c>
      <c r="E1333" s="203" t="s">
        <v>5</v>
      </c>
      <c r="F1333" s="204" t="s">
        <v>4283</v>
      </c>
      <c r="H1333" s="205">
        <v>185.56399999999999</v>
      </c>
      <c r="I1333" s="206"/>
      <c r="L1333" s="202"/>
      <c r="M1333" s="207"/>
      <c r="N1333" s="208"/>
      <c r="O1333" s="208"/>
      <c r="P1333" s="208"/>
      <c r="Q1333" s="208"/>
      <c r="R1333" s="208"/>
      <c r="S1333" s="208"/>
      <c r="T1333" s="209"/>
      <c r="AT1333" s="203" t="s">
        <v>284</v>
      </c>
      <c r="AU1333" s="203" t="s">
        <v>81</v>
      </c>
      <c r="AV1333" s="13" t="s">
        <v>81</v>
      </c>
      <c r="AW1333" s="13" t="s">
        <v>36</v>
      </c>
      <c r="AX1333" s="13" t="s">
        <v>73</v>
      </c>
      <c r="AY1333" s="203" t="s">
        <v>276</v>
      </c>
    </row>
    <row r="1334" spans="2:65" s="14" customFormat="1">
      <c r="B1334" s="210"/>
      <c r="D1334" s="195" t="s">
        <v>284</v>
      </c>
      <c r="E1334" s="211" t="s">
        <v>5</v>
      </c>
      <c r="F1334" s="212" t="s">
        <v>290</v>
      </c>
      <c r="H1334" s="213">
        <v>368.24700000000001</v>
      </c>
      <c r="I1334" s="214"/>
      <c r="L1334" s="210"/>
      <c r="M1334" s="215"/>
      <c r="N1334" s="216"/>
      <c r="O1334" s="216"/>
      <c r="P1334" s="216"/>
      <c r="Q1334" s="216"/>
      <c r="R1334" s="216"/>
      <c r="S1334" s="216"/>
      <c r="T1334" s="217"/>
      <c r="AT1334" s="211" t="s">
        <v>284</v>
      </c>
      <c r="AU1334" s="211" t="s">
        <v>81</v>
      </c>
      <c r="AV1334" s="14" t="s">
        <v>87</v>
      </c>
      <c r="AW1334" s="14" t="s">
        <v>36</v>
      </c>
      <c r="AX1334" s="14" t="s">
        <v>73</v>
      </c>
      <c r="AY1334" s="211" t="s">
        <v>276</v>
      </c>
    </row>
    <row r="1335" spans="2:65" s="15" customFormat="1">
      <c r="B1335" s="218"/>
      <c r="D1335" s="195" t="s">
        <v>284</v>
      </c>
      <c r="E1335" s="219" t="s">
        <v>5</v>
      </c>
      <c r="F1335" s="220" t="s">
        <v>291</v>
      </c>
      <c r="H1335" s="221">
        <v>368.24700000000001</v>
      </c>
      <c r="I1335" s="222"/>
      <c r="L1335" s="218"/>
      <c r="M1335" s="223"/>
      <c r="N1335" s="224"/>
      <c r="O1335" s="224"/>
      <c r="P1335" s="224"/>
      <c r="Q1335" s="224"/>
      <c r="R1335" s="224"/>
      <c r="S1335" s="224"/>
      <c r="T1335" s="225"/>
      <c r="AT1335" s="219" t="s">
        <v>284</v>
      </c>
      <c r="AU1335" s="219" t="s">
        <v>81</v>
      </c>
      <c r="AV1335" s="15" t="s">
        <v>92</v>
      </c>
      <c r="AW1335" s="15" t="s">
        <v>36</v>
      </c>
      <c r="AX1335" s="15" t="s">
        <v>77</v>
      </c>
      <c r="AY1335" s="219" t="s">
        <v>276</v>
      </c>
    </row>
    <row r="1336" spans="2:65" s="1" customFormat="1" ht="16.5" customHeight="1">
      <c r="B1336" s="181"/>
      <c r="C1336" s="226" t="s">
        <v>1340</v>
      </c>
      <c r="D1336" s="226" t="s">
        <v>447</v>
      </c>
      <c r="E1336" s="227" t="s">
        <v>1357</v>
      </c>
      <c r="F1336" s="228" t="s">
        <v>1358</v>
      </c>
      <c r="G1336" s="229" t="s">
        <v>325</v>
      </c>
      <c r="H1336" s="230">
        <v>606.29999999999995</v>
      </c>
      <c r="I1336" s="231"/>
      <c r="J1336" s="232">
        <f>ROUND(I1336*H1336,2)</f>
        <v>0</v>
      </c>
      <c r="K1336" s="228" t="s">
        <v>282</v>
      </c>
      <c r="L1336" s="233"/>
      <c r="M1336" s="234" t="s">
        <v>5</v>
      </c>
      <c r="N1336" s="235" t="s">
        <v>46</v>
      </c>
      <c r="O1336" s="43"/>
      <c r="P1336" s="191">
        <f>O1336*H1336</f>
        <v>0</v>
      </c>
      <c r="Q1336" s="191">
        <v>5.3E-3</v>
      </c>
      <c r="R1336" s="191">
        <f>Q1336*H1336</f>
        <v>3.21339</v>
      </c>
      <c r="S1336" s="191">
        <v>0</v>
      </c>
      <c r="T1336" s="192">
        <f>S1336*H1336</f>
        <v>0</v>
      </c>
      <c r="AR1336" s="25" t="s">
        <v>484</v>
      </c>
      <c r="AT1336" s="25" t="s">
        <v>447</v>
      </c>
      <c r="AU1336" s="25" t="s">
        <v>81</v>
      </c>
      <c r="AY1336" s="25" t="s">
        <v>276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5" t="s">
        <v>92</v>
      </c>
      <c r="BK1336" s="193">
        <f>ROUND(I1336*H1336,2)</f>
        <v>0</v>
      </c>
      <c r="BL1336" s="25" t="s">
        <v>384</v>
      </c>
      <c r="BM1336" s="25" t="s">
        <v>4306</v>
      </c>
    </row>
    <row r="1337" spans="2:65" s="12" customFormat="1">
      <c r="B1337" s="194"/>
      <c r="D1337" s="195" t="s">
        <v>284</v>
      </c>
      <c r="E1337" s="196" t="s">
        <v>5</v>
      </c>
      <c r="F1337" s="197" t="s">
        <v>451</v>
      </c>
      <c r="H1337" s="196" t="s">
        <v>5</v>
      </c>
      <c r="I1337" s="198"/>
      <c r="L1337" s="194"/>
      <c r="M1337" s="199"/>
      <c r="N1337" s="200"/>
      <c r="O1337" s="200"/>
      <c r="P1337" s="200"/>
      <c r="Q1337" s="200"/>
      <c r="R1337" s="200"/>
      <c r="S1337" s="200"/>
      <c r="T1337" s="201"/>
      <c r="AT1337" s="196" t="s">
        <v>284</v>
      </c>
      <c r="AU1337" s="196" t="s">
        <v>81</v>
      </c>
      <c r="AV1337" s="12" t="s">
        <v>77</v>
      </c>
      <c r="AW1337" s="12" t="s">
        <v>36</v>
      </c>
      <c r="AX1337" s="12" t="s">
        <v>73</v>
      </c>
      <c r="AY1337" s="196" t="s">
        <v>276</v>
      </c>
    </row>
    <row r="1338" spans="2:65" s="12" customFormat="1">
      <c r="B1338" s="194"/>
      <c r="D1338" s="195" t="s">
        <v>284</v>
      </c>
      <c r="E1338" s="196" t="s">
        <v>5</v>
      </c>
      <c r="F1338" s="197" t="s">
        <v>3910</v>
      </c>
      <c r="H1338" s="196" t="s">
        <v>5</v>
      </c>
      <c r="I1338" s="198"/>
      <c r="L1338" s="194"/>
      <c r="M1338" s="199"/>
      <c r="N1338" s="200"/>
      <c r="O1338" s="200"/>
      <c r="P1338" s="200"/>
      <c r="Q1338" s="200"/>
      <c r="R1338" s="200"/>
      <c r="S1338" s="200"/>
      <c r="T1338" s="201"/>
      <c r="AT1338" s="196" t="s">
        <v>284</v>
      </c>
      <c r="AU1338" s="196" t="s">
        <v>81</v>
      </c>
      <c r="AV1338" s="12" t="s">
        <v>77</v>
      </c>
      <c r="AW1338" s="12" t="s">
        <v>36</v>
      </c>
      <c r="AX1338" s="12" t="s">
        <v>73</v>
      </c>
      <c r="AY1338" s="196" t="s">
        <v>276</v>
      </c>
    </row>
    <row r="1339" spans="2:65" s="13" customFormat="1">
      <c r="B1339" s="202"/>
      <c r="D1339" s="195" t="s">
        <v>284</v>
      </c>
      <c r="E1339" s="203" t="s">
        <v>5</v>
      </c>
      <c r="F1339" s="204" t="s">
        <v>4282</v>
      </c>
      <c r="H1339" s="205">
        <v>182.68299999999999</v>
      </c>
      <c r="I1339" s="206"/>
      <c r="L1339" s="202"/>
      <c r="M1339" s="207"/>
      <c r="N1339" s="208"/>
      <c r="O1339" s="208"/>
      <c r="P1339" s="208"/>
      <c r="Q1339" s="208"/>
      <c r="R1339" s="208"/>
      <c r="S1339" s="208"/>
      <c r="T1339" s="209"/>
      <c r="AT1339" s="203" t="s">
        <v>284</v>
      </c>
      <c r="AU1339" s="203" t="s">
        <v>81</v>
      </c>
      <c r="AV1339" s="13" t="s">
        <v>81</v>
      </c>
      <c r="AW1339" s="13" t="s">
        <v>36</v>
      </c>
      <c r="AX1339" s="13" t="s">
        <v>73</v>
      </c>
      <c r="AY1339" s="203" t="s">
        <v>276</v>
      </c>
    </row>
    <row r="1340" spans="2:65" s="12" customFormat="1">
      <c r="B1340" s="194"/>
      <c r="D1340" s="195" t="s">
        <v>284</v>
      </c>
      <c r="E1340" s="196" t="s">
        <v>5</v>
      </c>
      <c r="F1340" s="197" t="s">
        <v>3761</v>
      </c>
      <c r="H1340" s="196" t="s">
        <v>5</v>
      </c>
      <c r="I1340" s="198"/>
      <c r="L1340" s="194"/>
      <c r="M1340" s="199"/>
      <c r="N1340" s="200"/>
      <c r="O1340" s="200"/>
      <c r="P1340" s="200"/>
      <c r="Q1340" s="200"/>
      <c r="R1340" s="200"/>
      <c r="S1340" s="200"/>
      <c r="T1340" s="201"/>
      <c r="AT1340" s="196" t="s">
        <v>284</v>
      </c>
      <c r="AU1340" s="196" t="s">
        <v>81</v>
      </c>
      <c r="AV1340" s="12" t="s">
        <v>77</v>
      </c>
      <c r="AW1340" s="12" t="s">
        <v>36</v>
      </c>
      <c r="AX1340" s="12" t="s">
        <v>73</v>
      </c>
      <c r="AY1340" s="196" t="s">
        <v>276</v>
      </c>
    </row>
    <row r="1341" spans="2:65" s="13" customFormat="1">
      <c r="B1341" s="202"/>
      <c r="D1341" s="195" t="s">
        <v>284</v>
      </c>
      <c r="E1341" s="203" t="s">
        <v>5</v>
      </c>
      <c r="F1341" s="204" t="s">
        <v>4283</v>
      </c>
      <c r="H1341" s="205">
        <v>185.56399999999999</v>
      </c>
      <c r="I1341" s="206"/>
      <c r="L1341" s="202"/>
      <c r="M1341" s="207"/>
      <c r="N1341" s="208"/>
      <c r="O1341" s="208"/>
      <c r="P1341" s="208"/>
      <c r="Q1341" s="208"/>
      <c r="R1341" s="208"/>
      <c r="S1341" s="208"/>
      <c r="T1341" s="209"/>
      <c r="AT1341" s="203" t="s">
        <v>284</v>
      </c>
      <c r="AU1341" s="203" t="s">
        <v>81</v>
      </c>
      <c r="AV1341" s="13" t="s">
        <v>81</v>
      </c>
      <c r="AW1341" s="13" t="s">
        <v>36</v>
      </c>
      <c r="AX1341" s="13" t="s">
        <v>73</v>
      </c>
      <c r="AY1341" s="203" t="s">
        <v>276</v>
      </c>
    </row>
    <row r="1342" spans="2:65" s="12" customFormat="1">
      <c r="B1342" s="194"/>
      <c r="D1342" s="195" t="s">
        <v>284</v>
      </c>
      <c r="E1342" s="196" t="s">
        <v>5</v>
      </c>
      <c r="F1342" s="197" t="s">
        <v>3770</v>
      </c>
      <c r="H1342" s="196" t="s">
        <v>5</v>
      </c>
      <c r="I1342" s="198"/>
      <c r="L1342" s="194"/>
      <c r="M1342" s="199"/>
      <c r="N1342" s="200"/>
      <c r="O1342" s="200"/>
      <c r="P1342" s="200"/>
      <c r="Q1342" s="200"/>
      <c r="R1342" s="200"/>
      <c r="S1342" s="200"/>
      <c r="T1342" s="201"/>
      <c r="AT1342" s="196" t="s">
        <v>284</v>
      </c>
      <c r="AU1342" s="196" t="s">
        <v>81</v>
      </c>
      <c r="AV1342" s="12" t="s">
        <v>77</v>
      </c>
      <c r="AW1342" s="12" t="s">
        <v>36</v>
      </c>
      <c r="AX1342" s="12" t="s">
        <v>73</v>
      </c>
      <c r="AY1342" s="196" t="s">
        <v>276</v>
      </c>
    </row>
    <row r="1343" spans="2:65" s="13" customFormat="1">
      <c r="B1343" s="202"/>
      <c r="D1343" s="195" t="s">
        <v>284</v>
      </c>
      <c r="E1343" s="203" t="s">
        <v>5</v>
      </c>
      <c r="F1343" s="204" t="s">
        <v>4304</v>
      </c>
      <c r="H1343" s="205">
        <v>238.053</v>
      </c>
      <c r="I1343" s="206"/>
      <c r="L1343" s="202"/>
      <c r="M1343" s="207"/>
      <c r="N1343" s="208"/>
      <c r="O1343" s="208"/>
      <c r="P1343" s="208"/>
      <c r="Q1343" s="208"/>
      <c r="R1343" s="208"/>
      <c r="S1343" s="208"/>
      <c r="T1343" s="209"/>
      <c r="AT1343" s="203" t="s">
        <v>284</v>
      </c>
      <c r="AU1343" s="203" t="s">
        <v>81</v>
      </c>
      <c r="AV1343" s="13" t="s">
        <v>81</v>
      </c>
      <c r="AW1343" s="13" t="s">
        <v>36</v>
      </c>
      <c r="AX1343" s="13" t="s">
        <v>73</v>
      </c>
      <c r="AY1343" s="203" t="s">
        <v>276</v>
      </c>
    </row>
    <row r="1344" spans="2:65" s="14" customFormat="1">
      <c r="B1344" s="210"/>
      <c r="D1344" s="195" t="s">
        <v>284</v>
      </c>
      <c r="E1344" s="211" t="s">
        <v>5</v>
      </c>
      <c r="F1344" s="212" t="s">
        <v>290</v>
      </c>
      <c r="H1344" s="213">
        <v>606.29999999999995</v>
      </c>
      <c r="I1344" s="214"/>
      <c r="L1344" s="210"/>
      <c r="M1344" s="215"/>
      <c r="N1344" s="216"/>
      <c r="O1344" s="216"/>
      <c r="P1344" s="216"/>
      <c r="Q1344" s="216"/>
      <c r="R1344" s="216"/>
      <c r="S1344" s="216"/>
      <c r="T1344" s="217"/>
      <c r="AT1344" s="211" t="s">
        <v>284</v>
      </c>
      <c r="AU1344" s="211" t="s">
        <v>81</v>
      </c>
      <c r="AV1344" s="14" t="s">
        <v>87</v>
      </c>
      <c r="AW1344" s="14" t="s">
        <v>36</v>
      </c>
      <c r="AX1344" s="14" t="s">
        <v>73</v>
      </c>
      <c r="AY1344" s="211" t="s">
        <v>276</v>
      </c>
    </row>
    <row r="1345" spans="2:65" s="15" customFormat="1">
      <c r="B1345" s="218"/>
      <c r="D1345" s="195" t="s">
        <v>284</v>
      </c>
      <c r="E1345" s="219" t="s">
        <v>5</v>
      </c>
      <c r="F1345" s="220" t="s">
        <v>291</v>
      </c>
      <c r="H1345" s="221">
        <v>606.29999999999995</v>
      </c>
      <c r="I1345" s="222"/>
      <c r="L1345" s="218"/>
      <c r="M1345" s="223"/>
      <c r="N1345" s="224"/>
      <c r="O1345" s="224"/>
      <c r="P1345" s="224"/>
      <c r="Q1345" s="224"/>
      <c r="R1345" s="224"/>
      <c r="S1345" s="224"/>
      <c r="T1345" s="225"/>
      <c r="AT1345" s="219" t="s">
        <v>284</v>
      </c>
      <c r="AU1345" s="219" t="s">
        <v>81</v>
      </c>
      <c r="AV1345" s="15" t="s">
        <v>92</v>
      </c>
      <c r="AW1345" s="15" t="s">
        <v>36</v>
      </c>
      <c r="AX1345" s="15" t="s">
        <v>77</v>
      </c>
      <c r="AY1345" s="219" t="s">
        <v>276</v>
      </c>
    </row>
    <row r="1346" spans="2:65" s="1" customFormat="1" ht="25.5" customHeight="1">
      <c r="B1346" s="181"/>
      <c r="C1346" s="226" t="s">
        <v>1347</v>
      </c>
      <c r="D1346" s="226" t="s">
        <v>447</v>
      </c>
      <c r="E1346" s="227" t="s">
        <v>4307</v>
      </c>
      <c r="F1346" s="228" t="s">
        <v>4308</v>
      </c>
      <c r="G1346" s="229" t="s">
        <v>325</v>
      </c>
      <c r="H1346" s="230">
        <v>333.81599999999997</v>
      </c>
      <c r="I1346" s="231"/>
      <c r="J1346" s="232">
        <f>ROUND(I1346*H1346,2)</f>
        <v>0</v>
      </c>
      <c r="K1346" s="228" t="s">
        <v>282</v>
      </c>
      <c r="L1346" s="233"/>
      <c r="M1346" s="234" t="s">
        <v>5</v>
      </c>
      <c r="N1346" s="235" t="s">
        <v>46</v>
      </c>
      <c r="O1346" s="43"/>
      <c r="P1346" s="191">
        <f>O1346*H1346</f>
        <v>0</v>
      </c>
      <c r="Q1346" s="191">
        <v>4.3E-3</v>
      </c>
      <c r="R1346" s="191">
        <f>Q1346*H1346</f>
        <v>1.4354087999999998</v>
      </c>
      <c r="S1346" s="191">
        <v>0</v>
      </c>
      <c r="T1346" s="192">
        <f>S1346*H1346</f>
        <v>0</v>
      </c>
      <c r="AR1346" s="25" t="s">
        <v>484</v>
      </c>
      <c r="AT1346" s="25" t="s">
        <v>447</v>
      </c>
      <c r="AU1346" s="25" t="s">
        <v>81</v>
      </c>
      <c r="AY1346" s="25" t="s">
        <v>276</v>
      </c>
      <c r="BE1346" s="193">
        <f>IF(N1346="základní",J1346,0)</f>
        <v>0</v>
      </c>
      <c r="BF1346" s="193">
        <f>IF(N1346="snížená",J1346,0)</f>
        <v>0</v>
      </c>
      <c r="BG1346" s="193">
        <f>IF(N1346="zákl. přenesená",J1346,0)</f>
        <v>0</v>
      </c>
      <c r="BH1346" s="193">
        <f>IF(N1346="sníž. přenesená",J1346,0)</f>
        <v>0</v>
      </c>
      <c r="BI1346" s="193">
        <f>IF(N1346="nulová",J1346,0)</f>
        <v>0</v>
      </c>
      <c r="BJ1346" s="25" t="s">
        <v>92</v>
      </c>
      <c r="BK1346" s="193">
        <f>ROUND(I1346*H1346,2)</f>
        <v>0</v>
      </c>
      <c r="BL1346" s="25" t="s">
        <v>384</v>
      </c>
      <c r="BM1346" s="25" t="s">
        <v>4309</v>
      </c>
    </row>
    <row r="1347" spans="2:65" s="12" customFormat="1">
      <c r="B1347" s="194"/>
      <c r="D1347" s="195" t="s">
        <v>284</v>
      </c>
      <c r="E1347" s="196" t="s">
        <v>5</v>
      </c>
      <c r="F1347" s="197" t="s">
        <v>1388</v>
      </c>
      <c r="H1347" s="196" t="s">
        <v>5</v>
      </c>
      <c r="I1347" s="198"/>
      <c r="L1347" s="194"/>
      <c r="M1347" s="199"/>
      <c r="N1347" s="200"/>
      <c r="O1347" s="200"/>
      <c r="P1347" s="200"/>
      <c r="Q1347" s="200"/>
      <c r="R1347" s="200"/>
      <c r="S1347" s="200"/>
      <c r="T1347" s="201"/>
      <c r="AT1347" s="196" t="s">
        <v>284</v>
      </c>
      <c r="AU1347" s="196" t="s">
        <v>81</v>
      </c>
      <c r="AV1347" s="12" t="s">
        <v>77</v>
      </c>
      <c r="AW1347" s="12" t="s">
        <v>36</v>
      </c>
      <c r="AX1347" s="12" t="s">
        <v>73</v>
      </c>
      <c r="AY1347" s="196" t="s">
        <v>276</v>
      </c>
    </row>
    <row r="1348" spans="2:65" s="12" customFormat="1">
      <c r="B1348" s="194"/>
      <c r="D1348" s="195" t="s">
        <v>284</v>
      </c>
      <c r="E1348" s="196" t="s">
        <v>5</v>
      </c>
      <c r="F1348" s="197" t="s">
        <v>4310</v>
      </c>
      <c r="H1348" s="196" t="s">
        <v>5</v>
      </c>
      <c r="I1348" s="198"/>
      <c r="L1348" s="194"/>
      <c r="M1348" s="199"/>
      <c r="N1348" s="200"/>
      <c r="O1348" s="200"/>
      <c r="P1348" s="200"/>
      <c r="Q1348" s="200"/>
      <c r="R1348" s="200"/>
      <c r="S1348" s="200"/>
      <c r="T1348" s="201"/>
      <c r="AT1348" s="196" t="s">
        <v>284</v>
      </c>
      <c r="AU1348" s="196" t="s">
        <v>81</v>
      </c>
      <c r="AV1348" s="12" t="s">
        <v>77</v>
      </c>
      <c r="AW1348" s="12" t="s">
        <v>36</v>
      </c>
      <c r="AX1348" s="12" t="s">
        <v>73</v>
      </c>
      <c r="AY1348" s="196" t="s">
        <v>276</v>
      </c>
    </row>
    <row r="1349" spans="2:65" s="13" customFormat="1">
      <c r="B1349" s="202"/>
      <c r="D1349" s="195" t="s">
        <v>284</v>
      </c>
      <c r="E1349" s="203" t="s">
        <v>5</v>
      </c>
      <c r="F1349" s="204" t="s">
        <v>4311</v>
      </c>
      <c r="H1349" s="205">
        <v>79.504999999999995</v>
      </c>
      <c r="I1349" s="206"/>
      <c r="L1349" s="202"/>
      <c r="M1349" s="207"/>
      <c r="N1349" s="208"/>
      <c r="O1349" s="208"/>
      <c r="P1349" s="208"/>
      <c r="Q1349" s="208"/>
      <c r="R1349" s="208"/>
      <c r="S1349" s="208"/>
      <c r="T1349" s="209"/>
      <c r="AT1349" s="203" t="s">
        <v>284</v>
      </c>
      <c r="AU1349" s="203" t="s">
        <v>81</v>
      </c>
      <c r="AV1349" s="13" t="s">
        <v>81</v>
      </c>
      <c r="AW1349" s="13" t="s">
        <v>36</v>
      </c>
      <c r="AX1349" s="13" t="s">
        <v>73</v>
      </c>
      <c r="AY1349" s="203" t="s">
        <v>276</v>
      </c>
    </row>
    <row r="1350" spans="2:65" s="12" customFormat="1">
      <c r="B1350" s="194"/>
      <c r="D1350" s="195" t="s">
        <v>284</v>
      </c>
      <c r="E1350" s="196" t="s">
        <v>5</v>
      </c>
      <c r="F1350" s="197" t="s">
        <v>3770</v>
      </c>
      <c r="H1350" s="196" t="s">
        <v>5</v>
      </c>
      <c r="I1350" s="198"/>
      <c r="L1350" s="194"/>
      <c r="M1350" s="199"/>
      <c r="N1350" s="200"/>
      <c r="O1350" s="200"/>
      <c r="P1350" s="200"/>
      <c r="Q1350" s="200"/>
      <c r="R1350" s="200"/>
      <c r="S1350" s="200"/>
      <c r="T1350" s="201"/>
      <c r="AT1350" s="196" t="s">
        <v>284</v>
      </c>
      <c r="AU1350" s="196" t="s">
        <v>81</v>
      </c>
      <c r="AV1350" s="12" t="s">
        <v>77</v>
      </c>
      <c r="AW1350" s="12" t="s">
        <v>36</v>
      </c>
      <c r="AX1350" s="12" t="s">
        <v>73</v>
      </c>
      <c r="AY1350" s="196" t="s">
        <v>276</v>
      </c>
    </row>
    <row r="1351" spans="2:65" s="13" customFormat="1">
      <c r="B1351" s="202"/>
      <c r="D1351" s="195" t="s">
        <v>284</v>
      </c>
      <c r="E1351" s="203" t="s">
        <v>5</v>
      </c>
      <c r="F1351" s="204" t="s">
        <v>4312</v>
      </c>
      <c r="H1351" s="205">
        <v>254.31100000000001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284</v>
      </c>
      <c r="AU1351" s="203" t="s">
        <v>81</v>
      </c>
      <c r="AV1351" s="13" t="s">
        <v>81</v>
      </c>
      <c r="AW1351" s="13" t="s">
        <v>36</v>
      </c>
      <c r="AX1351" s="13" t="s">
        <v>73</v>
      </c>
      <c r="AY1351" s="203" t="s">
        <v>276</v>
      </c>
    </row>
    <row r="1352" spans="2:65" s="14" customFormat="1">
      <c r="B1352" s="210"/>
      <c r="D1352" s="195" t="s">
        <v>284</v>
      </c>
      <c r="E1352" s="211" t="s">
        <v>5</v>
      </c>
      <c r="F1352" s="212" t="s">
        <v>290</v>
      </c>
      <c r="H1352" s="213">
        <v>333.81599999999997</v>
      </c>
      <c r="I1352" s="214"/>
      <c r="L1352" s="210"/>
      <c r="M1352" s="215"/>
      <c r="N1352" s="216"/>
      <c r="O1352" s="216"/>
      <c r="P1352" s="216"/>
      <c r="Q1352" s="216"/>
      <c r="R1352" s="216"/>
      <c r="S1352" s="216"/>
      <c r="T1352" s="217"/>
      <c r="AT1352" s="211" t="s">
        <v>284</v>
      </c>
      <c r="AU1352" s="211" t="s">
        <v>81</v>
      </c>
      <c r="AV1352" s="14" t="s">
        <v>87</v>
      </c>
      <c r="AW1352" s="14" t="s">
        <v>36</v>
      </c>
      <c r="AX1352" s="14" t="s">
        <v>73</v>
      </c>
      <c r="AY1352" s="211" t="s">
        <v>276</v>
      </c>
    </row>
    <row r="1353" spans="2:65" s="15" customFormat="1">
      <c r="B1353" s="218"/>
      <c r="D1353" s="195" t="s">
        <v>284</v>
      </c>
      <c r="E1353" s="219" t="s">
        <v>5</v>
      </c>
      <c r="F1353" s="220" t="s">
        <v>291</v>
      </c>
      <c r="H1353" s="221">
        <v>333.81599999999997</v>
      </c>
      <c r="I1353" s="222"/>
      <c r="L1353" s="218"/>
      <c r="M1353" s="223"/>
      <c r="N1353" s="224"/>
      <c r="O1353" s="224"/>
      <c r="P1353" s="224"/>
      <c r="Q1353" s="224"/>
      <c r="R1353" s="224"/>
      <c r="S1353" s="224"/>
      <c r="T1353" s="225"/>
      <c r="AT1353" s="219" t="s">
        <v>284</v>
      </c>
      <c r="AU1353" s="219" t="s">
        <v>81</v>
      </c>
      <c r="AV1353" s="15" t="s">
        <v>92</v>
      </c>
      <c r="AW1353" s="15" t="s">
        <v>36</v>
      </c>
      <c r="AX1353" s="15" t="s">
        <v>77</v>
      </c>
      <c r="AY1353" s="219" t="s">
        <v>276</v>
      </c>
    </row>
    <row r="1354" spans="2:65" s="1" customFormat="1" ht="25.5" customHeight="1">
      <c r="B1354" s="181"/>
      <c r="C1354" s="182" t="s">
        <v>1352</v>
      </c>
      <c r="D1354" s="182" t="s">
        <v>278</v>
      </c>
      <c r="E1354" s="183" t="s">
        <v>1361</v>
      </c>
      <c r="F1354" s="184" t="s">
        <v>1362</v>
      </c>
      <c r="G1354" s="185" t="s">
        <v>325</v>
      </c>
      <c r="H1354" s="186">
        <v>274.61500000000001</v>
      </c>
      <c r="I1354" s="187"/>
      <c r="J1354" s="188">
        <f>ROUND(I1354*H1354,2)</f>
        <v>0</v>
      </c>
      <c r="K1354" s="184" t="s">
        <v>282</v>
      </c>
      <c r="L1354" s="42"/>
      <c r="M1354" s="189" t="s">
        <v>5</v>
      </c>
      <c r="N1354" s="190" t="s">
        <v>46</v>
      </c>
      <c r="O1354" s="43"/>
      <c r="P1354" s="191">
        <f>O1354*H1354</f>
        <v>0</v>
      </c>
      <c r="Q1354" s="191">
        <v>0</v>
      </c>
      <c r="R1354" s="191">
        <f>Q1354*H1354</f>
        <v>0</v>
      </c>
      <c r="S1354" s="191">
        <v>0</v>
      </c>
      <c r="T1354" s="192">
        <f>S1354*H1354</f>
        <v>0</v>
      </c>
      <c r="AR1354" s="25" t="s">
        <v>384</v>
      </c>
      <c r="AT1354" s="25" t="s">
        <v>278</v>
      </c>
      <c r="AU1354" s="25" t="s">
        <v>81</v>
      </c>
      <c r="AY1354" s="25" t="s">
        <v>276</v>
      </c>
      <c r="BE1354" s="193">
        <f>IF(N1354="základní",J1354,0)</f>
        <v>0</v>
      </c>
      <c r="BF1354" s="193">
        <f>IF(N1354="snížená",J1354,0)</f>
        <v>0</v>
      </c>
      <c r="BG1354" s="193">
        <f>IF(N1354="zákl. přenesená",J1354,0)</f>
        <v>0</v>
      </c>
      <c r="BH1354" s="193">
        <f>IF(N1354="sníž. přenesená",J1354,0)</f>
        <v>0</v>
      </c>
      <c r="BI1354" s="193">
        <f>IF(N1354="nulová",J1354,0)</f>
        <v>0</v>
      </c>
      <c r="BJ1354" s="25" t="s">
        <v>92</v>
      </c>
      <c r="BK1354" s="193">
        <f>ROUND(I1354*H1354,2)</f>
        <v>0</v>
      </c>
      <c r="BL1354" s="25" t="s">
        <v>384</v>
      </c>
      <c r="BM1354" s="25" t="s">
        <v>4313</v>
      </c>
    </row>
    <row r="1355" spans="2:65" s="12" customFormat="1">
      <c r="B1355" s="194"/>
      <c r="D1355" s="195" t="s">
        <v>284</v>
      </c>
      <c r="E1355" s="196" t="s">
        <v>5</v>
      </c>
      <c r="F1355" s="197" t="s">
        <v>1364</v>
      </c>
      <c r="H1355" s="196" t="s">
        <v>5</v>
      </c>
      <c r="I1355" s="198"/>
      <c r="L1355" s="194"/>
      <c r="M1355" s="199"/>
      <c r="N1355" s="200"/>
      <c r="O1355" s="200"/>
      <c r="P1355" s="200"/>
      <c r="Q1355" s="200"/>
      <c r="R1355" s="200"/>
      <c r="S1355" s="200"/>
      <c r="T1355" s="201"/>
      <c r="AT1355" s="196" t="s">
        <v>284</v>
      </c>
      <c r="AU1355" s="196" t="s">
        <v>81</v>
      </c>
      <c r="AV1355" s="12" t="s">
        <v>77</v>
      </c>
      <c r="AW1355" s="12" t="s">
        <v>36</v>
      </c>
      <c r="AX1355" s="12" t="s">
        <v>73</v>
      </c>
      <c r="AY1355" s="196" t="s">
        <v>276</v>
      </c>
    </row>
    <row r="1356" spans="2:65" s="12" customFormat="1">
      <c r="B1356" s="194"/>
      <c r="D1356" s="195" t="s">
        <v>284</v>
      </c>
      <c r="E1356" s="196" t="s">
        <v>5</v>
      </c>
      <c r="F1356" s="197" t="s">
        <v>3909</v>
      </c>
      <c r="H1356" s="196" t="s">
        <v>5</v>
      </c>
      <c r="I1356" s="198"/>
      <c r="L1356" s="194"/>
      <c r="M1356" s="199"/>
      <c r="N1356" s="200"/>
      <c r="O1356" s="200"/>
      <c r="P1356" s="200"/>
      <c r="Q1356" s="200"/>
      <c r="R1356" s="200"/>
      <c r="S1356" s="200"/>
      <c r="T1356" s="201"/>
      <c r="AT1356" s="196" t="s">
        <v>284</v>
      </c>
      <c r="AU1356" s="196" t="s">
        <v>81</v>
      </c>
      <c r="AV1356" s="12" t="s">
        <v>77</v>
      </c>
      <c r="AW1356" s="12" t="s">
        <v>36</v>
      </c>
      <c r="AX1356" s="12" t="s">
        <v>73</v>
      </c>
      <c r="AY1356" s="196" t="s">
        <v>276</v>
      </c>
    </row>
    <row r="1357" spans="2:65" s="12" customFormat="1">
      <c r="B1357" s="194"/>
      <c r="D1357" s="195" t="s">
        <v>284</v>
      </c>
      <c r="E1357" s="196" t="s">
        <v>5</v>
      </c>
      <c r="F1357" s="197" t="s">
        <v>3910</v>
      </c>
      <c r="H1357" s="196" t="s">
        <v>5</v>
      </c>
      <c r="I1357" s="198"/>
      <c r="L1357" s="194"/>
      <c r="M1357" s="199"/>
      <c r="N1357" s="200"/>
      <c r="O1357" s="200"/>
      <c r="P1357" s="200"/>
      <c r="Q1357" s="200"/>
      <c r="R1357" s="200"/>
      <c r="S1357" s="200"/>
      <c r="T1357" s="201"/>
      <c r="AT1357" s="196" t="s">
        <v>284</v>
      </c>
      <c r="AU1357" s="196" t="s">
        <v>81</v>
      </c>
      <c r="AV1357" s="12" t="s">
        <v>77</v>
      </c>
      <c r="AW1357" s="12" t="s">
        <v>36</v>
      </c>
      <c r="AX1357" s="12" t="s">
        <v>73</v>
      </c>
      <c r="AY1357" s="196" t="s">
        <v>276</v>
      </c>
    </row>
    <row r="1358" spans="2:65" s="13" customFormat="1">
      <c r="B1358" s="202"/>
      <c r="D1358" s="195" t="s">
        <v>284</v>
      </c>
      <c r="E1358" s="203" t="s">
        <v>5</v>
      </c>
      <c r="F1358" s="204" t="s">
        <v>4263</v>
      </c>
      <c r="H1358" s="205">
        <v>103.48</v>
      </c>
      <c r="I1358" s="206"/>
      <c r="L1358" s="202"/>
      <c r="M1358" s="207"/>
      <c r="N1358" s="208"/>
      <c r="O1358" s="208"/>
      <c r="P1358" s="208"/>
      <c r="Q1358" s="208"/>
      <c r="R1358" s="208"/>
      <c r="S1358" s="208"/>
      <c r="T1358" s="209"/>
      <c r="AT1358" s="203" t="s">
        <v>284</v>
      </c>
      <c r="AU1358" s="203" t="s">
        <v>81</v>
      </c>
      <c r="AV1358" s="13" t="s">
        <v>81</v>
      </c>
      <c r="AW1358" s="13" t="s">
        <v>36</v>
      </c>
      <c r="AX1358" s="13" t="s">
        <v>73</v>
      </c>
      <c r="AY1358" s="203" t="s">
        <v>276</v>
      </c>
    </row>
    <row r="1359" spans="2:65" s="13" customFormat="1">
      <c r="B1359" s="202"/>
      <c r="D1359" s="195" t="s">
        <v>284</v>
      </c>
      <c r="E1359" s="203" t="s">
        <v>5</v>
      </c>
      <c r="F1359" s="204" t="s">
        <v>4264</v>
      </c>
      <c r="H1359" s="205">
        <v>7.14</v>
      </c>
      <c r="I1359" s="206"/>
      <c r="L1359" s="202"/>
      <c r="M1359" s="207"/>
      <c r="N1359" s="208"/>
      <c r="O1359" s="208"/>
      <c r="P1359" s="208"/>
      <c r="Q1359" s="208"/>
      <c r="R1359" s="208"/>
      <c r="S1359" s="208"/>
      <c r="T1359" s="209"/>
      <c r="AT1359" s="203" t="s">
        <v>284</v>
      </c>
      <c r="AU1359" s="203" t="s">
        <v>81</v>
      </c>
      <c r="AV1359" s="13" t="s">
        <v>81</v>
      </c>
      <c r="AW1359" s="13" t="s">
        <v>36</v>
      </c>
      <c r="AX1359" s="13" t="s">
        <v>73</v>
      </c>
      <c r="AY1359" s="203" t="s">
        <v>276</v>
      </c>
    </row>
    <row r="1360" spans="2:65" s="13" customFormat="1">
      <c r="B1360" s="202"/>
      <c r="D1360" s="195" t="s">
        <v>284</v>
      </c>
      <c r="E1360" s="203" t="s">
        <v>5</v>
      </c>
      <c r="F1360" s="204" t="s">
        <v>4265</v>
      </c>
      <c r="H1360" s="205">
        <v>2.7749999999999999</v>
      </c>
      <c r="I1360" s="206"/>
      <c r="L1360" s="202"/>
      <c r="M1360" s="207"/>
      <c r="N1360" s="208"/>
      <c r="O1360" s="208"/>
      <c r="P1360" s="208"/>
      <c r="Q1360" s="208"/>
      <c r="R1360" s="208"/>
      <c r="S1360" s="208"/>
      <c r="T1360" s="209"/>
      <c r="AT1360" s="203" t="s">
        <v>284</v>
      </c>
      <c r="AU1360" s="203" t="s">
        <v>81</v>
      </c>
      <c r="AV1360" s="13" t="s">
        <v>81</v>
      </c>
      <c r="AW1360" s="13" t="s">
        <v>36</v>
      </c>
      <c r="AX1360" s="13" t="s">
        <v>73</v>
      </c>
      <c r="AY1360" s="203" t="s">
        <v>276</v>
      </c>
    </row>
    <row r="1361" spans="2:65" s="13" customFormat="1">
      <c r="B1361" s="202"/>
      <c r="D1361" s="195" t="s">
        <v>284</v>
      </c>
      <c r="E1361" s="203" t="s">
        <v>5</v>
      </c>
      <c r="F1361" s="204" t="s">
        <v>4266</v>
      </c>
      <c r="H1361" s="205">
        <v>1.26</v>
      </c>
      <c r="I1361" s="206"/>
      <c r="L1361" s="202"/>
      <c r="M1361" s="207"/>
      <c r="N1361" s="208"/>
      <c r="O1361" s="208"/>
      <c r="P1361" s="208"/>
      <c r="Q1361" s="208"/>
      <c r="R1361" s="208"/>
      <c r="S1361" s="208"/>
      <c r="T1361" s="209"/>
      <c r="AT1361" s="203" t="s">
        <v>284</v>
      </c>
      <c r="AU1361" s="203" t="s">
        <v>81</v>
      </c>
      <c r="AV1361" s="13" t="s">
        <v>81</v>
      </c>
      <c r="AW1361" s="13" t="s">
        <v>36</v>
      </c>
      <c r="AX1361" s="13" t="s">
        <v>73</v>
      </c>
      <c r="AY1361" s="203" t="s">
        <v>276</v>
      </c>
    </row>
    <row r="1362" spans="2:65" s="12" customFormat="1">
      <c r="B1362" s="194"/>
      <c r="D1362" s="195" t="s">
        <v>284</v>
      </c>
      <c r="E1362" s="196" t="s">
        <v>5</v>
      </c>
      <c r="F1362" s="197" t="s">
        <v>1318</v>
      </c>
      <c r="H1362" s="196" t="s">
        <v>5</v>
      </c>
      <c r="I1362" s="198"/>
      <c r="L1362" s="194"/>
      <c r="M1362" s="199"/>
      <c r="N1362" s="200"/>
      <c r="O1362" s="200"/>
      <c r="P1362" s="200"/>
      <c r="Q1362" s="200"/>
      <c r="R1362" s="200"/>
      <c r="S1362" s="200"/>
      <c r="T1362" s="201"/>
      <c r="AT1362" s="196" t="s">
        <v>284</v>
      </c>
      <c r="AU1362" s="196" t="s">
        <v>81</v>
      </c>
      <c r="AV1362" s="12" t="s">
        <v>77</v>
      </c>
      <c r="AW1362" s="12" t="s">
        <v>36</v>
      </c>
      <c r="AX1362" s="12" t="s">
        <v>73</v>
      </c>
      <c r="AY1362" s="196" t="s">
        <v>276</v>
      </c>
    </row>
    <row r="1363" spans="2:65" s="13" customFormat="1">
      <c r="B1363" s="202"/>
      <c r="D1363" s="195" t="s">
        <v>284</v>
      </c>
      <c r="E1363" s="203" t="s">
        <v>5</v>
      </c>
      <c r="F1363" s="204" t="s">
        <v>4285</v>
      </c>
      <c r="H1363" s="205">
        <v>20.8</v>
      </c>
      <c r="I1363" s="206"/>
      <c r="L1363" s="202"/>
      <c r="M1363" s="207"/>
      <c r="N1363" s="208"/>
      <c r="O1363" s="208"/>
      <c r="P1363" s="208"/>
      <c r="Q1363" s="208"/>
      <c r="R1363" s="208"/>
      <c r="S1363" s="208"/>
      <c r="T1363" s="209"/>
      <c r="AT1363" s="203" t="s">
        <v>284</v>
      </c>
      <c r="AU1363" s="203" t="s">
        <v>81</v>
      </c>
      <c r="AV1363" s="13" t="s">
        <v>81</v>
      </c>
      <c r="AW1363" s="13" t="s">
        <v>36</v>
      </c>
      <c r="AX1363" s="13" t="s">
        <v>73</v>
      </c>
      <c r="AY1363" s="203" t="s">
        <v>276</v>
      </c>
    </row>
    <row r="1364" spans="2:65" s="14" customFormat="1">
      <c r="B1364" s="210"/>
      <c r="D1364" s="195" t="s">
        <v>284</v>
      </c>
      <c r="E1364" s="211" t="s">
        <v>5</v>
      </c>
      <c r="F1364" s="212" t="s">
        <v>290</v>
      </c>
      <c r="H1364" s="213">
        <v>135.45500000000001</v>
      </c>
      <c r="I1364" s="214"/>
      <c r="L1364" s="210"/>
      <c r="M1364" s="215"/>
      <c r="N1364" s="216"/>
      <c r="O1364" s="216"/>
      <c r="P1364" s="216"/>
      <c r="Q1364" s="216"/>
      <c r="R1364" s="216"/>
      <c r="S1364" s="216"/>
      <c r="T1364" s="217"/>
      <c r="AT1364" s="211" t="s">
        <v>284</v>
      </c>
      <c r="AU1364" s="211" t="s">
        <v>81</v>
      </c>
      <c r="AV1364" s="14" t="s">
        <v>87</v>
      </c>
      <c r="AW1364" s="14" t="s">
        <v>36</v>
      </c>
      <c r="AX1364" s="14" t="s">
        <v>73</v>
      </c>
      <c r="AY1364" s="211" t="s">
        <v>276</v>
      </c>
    </row>
    <row r="1365" spans="2:65" s="12" customFormat="1">
      <c r="B1365" s="194"/>
      <c r="D1365" s="195" t="s">
        <v>284</v>
      </c>
      <c r="E1365" s="196" t="s">
        <v>5</v>
      </c>
      <c r="F1365" s="197" t="s">
        <v>3761</v>
      </c>
      <c r="H1365" s="196" t="s">
        <v>5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6" t="s">
        <v>284</v>
      </c>
      <c r="AU1365" s="196" t="s">
        <v>81</v>
      </c>
      <c r="AV1365" s="12" t="s">
        <v>77</v>
      </c>
      <c r="AW1365" s="12" t="s">
        <v>36</v>
      </c>
      <c r="AX1365" s="12" t="s">
        <v>73</v>
      </c>
      <c r="AY1365" s="196" t="s">
        <v>276</v>
      </c>
    </row>
    <row r="1366" spans="2:65" s="13" customFormat="1">
      <c r="B1366" s="202"/>
      <c r="D1366" s="195" t="s">
        <v>284</v>
      </c>
      <c r="E1366" s="203" t="s">
        <v>5</v>
      </c>
      <c r="F1366" s="204" t="s">
        <v>4268</v>
      </c>
      <c r="H1366" s="205">
        <v>116.96</v>
      </c>
      <c r="I1366" s="206"/>
      <c r="L1366" s="202"/>
      <c r="M1366" s="207"/>
      <c r="N1366" s="208"/>
      <c r="O1366" s="208"/>
      <c r="P1366" s="208"/>
      <c r="Q1366" s="208"/>
      <c r="R1366" s="208"/>
      <c r="S1366" s="208"/>
      <c r="T1366" s="209"/>
      <c r="AT1366" s="203" t="s">
        <v>284</v>
      </c>
      <c r="AU1366" s="203" t="s">
        <v>81</v>
      </c>
      <c r="AV1366" s="13" t="s">
        <v>81</v>
      </c>
      <c r="AW1366" s="13" t="s">
        <v>36</v>
      </c>
      <c r="AX1366" s="13" t="s">
        <v>73</v>
      </c>
      <c r="AY1366" s="203" t="s">
        <v>276</v>
      </c>
    </row>
    <row r="1367" spans="2:65" s="12" customFormat="1">
      <c r="B1367" s="194"/>
      <c r="D1367" s="195" t="s">
        <v>284</v>
      </c>
      <c r="E1367" s="196" t="s">
        <v>5</v>
      </c>
      <c r="F1367" s="197" t="s">
        <v>4269</v>
      </c>
      <c r="H1367" s="196" t="s">
        <v>5</v>
      </c>
      <c r="I1367" s="198"/>
      <c r="L1367" s="194"/>
      <c r="M1367" s="199"/>
      <c r="N1367" s="200"/>
      <c r="O1367" s="200"/>
      <c r="P1367" s="200"/>
      <c r="Q1367" s="200"/>
      <c r="R1367" s="200"/>
      <c r="S1367" s="200"/>
      <c r="T1367" s="201"/>
      <c r="AT1367" s="196" t="s">
        <v>284</v>
      </c>
      <c r="AU1367" s="196" t="s">
        <v>81</v>
      </c>
      <c r="AV1367" s="12" t="s">
        <v>77</v>
      </c>
      <c r="AW1367" s="12" t="s">
        <v>36</v>
      </c>
      <c r="AX1367" s="12" t="s">
        <v>73</v>
      </c>
      <c r="AY1367" s="196" t="s">
        <v>276</v>
      </c>
    </row>
    <row r="1368" spans="2:65" s="13" customFormat="1">
      <c r="B1368" s="202"/>
      <c r="D1368" s="195" t="s">
        <v>284</v>
      </c>
      <c r="E1368" s="203" t="s">
        <v>5</v>
      </c>
      <c r="F1368" s="204" t="s">
        <v>4286</v>
      </c>
      <c r="H1368" s="205">
        <v>22.2</v>
      </c>
      <c r="I1368" s="206"/>
      <c r="L1368" s="202"/>
      <c r="M1368" s="207"/>
      <c r="N1368" s="208"/>
      <c r="O1368" s="208"/>
      <c r="P1368" s="208"/>
      <c r="Q1368" s="208"/>
      <c r="R1368" s="208"/>
      <c r="S1368" s="208"/>
      <c r="T1368" s="209"/>
      <c r="AT1368" s="203" t="s">
        <v>284</v>
      </c>
      <c r="AU1368" s="203" t="s">
        <v>81</v>
      </c>
      <c r="AV1368" s="13" t="s">
        <v>81</v>
      </c>
      <c r="AW1368" s="13" t="s">
        <v>36</v>
      </c>
      <c r="AX1368" s="13" t="s">
        <v>73</v>
      </c>
      <c r="AY1368" s="203" t="s">
        <v>276</v>
      </c>
    </row>
    <row r="1369" spans="2:65" s="14" customFormat="1">
      <c r="B1369" s="210"/>
      <c r="D1369" s="195" t="s">
        <v>284</v>
      </c>
      <c r="E1369" s="211" t="s">
        <v>5</v>
      </c>
      <c r="F1369" s="212" t="s">
        <v>290</v>
      </c>
      <c r="H1369" s="213">
        <v>139.16</v>
      </c>
      <c r="I1369" s="214"/>
      <c r="L1369" s="210"/>
      <c r="M1369" s="215"/>
      <c r="N1369" s="216"/>
      <c r="O1369" s="216"/>
      <c r="P1369" s="216"/>
      <c r="Q1369" s="216"/>
      <c r="R1369" s="216"/>
      <c r="S1369" s="216"/>
      <c r="T1369" s="217"/>
      <c r="AT1369" s="211" t="s">
        <v>284</v>
      </c>
      <c r="AU1369" s="211" t="s">
        <v>81</v>
      </c>
      <c r="AV1369" s="14" t="s">
        <v>87</v>
      </c>
      <c r="AW1369" s="14" t="s">
        <v>36</v>
      </c>
      <c r="AX1369" s="14" t="s">
        <v>73</v>
      </c>
      <c r="AY1369" s="211" t="s">
        <v>276</v>
      </c>
    </row>
    <row r="1370" spans="2:65" s="15" customFormat="1">
      <c r="B1370" s="218"/>
      <c r="D1370" s="195" t="s">
        <v>284</v>
      </c>
      <c r="E1370" s="219" t="s">
        <v>5</v>
      </c>
      <c r="F1370" s="220" t="s">
        <v>291</v>
      </c>
      <c r="H1370" s="221">
        <v>274.61500000000001</v>
      </c>
      <c r="I1370" s="222"/>
      <c r="L1370" s="218"/>
      <c r="M1370" s="223"/>
      <c r="N1370" s="224"/>
      <c r="O1370" s="224"/>
      <c r="P1370" s="224"/>
      <c r="Q1370" s="224"/>
      <c r="R1370" s="224"/>
      <c r="S1370" s="224"/>
      <c r="T1370" s="225"/>
      <c r="AT1370" s="219" t="s">
        <v>284</v>
      </c>
      <c r="AU1370" s="219" t="s">
        <v>81</v>
      </c>
      <c r="AV1370" s="15" t="s">
        <v>92</v>
      </c>
      <c r="AW1370" s="15" t="s">
        <v>36</v>
      </c>
      <c r="AX1370" s="15" t="s">
        <v>77</v>
      </c>
      <c r="AY1370" s="219" t="s">
        <v>276</v>
      </c>
    </row>
    <row r="1371" spans="2:65" s="1" customFormat="1" ht="16.5" customHeight="1">
      <c r="B1371" s="181"/>
      <c r="C1371" s="226" t="s">
        <v>1356</v>
      </c>
      <c r="D1371" s="226" t="s">
        <v>447</v>
      </c>
      <c r="E1371" s="227" t="s">
        <v>1366</v>
      </c>
      <c r="F1371" s="228" t="s">
        <v>1367</v>
      </c>
      <c r="G1371" s="229" t="s">
        <v>325</v>
      </c>
      <c r="H1371" s="230">
        <v>316.32499999999999</v>
      </c>
      <c r="I1371" s="231"/>
      <c r="J1371" s="232">
        <f>ROUND(I1371*H1371,2)</f>
        <v>0</v>
      </c>
      <c r="K1371" s="228" t="s">
        <v>282</v>
      </c>
      <c r="L1371" s="233"/>
      <c r="M1371" s="234" t="s">
        <v>5</v>
      </c>
      <c r="N1371" s="235" t="s">
        <v>46</v>
      </c>
      <c r="O1371" s="43"/>
      <c r="P1371" s="191">
        <f>O1371*H1371</f>
        <v>0</v>
      </c>
      <c r="Q1371" s="191">
        <v>2.9999999999999997E-4</v>
      </c>
      <c r="R1371" s="191">
        <f>Q1371*H1371</f>
        <v>9.4897499999999982E-2</v>
      </c>
      <c r="S1371" s="191">
        <v>0</v>
      </c>
      <c r="T1371" s="192">
        <f>S1371*H1371</f>
        <v>0</v>
      </c>
      <c r="AR1371" s="25" t="s">
        <v>484</v>
      </c>
      <c r="AT1371" s="25" t="s">
        <v>447</v>
      </c>
      <c r="AU1371" s="25" t="s">
        <v>81</v>
      </c>
      <c r="AY1371" s="25" t="s">
        <v>276</v>
      </c>
      <c r="BE1371" s="193">
        <f>IF(N1371="základní",J1371,0)</f>
        <v>0</v>
      </c>
      <c r="BF1371" s="193">
        <f>IF(N1371="snížená",J1371,0)</f>
        <v>0</v>
      </c>
      <c r="BG1371" s="193">
        <f>IF(N1371="zákl. přenesená",J1371,0)</f>
        <v>0</v>
      </c>
      <c r="BH1371" s="193">
        <f>IF(N1371="sníž. přenesená",J1371,0)</f>
        <v>0</v>
      </c>
      <c r="BI1371" s="193">
        <f>IF(N1371="nulová",J1371,0)</f>
        <v>0</v>
      </c>
      <c r="BJ1371" s="25" t="s">
        <v>92</v>
      </c>
      <c r="BK1371" s="193">
        <f>ROUND(I1371*H1371,2)</f>
        <v>0</v>
      </c>
      <c r="BL1371" s="25" t="s">
        <v>384</v>
      </c>
      <c r="BM1371" s="25" t="s">
        <v>4314</v>
      </c>
    </row>
    <row r="1372" spans="2:65" s="12" customFormat="1">
      <c r="B1372" s="194"/>
      <c r="D1372" s="195" t="s">
        <v>284</v>
      </c>
      <c r="E1372" s="196" t="s">
        <v>5</v>
      </c>
      <c r="F1372" s="197" t="s">
        <v>875</v>
      </c>
      <c r="H1372" s="196" t="s">
        <v>5</v>
      </c>
      <c r="I1372" s="198"/>
      <c r="L1372" s="194"/>
      <c r="M1372" s="199"/>
      <c r="N1372" s="200"/>
      <c r="O1372" s="200"/>
      <c r="P1372" s="200"/>
      <c r="Q1372" s="200"/>
      <c r="R1372" s="200"/>
      <c r="S1372" s="200"/>
      <c r="T1372" s="201"/>
      <c r="AT1372" s="196" t="s">
        <v>284</v>
      </c>
      <c r="AU1372" s="196" t="s">
        <v>81</v>
      </c>
      <c r="AV1372" s="12" t="s">
        <v>77</v>
      </c>
      <c r="AW1372" s="12" t="s">
        <v>36</v>
      </c>
      <c r="AX1372" s="12" t="s">
        <v>73</v>
      </c>
      <c r="AY1372" s="196" t="s">
        <v>276</v>
      </c>
    </row>
    <row r="1373" spans="2:65" s="12" customFormat="1">
      <c r="B1373" s="194"/>
      <c r="D1373" s="195" t="s">
        <v>284</v>
      </c>
      <c r="E1373" s="196" t="s">
        <v>5</v>
      </c>
      <c r="F1373" s="197" t="s">
        <v>3910</v>
      </c>
      <c r="H1373" s="196" t="s">
        <v>5</v>
      </c>
      <c r="I1373" s="198"/>
      <c r="L1373" s="194"/>
      <c r="M1373" s="199"/>
      <c r="N1373" s="200"/>
      <c r="O1373" s="200"/>
      <c r="P1373" s="200"/>
      <c r="Q1373" s="200"/>
      <c r="R1373" s="200"/>
      <c r="S1373" s="200"/>
      <c r="T1373" s="201"/>
      <c r="AT1373" s="196" t="s">
        <v>284</v>
      </c>
      <c r="AU1373" s="196" t="s">
        <v>81</v>
      </c>
      <c r="AV1373" s="12" t="s">
        <v>77</v>
      </c>
      <c r="AW1373" s="12" t="s">
        <v>36</v>
      </c>
      <c r="AX1373" s="12" t="s">
        <v>73</v>
      </c>
      <c r="AY1373" s="196" t="s">
        <v>276</v>
      </c>
    </row>
    <row r="1374" spans="2:65" s="13" customFormat="1">
      <c r="B1374" s="202"/>
      <c r="D1374" s="195" t="s">
        <v>284</v>
      </c>
      <c r="E1374" s="203" t="s">
        <v>5</v>
      </c>
      <c r="F1374" s="204" t="s">
        <v>4315</v>
      </c>
      <c r="H1374" s="205">
        <v>155.773</v>
      </c>
      <c r="I1374" s="206"/>
      <c r="L1374" s="202"/>
      <c r="M1374" s="207"/>
      <c r="N1374" s="208"/>
      <c r="O1374" s="208"/>
      <c r="P1374" s="208"/>
      <c r="Q1374" s="208"/>
      <c r="R1374" s="208"/>
      <c r="S1374" s="208"/>
      <c r="T1374" s="209"/>
      <c r="AT1374" s="203" t="s">
        <v>284</v>
      </c>
      <c r="AU1374" s="203" t="s">
        <v>81</v>
      </c>
      <c r="AV1374" s="13" t="s">
        <v>81</v>
      </c>
      <c r="AW1374" s="13" t="s">
        <v>36</v>
      </c>
      <c r="AX1374" s="13" t="s">
        <v>73</v>
      </c>
      <c r="AY1374" s="203" t="s">
        <v>276</v>
      </c>
    </row>
    <row r="1375" spans="2:65" s="12" customFormat="1">
      <c r="B1375" s="194"/>
      <c r="D1375" s="195" t="s">
        <v>284</v>
      </c>
      <c r="E1375" s="196" t="s">
        <v>5</v>
      </c>
      <c r="F1375" s="197" t="s">
        <v>3761</v>
      </c>
      <c r="H1375" s="196" t="s">
        <v>5</v>
      </c>
      <c r="I1375" s="198"/>
      <c r="L1375" s="194"/>
      <c r="M1375" s="199"/>
      <c r="N1375" s="200"/>
      <c r="O1375" s="200"/>
      <c r="P1375" s="200"/>
      <c r="Q1375" s="200"/>
      <c r="R1375" s="200"/>
      <c r="S1375" s="200"/>
      <c r="T1375" s="201"/>
      <c r="AT1375" s="196" t="s">
        <v>284</v>
      </c>
      <c r="AU1375" s="196" t="s">
        <v>81</v>
      </c>
      <c r="AV1375" s="12" t="s">
        <v>77</v>
      </c>
      <c r="AW1375" s="12" t="s">
        <v>36</v>
      </c>
      <c r="AX1375" s="12" t="s">
        <v>73</v>
      </c>
      <c r="AY1375" s="196" t="s">
        <v>276</v>
      </c>
    </row>
    <row r="1376" spans="2:65" s="13" customFormat="1">
      <c r="B1376" s="202"/>
      <c r="D1376" s="195" t="s">
        <v>284</v>
      </c>
      <c r="E1376" s="203" t="s">
        <v>5</v>
      </c>
      <c r="F1376" s="204" t="s">
        <v>4316</v>
      </c>
      <c r="H1376" s="205">
        <v>160.55199999999999</v>
      </c>
      <c r="I1376" s="206"/>
      <c r="L1376" s="202"/>
      <c r="M1376" s="207"/>
      <c r="N1376" s="208"/>
      <c r="O1376" s="208"/>
      <c r="P1376" s="208"/>
      <c r="Q1376" s="208"/>
      <c r="R1376" s="208"/>
      <c r="S1376" s="208"/>
      <c r="T1376" s="209"/>
      <c r="AT1376" s="203" t="s">
        <v>284</v>
      </c>
      <c r="AU1376" s="203" t="s">
        <v>81</v>
      </c>
      <c r="AV1376" s="13" t="s">
        <v>81</v>
      </c>
      <c r="AW1376" s="13" t="s">
        <v>36</v>
      </c>
      <c r="AX1376" s="13" t="s">
        <v>73</v>
      </c>
      <c r="AY1376" s="203" t="s">
        <v>276</v>
      </c>
    </row>
    <row r="1377" spans="2:65" s="14" customFormat="1">
      <c r="B1377" s="210"/>
      <c r="D1377" s="195" t="s">
        <v>284</v>
      </c>
      <c r="E1377" s="211" t="s">
        <v>5</v>
      </c>
      <c r="F1377" s="212" t="s">
        <v>290</v>
      </c>
      <c r="H1377" s="213">
        <v>316.32499999999999</v>
      </c>
      <c r="I1377" s="214"/>
      <c r="L1377" s="210"/>
      <c r="M1377" s="215"/>
      <c r="N1377" s="216"/>
      <c r="O1377" s="216"/>
      <c r="P1377" s="216"/>
      <c r="Q1377" s="216"/>
      <c r="R1377" s="216"/>
      <c r="S1377" s="216"/>
      <c r="T1377" s="217"/>
      <c r="AT1377" s="211" t="s">
        <v>284</v>
      </c>
      <c r="AU1377" s="211" t="s">
        <v>81</v>
      </c>
      <c r="AV1377" s="14" t="s">
        <v>87</v>
      </c>
      <c r="AW1377" s="14" t="s">
        <v>36</v>
      </c>
      <c r="AX1377" s="14" t="s">
        <v>73</v>
      </c>
      <c r="AY1377" s="211" t="s">
        <v>276</v>
      </c>
    </row>
    <row r="1378" spans="2:65" s="15" customFormat="1">
      <c r="B1378" s="218"/>
      <c r="D1378" s="195" t="s">
        <v>284</v>
      </c>
      <c r="E1378" s="219" t="s">
        <v>5</v>
      </c>
      <c r="F1378" s="220" t="s">
        <v>291</v>
      </c>
      <c r="H1378" s="221">
        <v>316.32499999999999</v>
      </c>
      <c r="I1378" s="222"/>
      <c r="L1378" s="218"/>
      <c r="M1378" s="223"/>
      <c r="N1378" s="224"/>
      <c r="O1378" s="224"/>
      <c r="P1378" s="224"/>
      <c r="Q1378" s="224"/>
      <c r="R1378" s="224"/>
      <c r="S1378" s="224"/>
      <c r="T1378" s="225"/>
      <c r="AT1378" s="219" t="s">
        <v>284</v>
      </c>
      <c r="AU1378" s="219" t="s">
        <v>81</v>
      </c>
      <c r="AV1378" s="15" t="s">
        <v>92</v>
      </c>
      <c r="AW1378" s="15" t="s">
        <v>36</v>
      </c>
      <c r="AX1378" s="15" t="s">
        <v>77</v>
      </c>
      <c r="AY1378" s="219" t="s">
        <v>276</v>
      </c>
    </row>
    <row r="1379" spans="2:65" s="1" customFormat="1" ht="16.5" customHeight="1">
      <c r="B1379" s="181"/>
      <c r="C1379" s="182" t="s">
        <v>1360</v>
      </c>
      <c r="D1379" s="182" t="s">
        <v>278</v>
      </c>
      <c r="E1379" s="183" t="s">
        <v>1371</v>
      </c>
      <c r="F1379" s="184" t="s">
        <v>1372</v>
      </c>
      <c r="G1379" s="185" t="s">
        <v>325</v>
      </c>
      <c r="H1379" s="186">
        <v>274.61500000000001</v>
      </c>
      <c r="I1379" s="187"/>
      <c r="J1379" s="188">
        <f>ROUND(I1379*H1379,2)</f>
        <v>0</v>
      </c>
      <c r="K1379" s="184" t="s">
        <v>282</v>
      </c>
      <c r="L1379" s="42"/>
      <c r="M1379" s="189" t="s">
        <v>5</v>
      </c>
      <c r="N1379" s="190" t="s">
        <v>46</v>
      </c>
      <c r="O1379" s="43"/>
      <c r="P1379" s="191">
        <f>O1379*H1379</f>
        <v>0</v>
      </c>
      <c r="Q1379" s="191">
        <v>0</v>
      </c>
      <c r="R1379" s="191">
        <f>Q1379*H1379</f>
        <v>0</v>
      </c>
      <c r="S1379" s="191">
        <v>0</v>
      </c>
      <c r="T1379" s="192">
        <f>S1379*H1379</f>
        <v>0</v>
      </c>
      <c r="AR1379" s="25" t="s">
        <v>384</v>
      </c>
      <c r="AT1379" s="25" t="s">
        <v>278</v>
      </c>
      <c r="AU1379" s="25" t="s">
        <v>81</v>
      </c>
      <c r="AY1379" s="25" t="s">
        <v>276</v>
      </c>
      <c r="BE1379" s="193">
        <f>IF(N1379="základní",J1379,0)</f>
        <v>0</v>
      </c>
      <c r="BF1379" s="193">
        <f>IF(N1379="snížená",J1379,0)</f>
        <v>0</v>
      </c>
      <c r="BG1379" s="193">
        <f>IF(N1379="zákl. přenesená",J1379,0)</f>
        <v>0</v>
      </c>
      <c r="BH1379" s="193">
        <f>IF(N1379="sníž. přenesená",J1379,0)</f>
        <v>0</v>
      </c>
      <c r="BI1379" s="193">
        <f>IF(N1379="nulová",J1379,0)</f>
        <v>0</v>
      </c>
      <c r="BJ1379" s="25" t="s">
        <v>92</v>
      </c>
      <c r="BK1379" s="193">
        <f>ROUND(I1379*H1379,2)</f>
        <v>0</v>
      </c>
      <c r="BL1379" s="25" t="s">
        <v>384</v>
      </c>
      <c r="BM1379" s="25" t="s">
        <v>4317</v>
      </c>
    </row>
    <row r="1380" spans="2:65" s="12" customFormat="1">
      <c r="B1380" s="194"/>
      <c r="D1380" s="195" t="s">
        <v>284</v>
      </c>
      <c r="E1380" s="196" t="s">
        <v>5</v>
      </c>
      <c r="F1380" s="197" t="s">
        <v>1364</v>
      </c>
      <c r="H1380" s="196" t="s">
        <v>5</v>
      </c>
      <c r="I1380" s="198"/>
      <c r="L1380" s="194"/>
      <c r="M1380" s="199"/>
      <c r="N1380" s="200"/>
      <c r="O1380" s="200"/>
      <c r="P1380" s="200"/>
      <c r="Q1380" s="200"/>
      <c r="R1380" s="200"/>
      <c r="S1380" s="200"/>
      <c r="T1380" s="201"/>
      <c r="AT1380" s="196" t="s">
        <v>284</v>
      </c>
      <c r="AU1380" s="196" t="s">
        <v>81</v>
      </c>
      <c r="AV1380" s="12" t="s">
        <v>77</v>
      </c>
      <c r="AW1380" s="12" t="s">
        <v>36</v>
      </c>
      <c r="AX1380" s="12" t="s">
        <v>73</v>
      </c>
      <c r="AY1380" s="196" t="s">
        <v>276</v>
      </c>
    </row>
    <row r="1381" spans="2:65" s="12" customFormat="1">
      <c r="B1381" s="194"/>
      <c r="D1381" s="195" t="s">
        <v>284</v>
      </c>
      <c r="E1381" s="196" t="s">
        <v>5</v>
      </c>
      <c r="F1381" s="197" t="s">
        <v>3909</v>
      </c>
      <c r="H1381" s="196" t="s">
        <v>5</v>
      </c>
      <c r="I1381" s="198"/>
      <c r="L1381" s="194"/>
      <c r="M1381" s="199"/>
      <c r="N1381" s="200"/>
      <c r="O1381" s="200"/>
      <c r="P1381" s="200"/>
      <c r="Q1381" s="200"/>
      <c r="R1381" s="200"/>
      <c r="S1381" s="200"/>
      <c r="T1381" s="201"/>
      <c r="AT1381" s="196" t="s">
        <v>284</v>
      </c>
      <c r="AU1381" s="196" t="s">
        <v>81</v>
      </c>
      <c r="AV1381" s="12" t="s">
        <v>77</v>
      </c>
      <c r="AW1381" s="12" t="s">
        <v>36</v>
      </c>
      <c r="AX1381" s="12" t="s">
        <v>73</v>
      </c>
      <c r="AY1381" s="196" t="s">
        <v>276</v>
      </c>
    </row>
    <row r="1382" spans="2:65" s="12" customFormat="1">
      <c r="B1382" s="194"/>
      <c r="D1382" s="195" t="s">
        <v>284</v>
      </c>
      <c r="E1382" s="196" t="s">
        <v>5</v>
      </c>
      <c r="F1382" s="197" t="s">
        <v>3910</v>
      </c>
      <c r="H1382" s="196" t="s">
        <v>5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6" t="s">
        <v>284</v>
      </c>
      <c r="AU1382" s="196" t="s">
        <v>81</v>
      </c>
      <c r="AV1382" s="12" t="s">
        <v>77</v>
      </c>
      <c r="AW1382" s="12" t="s">
        <v>36</v>
      </c>
      <c r="AX1382" s="12" t="s">
        <v>73</v>
      </c>
      <c r="AY1382" s="196" t="s">
        <v>276</v>
      </c>
    </row>
    <row r="1383" spans="2:65" s="13" customFormat="1">
      <c r="B1383" s="202"/>
      <c r="D1383" s="195" t="s">
        <v>284</v>
      </c>
      <c r="E1383" s="203" t="s">
        <v>5</v>
      </c>
      <c r="F1383" s="204" t="s">
        <v>4263</v>
      </c>
      <c r="H1383" s="205">
        <v>103.48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284</v>
      </c>
      <c r="AU1383" s="203" t="s">
        <v>81</v>
      </c>
      <c r="AV1383" s="13" t="s">
        <v>81</v>
      </c>
      <c r="AW1383" s="13" t="s">
        <v>36</v>
      </c>
      <c r="AX1383" s="13" t="s">
        <v>73</v>
      </c>
      <c r="AY1383" s="203" t="s">
        <v>276</v>
      </c>
    </row>
    <row r="1384" spans="2:65" s="13" customFormat="1">
      <c r="B1384" s="202"/>
      <c r="D1384" s="195" t="s">
        <v>284</v>
      </c>
      <c r="E1384" s="203" t="s">
        <v>5</v>
      </c>
      <c r="F1384" s="204" t="s">
        <v>4264</v>
      </c>
      <c r="H1384" s="205">
        <v>7.14</v>
      </c>
      <c r="I1384" s="206"/>
      <c r="L1384" s="202"/>
      <c r="M1384" s="207"/>
      <c r="N1384" s="208"/>
      <c r="O1384" s="208"/>
      <c r="P1384" s="208"/>
      <c r="Q1384" s="208"/>
      <c r="R1384" s="208"/>
      <c r="S1384" s="208"/>
      <c r="T1384" s="209"/>
      <c r="AT1384" s="203" t="s">
        <v>284</v>
      </c>
      <c r="AU1384" s="203" t="s">
        <v>81</v>
      </c>
      <c r="AV1384" s="13" t="s">
        <v>81</v>
      </c>
      <c r="AW1384" s="13" t="s">
        <v>36</v>
      </c>
      <c r="AX1384" s="13" t="s">
        <v>73</v>
      </c>
      <c r="AY1384" s="203" t="s">
        <v>276</v>
      </c>
    </row>
    <row r="1385" spans="2:65" s="13" customFormat="1">
      <c r="B1385" s="202"/>
      <c r="D1385" s="195" t="s">
        <v>284</v>
      </c>
      <c r="E1385" s="203" t="s">
        <v>5</v>
      </c>
      <c r="F1385" s="204" t="s">
        <v>4265</v>
      </c>
      <c r="H1385" s="205">
        <v>2.7749999999999999</v>
      </c>
      <c r="I1385" s="206"/>
      <c r="L1385" s="202"/>
      <c r="M1385" s="207"/>
      <c r="N1385" s="208"/>
      <c r="O1385" s="208"/>
      <c r="P1385" s="208"/>
      <c r="Q1385" s="208"/>
      <c r="R1385" s="208"/>
      <c r="S1385" s="208"/>
      <c r="T1385" s="209"/>
      <c r="AT1385" s="203" t="s">
        <v>284</v>
      </c>
      <c r="AU1385" s="203" t="s">
        <v>81</v>
      </c>
      <c r="AV1385" s="13" t="s">
        <v>81</v>
      </c>
      <c r="AW1385" s="13" t="s">
        <v>36</v>
      </c>
      <c r="AX1385" s="13" t="s">
        <v>73</v>
      </c>
      <c r="AY1385" s="203" t="s">
        <v>276</v>
      </c>
    </row>
    <row r="1386" spans="2:65" s="13" customFormat="1">
      <c r="B1386" s="202"/>
      <c r="D1386" s="195" t="s">
        <v>284</v>
      </c>
      <c r="E1386" s="203" t="s">
        <v>5</v>
      </c>
      <c r="F1386" s="204" t="s">
        <v>4266</v>
      </c>
      <c r="H1386" s="205">
        <v>1.26</v>
      </c>
      <c r="I1386" s="206"/>
      <c r="L1386" s="202"/>
      <c r="M1386" s="207"/>
      <c r="N1386" s="208"/>
      <c r="O1386" s="208"/>
      <c r="P1386" s="208"/>
      <c r="Q1386" s="208"/>
      <c r="R1386" s="208"/>
      <c r="S1386" s="208"/>
      <c r="T1386" s="209"/>
      <c r="AT1386" s="203" t="s">
        <v>284</v>
      </c>
      <c r="AU1386" s="203" t="s">
        <v>81</v>
      </c>
      <c r="AV1386" s="13" t="s">
        <v>81</v>
      </c>
      <c r="AW1386" s="13" t="s">
        <v>36</v>
      </c>
      <c r="AX1386" s="13" t="s">
        <v>73</v>
      </c>
      <c r="AY1386" s="203" t="s">
        <v>276</v>
      </c>
    </row>
    <row r="1387" spans="2:65" s="12" customFormat="1">
      <c r="B1387" s="194"/>
      <c r="D1387" s="195" t="s">
        <v>284</v>
      </c>
      <c r="E1387" s="196" t="s">
        <v>5</v>
      </c>
      <c r="F1387" s="197" t="s">
        <v>1318</v>
      </c>
      <c r="H1387" s="196" t="s">
        <v>5</v>
      </c>
      <c r="I1387" s="198"/>
      <c r="L1387" s="194"/>
      <c r="M1387" s="199"/>
      <c r="N1387" s="200"/>
      <c r="O1387" s="200"/>
      <c r="P1387" s="200"/>
      <c r="Q1387" s="200"/>
      <c r="R1387" s="200"/>
      <c r="S1387" s="200"/>
      <c r="T1387" s="201"/>
      <c r="AT1387" s="196" t="s">
        <v>284</v>
      </c>
      <c r="AU1387" s="196" t="s">
        <v>81</v>
      </c>
      <c r="AV1387" s="12" t="s">
        <v>77</v>
      </c>
      <c r="AW1387" s="12" t="s">
        <v>36</v>
      </c>
      <c r="AX1387" s="12" t="s">
        <v>73</v>
      </c>
      <c r="AY1387" s="196" t="s">
        <v>276</v>
      </c>
    </row>
    <row r="1388" spans="2:65" s="13" customFormat="1">
      <c r="B1388" s="202"/>
      <c r="D1388" s="195" t="s">
        <v>284</v>
      </c>
      <c r="E1388" s="203" t="s">
        <v>5</v>
      </c>
      <c r="F1388" s="204" t="s">
        <v>4285</v>
      </c>
      <c r="H1388" s="205">
        <v>20.8</v>
      </c>
      <c r="I1388" s="206"/>
      <c r="L1388" s="202"/>
      <c r="M1388" s="207"/>
      <c r="N1388" s="208"/>
      <c r="O1388" s="208"/>
      <c r="P1388" s="208"/>
      <c r="Q1388" s="208"/>
      <c r="R1388" s="208"/>
      <c r="S1388" s="208"/>
      <c r="T1388" s="209"/>
      <c r="AT1388" s="203" t="s">
        <v>284</v>
      </c>
      <c r="AU1388" s="203" t="s">
        <v>81</v>
      </c>
      <c r="AV1388" s="13" t="s">
        <v>81</v>
      </c>
      <c r="AW1388" s="13" t="s">
        <v>36</v>
      </c>
      <c r="AX1388" s="13" t="s">
        <v>73</v>
      </c>
      <c r="AY1388" s="203" t="s">
        <v>276</v>
      </c>
    </row>
    <row r="1389" spans="2:65" s="14" customFormat="1">
      <c r="B1389" s="210"/>
      <c r="D1389" s="195" t="s">
        <v>284</v>
      </c>
      <c r="E1389" s="211" t="s">
        <v>5</v>
      </c>
      <c r="F1389" s="212" t="s">
        <v>290</v>
      </c>
      <c r="H1389" s="213">
        <v>135.45500000000001</v>
      </c>
      <c r="I1389" s="214"/>
      <c r="L1389" s="210"/>
      <c r="M1389" s="215"/>
      <c r="N1389" s="216"/>
      <c r="O1389" s="216"/>
      <c r="P1389" s="216"/>
      <c r="Q1389" s="216"/>
      <c r="R1389" s="216"/>
      <c r="S1389" s="216"/>
      <c r="T1389" s="217"/>
      <c r="AT1389" s="211" t="s">
        <v>284</v>
      </c>
      <c r="AU1389" s="211" t="s">
        <v>81</v>
      </c>
      <c r="AV1389" s="14" t="s">
        <v>87</v>
      </c>
      <c r="AW1389" s="14" t="s">
        <v>36</v>
      </c>
      <c r="AX1389" s="14" t="s">
        <v>73</v>
      </c>
      <c r="AY1389" s="211" t="s">
        <v>276</v>
      </c>
    </row>
    <row r="1390" spans="2:65" s="12" customFormat="1">
      <c r="B1390" s="194"/>
      <c r="D1390" s="195" t="s">
        <v>284</v>
      </c>
      <c r="E1390" s="196" t="s">
        <v>5</v>
      </c>
      <c r="F1390" s="197" t="s">
        <v>3761</v>
      </c>
      <c r="H1390" s="196" t="s">
        <v>5</v>
      </c>
      <c r="I1390" s="198"/>
      <c r="L1390" s="194"/>
      <c r="M1390" s="199"/>
      <c r="N1390" s="200"/>
      <c r="O1390" s="200"/>
      <c r="P1390" s="200"/>
      <c r="Q1390" s="200"/>
      <c r="R1390" s="200"/>
      <c r="S1390" s="200"/>
      <c r="T1390" s="201"/>
      <c r="AT1390" s="196" t="s">
        <v>284</v>
      </c>
      <c r="AU1390" s="196" t="s">
        <v>81</v>
      </c>
      <c r="AV1390" s="12" t="s">
        <v>77</v>
      </c>
      <c r="AW1390" s="12" t="s">
        <v>36</v>
      </c>
      <c r="AX1390" s="12" t="s">
        <v>73</v>
      </c>
      <c r="AY1390" s="196" t="s">
        <v>276</v>
      </c>
    </row>
    <row r="1391" spans="2:65" s="13" customFormat="1">
      <c r="B1391" s="202"/>
      <c r="D1391" s="195" t="s">
        <v>284</v>
      </c>
      <c r="E1391" s="203" t="s">
        <v>5</v>
      </c>
      <c r="F1391" s="204" t="s">
        <v>4268</v>
      </c>
      <c r="H1391" s="205">
        <v>116.96</v>
      </c>
      <c r="I1391" s="206"/>
      <c r="L1391" s="202"/>
      <c r="M1391" s="207"/>
      <c r="N1391" s="208"/>
      <c r="O1391" s="208"/>
      <c r="P1391" s="208"/>
      <c r="Q1391" s="208"/>
      <c r="R1391" s="208"/>
      <c r="S1391" s="208"/>
      <c r="T1391" s="209"/>
      <c r="AT1391" s="203" t="s">
        <v>284</v>
      </c>
      <c r="AU1391" s="203" t="s">
        <v>81</v>
      </c>
      <c r="AV1391" s="13" t="s">
        <v>81</v>
      </c>
      <c r="AW1391" s="13" t="s">
        <v>36</v>
      </c>
      <c r="AX1391" s="13" t="s">
        <v>73</v>
      </c>
      <c r="AY1391" s="203" t="s">
        <v>276</v>
      </c>
    </row>
    <row r="1392" spans="2:65" s="12" customFormat="1">
      <c r="B1392" s="194"/>
      <c r="D1392" s="195" t="s">
        <v>284</v>
      </c>
      <c r="E1392" s="196" t="s">
        <v>5</v>
      </c>
      <c r="F1392" s="197" t="s">
        <v>4269</v>
      </c>
      <c r="H1392" s="196" t="s">
        <v>5</v>
      </c>
      <c r="I1392" s="198"/>
      <c r="L1392" s="194"/>
      <c r="M1392" s="199"/>
      <c r="N1392" s="200"/>
      <c r="O1392" s="200"/>
      <c r="P1392" s="200"/>
      <c r="Q1392" s="200"/>
      <c r="R1392" s="200"/>
      <c r="S1392" s="200"/>
      <c r="T1392" s="201"/>
      <c r="AT1392" s="196" t="s">
        <v>284</v>
      </c>
      <c r="AU1392" s="196" t="s">
        <v>81</v>
      </c>
      <c r="AV1392" s="12" t="s">
        <v>77</v>
      </c>
      <c r="AW1392" s="12" t="s">
        <v>36</v>
      </c>
      <c r="AX1392" s="12" t="s">
        <v>73</v>
      </c>
      <c r="AY1392" s="196" t="s">
        <v>276</v>
      </c>
    </row>
    <row r="1393" spans="2:65" s="13" customFormat="1">
      <c r="B1393" s="202"/>
      <c r="D1393" s="195" t="s">
        <v>284</v>
      </c>
      <c r="E1393" s="203" t="s">
        <v>5</v>
      </c>
      <c r="F1393" s="204" t="s">
        <v>4286</v>
      </c>
      <c r="H1393" s="205">
        <v>22.2</v>
      </c>
      <c r="I1393" s="206"/>
      <c r="L1393" s="202"/>
      <c r="M1393" s="207"/>
      <c r="N1393" s="208"/>
      <c r="O1393" s="208"/>
      <c r="P1393" s="208"/>
      <c r="Q1393" s="208"/>
      <c r="R1393" s="208"/>
      <c r="S1393" s="208"/>
      <c r="T1393" s="209"/>
      <c r="AT1393" s="203" t="s">
        <v>284</v>
      </c>
      <c r="AU1393" s="203" t="s">
        <v>81</v>
      </c>
      <c r="AV1393" s="13" t="s">
        <v>81</v>
      </c>
      <c r="AW1393" s="13" t="s">
        <v>36</v>
      </c>
      <c r="AX1393" s="13" t="s">
        <v>73</v>
      </c>
      <c r="AY1393" s="203" t="s">
        <v>276</v>
      </c>
    </row>
    <row r="1394" spans="2:65" s="14" customFormat="1">
      <c r="B1394" s="210"/>
      <c r="D1394" s="195" t="s">
        <v>284</v>
      </c>
      <c r="E1394" s="211" t="s">
        <v>5</v>
      </c>
      <c r="F1394" s="212" t="s">
        <v>290</v>
      </c>
      <c r="H1394" s="213">
        <v>139.16</v>
      </c>
      <c r="I1394" s="214"/>
      <c r="L1394" s="210"/>
      <c r="M1394" s="215"/>
      <c r="N1394" s="216"/>
      <c r="O1394" s="216"/>
      <c r="P1394" s="216"/>
      <c r="Q1394" s="216"/>
      <c r="R1394" s="216"/>
      <c r="S1394" s="216"/>
      <c r="T1394" s="217"/>
      <c r="AT1394" s="211" t="s">
        <v>284</v>
      </c>
      <c r="AU1394" s="211" t="s">
        <v>81</v>
      </c>
      <c r="AV1394" s="14" t="s">
        <v>87</v>
      </c>
      <c r="AW1394" s="14" t="s">
        <v>36</v>
      </c>
      <c r="AX1394" s="14" t="s">
        <v>73</v>
      </c>
      <c r="AY1394" s="211" t="s">
        <v>276</v>
      </c>
    </row>
    <row r="1395" spans="2:65" s="15" customFormat="1">
      <c r="B1395" s="218"/>
      <c r="D1395" s="195" t="s">
        <v>284</v>
      </c>
      <c r="E1395" s="219" t="s">
        <v>5</v>
      </c>
      <c r="F1395" s="220" t="s">
        <v>291</v>
      </c>
      <c r="H1395" s="221">
        <v>274.61500000000001</v>
      </c>
      <c r="I1395" s="222"/>
      <c r="L1395" s="218"/>
      <c r="M1395" s="223"/>
      <c r="N1395" s="224"/>
      <c r="O1395" s="224"/>
      <c r="P1395" s="224"/>
      <c r="Q1395" s="224"/>
      <c r="R1395" s="224"/>
      <c r="S1395" s="224"/>
      <c r="T1395" s="225"/>
      <c r="AT1395" s="219" t="s">
        <v>284</v>
      </c>
      <c r="AU1395" s="219" t="s">
        <v>81</v>
      </c>
      <c r="AV1395" s="15" t="s">
        <v>92</v>
      </c>
      <c r="AW1395" s="15" t="s">
        <v>36</v>
      </c>
      <c r="AX1395" s="15" t="s">
        <v>77</v>
      </c>
      <c r="AY1395" s="219" t="s">
        <v>276</v>
      </c>
    </row>
    <row r="1396" spans="2:65" s="1" customFormat="1" ht="16.5" customHeight="1">
      <c r="B1396" s="181"/>
      <c r="C1396" s="226" t="s">
        <v>1365</v>
      </c>
      <c r="D1396" s="226" t="s">
        <v>447</v>
      </c>
      <c r="E1396" s="227" t="s">
        <v>1375</v>
      </c>
      <c r="F1396" s="228" t="s">
        <v>1376</v>
      </c>
      <c r="G1396" s="229" t="s">
        <v>325</v>
      </c>
      <c r="H1396" s="230">
        <v>316.32499999999999</v>
      </c>
      <c r="I1396" s="231"/>
      <c r="J1396" s="232">
        <f>ROUND(I1396*H1396,2)</f>
        <v>0</v>
      </c>
      <c r="K1396" s="228" t="s">
        <v>282</v>
      </c>
      <c r="L1396" s="233"/>
      <c r="M1396" s="234" t="s">
        <v>5</v>
      </c>
      <c r="N1396" s="235" t="s">
        <v>46</v>
      </c>
      <c r="O1396" s="43"/>
      <c r="P1396" s="191">
        <f>O1396*H1396</f>
        <v>0</v>
      </c>
      <c r="Q1396" s="191">
        <v>1E-4</v>
      </c>
      <c r="R1396" s="191">
        <f>Q1396*H1396</f>
        <v>3.1632500000000001E-2</v>
      </c>
      <c r="S1396" s="191">
        <v>0</v>
      </c>
      <c r="T1396" s="192">
        <f>S1396*H1396</f>
        <v>0</v>
      </c>
      <c r="AR1396" s="25" t="s">
        <v>484</v>
      </c>
      <c r="AT1396" s="25" t="s">
        <v>447</v>
      </c>
      <c r="AU1396" s="25" t="s">
        <v>81</v>
      </c>
      <c r="AY1396" s="25" t="s">
        <v>276</v>
      </c>
      <c r="BE1396" s="193">
        <f>IF(N1396="základní",J1396,0)</f>
        <v>0</v>
      </c>
      <c r="BF1396" s="193">
        <f>IF(N1396="snížená",J1396,0)</f>
        <v>0</v>
      </c>
      <c r="BG1396" s="193">
        <f>IF(N1396="zákl. přenesená",J1396,0)</f>
        <v>0</v>
      </c>
      <c r="BH1396" s="193">
        <f>IF(N1396="sníž. přenesená",J1396,0)</f>
        <v>0</v>
      </c>
      <c r="BI1396" s="193">
        <f>IF(N1396="nulová",J1396,0)</f>
        <v>0</v>
      </c>
      <c r="BJ1396" s="25" t="s">
        <v>92</v>
      </c>
      <c r="BK1396" s="193">
        <f>ROUND(I1396*H1396,2)</f>
        <v>0</v>
      </c>
      <c r="BL1396" s="25" t="s">
        <v>384</v>
      </c>
      <c r="BM1396" s="25" t="s">
        <v>4318</v>
      </c>
    </row>
    <row r="1397" spans="2:65" s="12" customFormat="1">
      <c r="B1397" s="194"/>
      <c r="D1397" s="195" t="s">
        <v>284</v>
      </c>
      <c r="E1397" s="196" t="s">
        <v>5</v>
      </c>
      <c r="F1397" s="197" t="s">
        <v>875</v>
      </c>
      <c r="H1397" s="196" t="s">
        <v>5</v>
      </c>
      <c r="I1397" s="198"/>
      <c r="L1397" s="194"/>
      <c r="M1397" s="199"/>
      <c r="N1397" s="200"/>
      <c r="O1397" s="200"/>
      <c r="P1397" s="200"/>
      <c r="Q1397" s="200"/>
      <c r="R1397" s="200"/>
      <c r="S1397" s="200"/>
      <c r="T1397" s="201"/>
      <c r="AT1397" s="196" t="s">
        <v>284</v>
      </c>
      <c r="AU1397" s="196" t="s">
        <v>81</v>
      </c>
      <c r="AV1397" s="12" t="s">
        <v>77</v>
      </c>
      <c r="AW1397" s="12" t="s">
        <v>36</v>
      </c>
      <c r="AX1397" s="12" t="s">
        <v>73</v>
      </c>
      <c r="AY1397" s="196" t="s">
        <v>276</v>
      </c>
    </row>
    <row r="1398" spans="2:65" s="12" customFormat="1">
      <c r="B1398" s="194"/>
      <c r="D1398" s="195" t="s">
        <v>284</v>
      </c>
      <c r="E1398" s="196" t="s">
        <v>5</v>
      </c>
      <c r="F1398" s="197" t="s">
        <v>3910</v>
      </c>
      <c r="H1398" s="196" t="s">
        <v>5</v>
      </c>
      <c r="I1398" s="198"/>
      <c r="L1398" s="194"/>
      <c r="M1398" s="199"/>
      <c r="N1398" s="200"/>
      <c r="O1398" s="200"/>
      <c r="P1398" s="200"/>
      <c r="Q1398" s="200"/>
      <c r="R1398" s="200"/>
      <c r="S1398" s="200"/>
      <c r="T1398" s="201"/>
      <c r="AT1398" s="196" t="s">
        <v>284</v>
      </c>
      <c r="AU1398" s="196" t="s">
        <v>81</v>
      </c>
      <c r="AV1398" s="12" t="s">
        <v>77</v>
      </c>
      <c r="AW1398" s="12" t="s">
        <v>36</v>
      </c>
      <c r="AX1398" s="12" t="s">
        <v>73</v>
      </c>
      <c r="AY1398" s="196" t="s">
        <v>276</v>
      </c>
    </row>
    <row r="1399" spans="2:65" s="13" customFormat="1">
      <c r="B1399" s="202"/>
      <c r="D1399" s="195" t="s">
        <v>284</v>
      </c>
      <c r="E1399" s="203" t="s">
        <v>5</v>
      </c>
      <c r="F1399" s="204" t="s">
        <v>4315</v>
      </c>
      <c r="H1399" s="205">
        <v>155.773</v>
      </c>
      <c r="I1399" s="206"/>
      <c r="L1399" s="202"/>
      <c r="M1399" s="207"/>
      <c r="N1399" s="208"/>
      <c r="O1399" s="208"/>
      <c r="P1399" s="208"/>
      <c r="Q1399" s="208"/>
      <c r="R1399" s="208"/>
      <c r="S1399" s="208"/>
      <c r="T1399" s="209"/>
      <c r="AT1399" s="203" t="s">
        <v>284</v>
      </c>
      <c r="AU1399" s="203" t="s">
        <v>81</v>
      </c>
      <c r="AV1399" s="13" t="s">
        <v>81</v>
      </c>
      <c r="AW1399" s="13" t="s">
        <v>36</v>
      </c>
      <c r="AX1399" s="13" t="s">
        <v>73</v>
      </c>
      <c r="AY1399" s="203" t="s">
        <v>276</v>
      </c>
    </row>
    <row r="1400" spans="2:65" s="12" customFormat="1">
      <c r="B1400" s="194"/>
      <c r="D1400" s="195" t="s">
        <v>284</v>
      </c>
      <c r="E1400" s="196" t="s">
        <v>5</v>
      </c>
      <c r="F1400" s="197" t="s">
        <v>3761</v>
      </c>
      <c r="H1400" s="196" t="s">
        <v>5</v>
      </c>
      <c r="I1400" s="198"/>
      <c r="L1400" s="194"/>
      <c r="M1400" s="199"/>
      <c r="N1400" s="200"/>
      <c r="O1400" s="200"/>
      <c r="P1400" s="200"/>
      <c r="Q1400" s="200"/>
      <c r="R1400" s="200"/>
      <c r="S1400" s="200"/>
      <c r="T1400" s="201"/>
      <c r="AT1400" s="196" t="s">
        <v>284</v>
      </c>
      <c r="AU1400" s="196" t="s">
        <v>81</v>
      </c>
      <c r="AV1400" s="12" t="s">
        <v>77</v>
      </c>
      <c r="AW1400" s="12" t="s">
        <v>36</v>
      </c>
      <c r="AX1400" s="12" t="s">
        <v>73</v>
      </c>
      <c r="AY1400" s="196" t="s">
        <v>276</v>
      </c>
    </row>
    <row r="1401" spans="2:65" s="13" customFormat="1">
      <c r="B1401" s="202"/>
      <c r="D1401" s="195" t="s">
        <v>284</v>
      </c>
      <c r="E1401" s="203" t="s">
        <v>5</v>
      </c>
      <c r="F1401" s="204" t="s">
        <v>4316</v>
      </c>
      <c r="H1401" s="205">
        <v>160.55199999999999</v>
      </c>
      <c r="I1401" s="206"/>
      <c r="L1401" s="202"/>
      <c r="M1401" s="207"/>
      <c r="N1401" s="208"/>
      <c r="O1401" s="208"/>
      <c r="P1401" s="208"/>
      <c r="Q1401" s="208"/>
      <c r="R1401" s="208"/>
      <c r="S1401" s="208"/>
      <c r="T1401" s="209"/>
      <c r="AT1401" s="203" t="s">
        <v>284</v>
      </c>
      <c r="AU1401" s="203" t="s">
        <v>81</v>
      </c>
      <c r="AV1401" s="13" t="s">
        <v>81</v>
      </c>
      <c r="AW1401" s="13" t="s">
        <v>36</v>
      </c>
      <c r="AX1401" s="13" t="s">
        <v>73</v>
      </c>
      <c r="AY1401" s="203" t="s">
        <v>276</v>
      </c>
    </row>
    <row r="1402" spans="2:65" s="14" customFormat="1">
      <c r="B1402" s="210"/>
      <c r="D1402" s="195" t="s">
        <v>284</v>
      </c>
      <c r="E1402" s="211" t="s">
        <v>5</v>
      </c>
      <c r="F1402" s="212" t="s">
        <v>290</v>
      </c>
      <c r="H1402" s="213">
        <v>316.32499999999999</v>
      </c>
      <c r="I1402" s="214"/>
      <c r="L1402" s="210"/>
      <c r="M1402" s="215"/>
      <c r="N1402" s="216"/>
      <c r="O1402" s="216"/>
      <c r="P1402" s="216"/>
      <c r="Q1402" s="216"/>
      <c r="R1402" s="216"/>
      <c r="S1402" s="216"/>
      <c r="T1402" s="217"/>
      <c r="AT1402" s="211" t="s">
        <v>284</v>
      </c>
      <c r="AU1402" s="211" t="s">
        <v>81</v>
      </c>
      <c r="AV1402" s="14" t="s">
        <v>87</v>
      </c>
      <c r="AW1402" s="14" t="s">
        <v>36</v>
      </c>
      <c r="AX1402" s="14" t="s">
        <v>73</v>
      </c>
      <c r="AY1402" s="211" t="s">
        <v>276</v>
      </c>
    </row>
    <row r="1403" spans="2:65" s="15" customFormat="1">
      <c r="B1403" s="218"/>
      <c r="D1403" s="195" t="s">
        <v>284</v>
      </c>
      <c r="E1403" s="219" t="s">
        <v>5</v>
      </c>
      <c r="F1403" s="220" t="s">
        <v>291</v>
      </c>
      <c r="H1403" s="221">
        <v>316.32499999999999</v>
      </c>
      <c r="I1403" s="222"/>
      <c r="L1403" s="218"/>
      <c r="M1403" s="223"/>
      <c r="N1403" s="224"/>
      <c r="O1403" s="224"/>
      <c r="P1403" s="224"/>
      <c r="Q1403" s="224"/>
      <c r="R1403" s="224"/>
      <c r="S1403" s="224"/>
      <c r="T1403" s="225"/>
      <c r="AT1403" s="219" t="s">
        <v>284</v>
      </c>
      <c r="AU1403" s="219" t="s">
        <v>81</v>
      </c>
      <c r="AV1403" s="15" t="s">
        <v>92</v>
      </c>
      <c r="AW1403" s="15" t="s">
        <v>36</v>
      </c>
      <c r="AX1403" s="15" t="s">
        <v>77</v>
      </c>
      <c r="AY1403" s="219" t="s">
        <v>276</v>
      </c>
    </row>
    <row r="1404" spans="2:65" s="1" customFormat="1" ht="25.5" customHeight="1">
      <c r="B1404" s="181"/>
      <c r="C1404" s="182" t="s">
        <v>1370</v>
      </c>
      <c r="D1404" s="182" t="s">
        <v>278</v>
      </c>
      <c r="E1404" s="183" t="s">
        <v>1379</v>
      </c>
      <c r="F1404" s="184" t="s">
        <v>1380</v>
      </c>
      <c r="G1404" s="185" t="s">
        <v>325</v>
      </c>
      <c r="H1404" s="186">
        <v>184.41499999999999</v>
      </c>
      <c r="I1404" s="187"/>
      <c r="J1404" s="188">
        <f>ROUND(I1404*H1404,2)</f>
        <v>0</v>
      </c>
      <c r="K1404" s="184" t="s">
        <v>282</v>
      </c>
      <c r="L1404" s="42"/>
      <c r="M1404" s="189" t="s">
        <v>5</v>
      </c>
      <c r="N1404" s="190" t="s">
        <v>46</v>
      </c>
      <c r="O1404" s="43"/>
      <c r="P1404" s="191">
        <f>O1404*H1404</f>
        <v>0</v>
      </c>
      <c r="Q1404" s="191">
        <v>0</v>
      </c>
      <c r="R1404" s="191">
        <f>Q1404*H1404</f>
        <v>0</v>
      </c>
      <c r="S1404" s="191">
        <v>0</v>
      </c>
      <c r="T1404" s="192">
        <f>S1404*H1404</f>
        <v>0</v>
      </c>
      <c r="AR1404" s="25" t="s">
        <v>384</v>
      </c>
      <c r="AT1404" s="25" t="s">
        <v>278</v>
      </c>
      <c r="AU1404" s="25" t="s">
        <v>81</v>
      </c>
      <c r="AY1404" s="25" t="s">
        <v>276</v>
      </c>
      <c r="BE1404" s="193">
        <f>IF(N1404="základní",J1404,0)</f>
        <v>0</v>
      </c>
      <c r="BF1404" s="193">
        <f>IF(N1404="snížená",J1404,0)</f>
        <v>0</v>
      </c>
      <c r="BG1404" s="193">
        <f>IF(N1404="zákl. přenesená",J1404,0)</f>
        <v>0</v>
      </c>
      <c r="BH1404" s="193">
        <f>IF(N1404="sníž. přenesená",J1404,0)</f>
        <v>0</v>
      </c>
      <c r="BI1404" s="193">
        <f>IF(N1404="nulová",J1404,0)</f>
        <v>0</v>
      </c>
      <c r="BJ1404" s="25" t="s">
        <v>92</v>
      </c>
      <c r="BK1404" s="193">
        <f>ROUND(I1404*H1404,2)</f>
        <v>0</v>
      </c>
      <c r="BL1404" s="25" t="s">
        <v>384</v>
      </c>
      <c r="BM1404" s="25" t="s">
        <v>4319</v>
      </c>
    </row>
    <row r="1405" spans="2:65" s="12" customFormat="1">
      <c r="B1405" s="194"/>
      <c r="D1405" s="195" t="s">
        <v>284</v>
      </c>
      <c r="E1405" s="196" t="s">
        <v>5</v>
      </c>
      <c r="F1405" s="197" t="s">
        <v>1382</v>
      </c>
      <c r="H1405" s="196" t="s">
        <v>5</v>
      </c>
      <c r="I1405" s="198"/>
      <c r="L1405" s="194"/>
      <c r="M1405" s="199"/>
      <c r="N1405" s="200"/>
      <c r="O1405" s="200"/>
      <c r="P1405" s="200"/>
      <c r="Q1405" s="200"/>
      <c r="R1405" s="200"/>
      <c r="S1405" s="200"/>
      <c r="T1405" s="201"/>
      <c r="AT1405" s="196" t="s">
        <v>284</v>
      </c>
      <c r="AU1405" s="196" t="s">
        <v>81</v>
      </c>
      <c r="AV1405" s="12" t="s">
        <v>77</v>
      </c>
      <c r="AW1405" s="12" t="s">
        <v>36</v>
      </c>
      <c r="AX1405" s="12" t="s">
        <v>73</v>
      </c>
      <c r="AY1405" s="196" t="s">
        <v>276</v>
      </c>
    </row>
    <row r="1406" spans="2:65" s="12" customFormat="1">
      <c r="B1406" s="194"/>
      <c r="D1406" s="195" t="s">
        <v>284</v>
      </c>
      <c r="E1406" s="196" t="s">
        <v>5</v>
      </c>
      <c r="F1406" s="197" t="s">
        <v>3909</v>
      </c>
      <c r="H1406" s="196" t="s">
        <v>5</v>
      </c>
      <c r="I1406" s="198"/>
      <c r="L1406" s="194"/>
      <c r="M1406" s="199"/>
      <c r="N1406" s="200"/>
      <c r="O1406" s="200"/>
      <c r="P1406" s="200"/>
      <c r="Q1406" s="200"/>
      <c r="R1406" s="200"/>
      <c r="S1406" s="200"/>
      <c r="T1406" s="201"/>
      <c r="AT1406" s="196" t="s">
        <v>284</v>
      </c>
      <c r="AU1406" s="196" t="s">
        <v>81</v>
      </c>
      <c r="AV1406" s="12" t="s">
        <v>77</v>
      </c>
      <c r="AW1406" s="12" t="s">
        <v>36</v>
      </c>
      <c r="AX1406" s="12" t="s">
        <v>73</v>
      </c>
      <c r="AY1406" s="196" t="s">
        <v>276</v>
      </c>
    </row>
    <row r="1407" spans="2:65" s="12" customFormat="1">
      <c r="B1407" s="194"/>
      <c r="D1407" s="195" t="s">
        <v>284</v>
      </c>
      <c r="E1407" s="196" t="s">
        <v>5</v>
      </c>
      <c r="F1407" s="197" t="s">
        <v>3910</v>
      </c>
      <c r="H1407" s="196" t="s">
        <v>5</v>
      </c>
      <c r="I1407" s="198"/>
      <c r="L1407" s="194"/>
      <c r="M1407" s="199"/>
      <c r="N1407" s="200"/>
      <c r="O1407" s="200"/>
      <c r="P1407" s="200"/>
      <c r="Q1407" s="200"/>
      <c r="R1407" s="200"/>
      <c r="S1407" s="200"/>
      <c r="T1407" s="201"/>
      <c r="AT1407" s="196" t="s">
        <v>284</v>
      </c>
      <c r="AU1407" s="196" t="s">
        <v>81</v>
      </c>
      <c r="AV1407" s="12" t="s">
        <v>77</v>
      </c>
      <c r="AW1407" s="12" t="s">
        <v>36</v>
      </c>
      <c r="AX1407" s="12" t="s">
        <v>73</v>
      </c>
      <c r="AY1407" s="196" t="s">
        <v>276</v>
      </c>
    </row>
    <row r="1408" spans="2:65" s="13" customFormat="1">
      <c r="B1408" s="202"/>
      <c r="D1408" s="195" t="s">
        <v>284</v>
      </c>
      <c r="E1408" s="203" t="s">
        <v>5</v>
      </c>
      <c r="F1408" s="204" t="s">
        <v>4263</v>
      </c>
      <c r="H1408" s="205">
        <v>103.48</v>
      </c>
      <c r="I1408" s="206"/>
      <c r="L1408" s="202"/>
      <c r="M1408" s="207"/>
      <c r="N1408" s="208"/>
      <c r="O1408" s="208"/>
      <c r="P1408" s="208"/>
      <c r="Q1408" s="208"/>
      <c r="R1408" s="208"/>
      <c r="S1408" s="208"/>
      <c r="T1408" s="209"/>
      <c r="AT1408" s="203" t="s">
        <v>284</v>
      </c>
      <c r="AU1408" s="203" t="s">
        <v>81</v>
      </c>
      <c r="AV1408" s="13" t="s">
        <v>81</v>
      </c>
      <c r="AW1408" s="13" t="s">
        <v>36</v>
      </c>
      <c r="AX1408" s="13" t="s">
        <v>73</v>
      </c>
      <c r="AY1408" s="203" t="s">
        <v>276</v>
      </c>
    </row>
    <row r="1409" spans="2:65" s="13" customFormat="1">
      <c r="B1409" s="202"/>
      <c r="D1409" s="195" t="s">
        <v>284</v>
      </c>
      <c r="E1409" s="203" t="s">
        <v>5</v>
      </c>
      <c r="F1409" s="204" t="s">
        <v>4264</v>
      </c>
      <c r="H1409" s="205">
        <v>7.14</v>
      </c>
      <c r="I1409" s="206"/>
      <c r="L1409" s="202"/>
      <c r="M1409" s="207"/>
      <c r="N1409" s="208"/>
      <c r="O1409" s="208"/>
      <c r="P1409" s="208"/>
      <c r="Q1409" s="208"/>
      <c r="R1409" s="208"/>
      <c r="S1409" s="208"/>
      <c r="T1409" s="209"/>
      <c r="AT1409" s="203" t="s">
        <v>284</v>
      </c>
      <c r="AU1409" s="203" t="s">
        <v>81</v>
      </c>
      <c r="AV1409" s="13" t="s">
        <v>81</v>
      </c>
      <c r="AW1409" s="13" t="s">
        <v>36</v>
      </c>
      <c r="AX1409" s="13" t="s">
        <v>73</v>
      </c>
      <c r="AY1409" s="203" t="s">
        <v>276</v>
      </c>
    </row>
    <row r="1410" spans="2:65" s="13" customFormat="1">
      <c r="B1410" s="202"/>
      <c r="D1410" s="195" t="s">
        <v>284</v>
      </c>
      <c r="E1410" s="203" t="s">
        <v>5</v>
      </c>
      <c r="F1410" s="204" t="s">
        <v>4265</v>
      </c>
      <c r="H1410" s="205">
        <v>2.7749999999999999</v>
      </c>
      <c r="I1410" s="206"/>
      <c r="L1410" s="202"/>
      <c r="M1410" s="207"/>
      <c r="N1410" s="208"/>
      <c r="O1410" s="208"/>
      <c r="P1410" s="208"/>
      <c r="Q1410" s="208"/>
      <c r="R1410" s="208"/>
      <c r="S1410" s="208"/>
      <c r="T1410" s="209"/>
      <c r="AT1410" s="203" t="s">
        <v>284</v>
      </c>
      <c r="AU1410" s="203" t="s">
        <v>81</v>
      </c>
      <c r="AV1410" s="13" t="s">
        <v>81</v>
      </c>
      <c r="AW1410" s="13" t="s">
        <v>36</v>
      </c>
      <c r="AX1410" s="13" t="s">
        <v>73</v>
      </c>
      <c r="AY1410" s="203" t="s">
        <v>276</v>
      </c>
    </row>
    <row r="1411" spans="2:65" s="13" customFormat="1">
      <c r="B1411" s="202"/>
      <c r="D1411" s="195" t="s">
        <v>284</v>
      </c>
      <c r="E1411" s="203" t="s">
        <v>5</v>
      </c>
      <c r="F1411" s="204" t="s">
        <v>4266</v>
      </c>
      <c r="H1411" s="205">
        <v>1.26</v>
      </c>
      <c r="I1411" s="206"/>
      <c r="L1411" s="202"/>
      <c r="M1411" s="207"/>
      <c r="N1411" s="208"/>
      <c r="O1411" s="208"/>
      <c r="P1411" s="208"/>
      <c r="Q1411" s="208"/>
      <c r="R1411" s="208"/>
      <c r="S1411" s="208"/>
      <c r="T1411" s="209"/>
      <c r="AT1411" s="203" t="s">
        <v>284</v>
      </c>
      <c r="AU1411" s="203" t="s">
        <v>81</v>
      </c>
      <c r="AV1411" s="13" t="s">
        <v>81</v>
      </c>
      <c r="AW1411" s="13" t="s">
        <v>36</v>
      </c>
      <c r="AX1411" s="13" t="s">
        <v>73</v>
      </c>
      <c r="AY1411" s="203" t="s">
        <v>276</v>
      </c>
    </row>
    <row r="1412" spans="2:65" s="13" customFormat="1">
      <c r="B1412" s="202"/>
      <c r="D1412" s="195" t="s">
        <v>284</v>
      </c>
      <c r="E1412" s="203" t="s">
        <v>5</v>
      </c>
      <c r="F1412" s="204" t="s">
        <v>4320</v>
      </c>
      <c r="H1412" s="205">
        <v>-26</v>
      </c>
      <c r="I1412" s="206"/>
      <c r="L1412" s="202"/>
      <c r="M1412" s="207"/>
      <c r="N1412" s="208"/>
      <c r="O1412" s="208"/>
      <c r="P1412" s="208"/>
      <c r="Q1412" s="208"/>
      <c r="R1412" s="208"/>
      <c r="S1412" s="208"/>
      <c r="T1412" s="209"/>
      <c r="AT1412" s="203" t="s">
        <v>284</v>
      </c>
      <c r="AU1412" s="203" t="s">
        <v>81</v>
      </c>
      <c r="AV1412" s="13" t="s">
        <v>81</v>
      </c>
      <c r="AW1412" s="13" t="s">
        <v>36</v>
      </c>
      <c r="AX1412" s="13" t="s">
        <v>73</v>
      </c>
      <c r="AY1412" s="203" t="s">
        <v>276</v>
      </c>
    </row>
    <row r="1413" spans="2:65" s="12" customFormat="1">
      <c r="B1413" s="194"/>
      <c r="D1413" s="195" t="s">
        <v>284</v>
      </c>
      <c r="E1413" s="196" t="s">
        <v>5</v>
      </c>
      <c r="F1413" s="197" t="s">
        <v>3770</v>
      </c>
      <c r="H1413" s="196" t="s">
        <v>5</v>
      </c>
      <c r="I1413" s="198"/>
      <c r="L1413" s="194"/>
      <c r="M1413" s="199"/>
      <c r="N1413" s="200"/>
      <c r="O1413" s="200"/>
      <c r="P1413" s="200"/>
      <c r="Q1413" s="200"/>
      <c r="R1413" s="200"/>
      <c r="S1413" s="200"/>
      <c r="T1413" s="201"/>
      <c r="AT1413" s="196" t="s">
        <v>284</v>
      </c>
      <c r="AU1413" s="196" t="s">
        <v>81</v>
      </c>
      <c r="AV1413" s="12" t="s">
        <v>77</v>
      </c>
      <c r="AW1413" s="12" t="s">
        <v>36</v>
      </c>
      <c r="AX1413" s="12" t="s">
        <v>73</v>
      </c>
      <c r="AY1413" s="196" t="s">
        <v>276</v>
      </c>
    </row>
    <row r="1414" spans="2:65" s="13" customFormat="1">
      <c r="B1414" s="202"/>
      <c r="D1414" s="195" t="s">
        <v>284</v>
      </c>
      <c r="E1414" s="203" t="s">
        <v>5</v>
      </c>
      <c r="F1414" s="204" t="s">
        <v>4321</v>
      </c>
      <c r="H1414" s="205">
        <v>95.76</v>
      </c>
      <c r="I1414" s="206"/>
      <c r="L1414" s="202"/>
      <c r="M1414" s="207"/>
      <c r="N1414" s="208"/>
      <c r="O1414" s="208"/>
      <c r="P1414" s="208"/>
      <c r="Q1414" s="208"/>
      <c r="R1414" s="208"/>
      <c r="S1414" s="208"/>
      <c r="T1414" s="209"/>
      <c r="AT1414" s="203" t="s">
        <v>284</v>
      </c>
      <c r="AU1414" s="203" t="s">
        <v>81</v>
      </c>
      <c r="AV1414" s="13" t="s">
        <v>81</v>
      </c>
      <c r="AW1414" s="13" t="s">
        <v>36</v>
      </c>
      <c r="AX1414" s="13" t="s">
        <v>73</v>
      </c>
      <c r="AY1414" s="203" t="s">
        <v>276</v>
      </c>
    </row>
    <row r="1415" spans="2:65" s="14" customFormat="1">
      <c r="B1415" s="210"/>
      <c r="D1415" s="195" t="s">
        <v>284</v>
      </c>
      <c r="E1415" s="211" t="s">
        <v>5</v>
      </c>
      <c r="F1415" s="212" t="s">
        <v>290</v>
      </c>
      <c r="H1415" s="213">
        <v>184.41499999999999</v>
      </c>
      <c r="I1415" s="214"/>
      <c r="L1415" s="210"/>
      <c r="M1415" s="215"/>
      <c r="N1415" s="216"/>
      <c r="O1415" s="216"/>
      <c r="P1415" s="216"/>
      <c r="Q1415" s="216"/>
      <c r="R1415" s="216"/>
      <c r="S1415" s="216"/>
      <c r="T1415" s="217"/>
      <c r="AT1415" s="211" t="s">
        <v>284</v>
      </c>
      <c r="AU1415" s="211" t="s">
        <v>81</v>
      </c>
      <c r="AV1415" s="14" t="s">
        <v>87</v>
      </c>
      <c r="AW1415" s="14" t="s">
        <v>36</v>
      </c>
      <c r="AX1415" s="14" t="s">
        <v>73</v>
      </c>
      <c r="AY1415" s="211" t="s">
        <v>276</v>
      </c>
    </row>
    <row r="1416" spans="2:65" s="15" customFormat="1">
      <c r="B1416" s="218"/>
      <c r="D1416" s="195" t="s">
        <v>284</v>
      </c>
      <c r="E1416" s="219" t="s">
        <v>5</v>
      </c>
      <c r="F1416" s="220" t="s">
        <v>291</v>
      </c>
      <c r="H1416" s="221">
        <v>184.41499999999999</v>
      </c>
      <c r="I1416" s="222"/>
      <c r="L1416" s="218"/>
      <c r="M1416" s="223"/>
      <c r="N1416" s="224"/>
      <c r="O1416" s="224"/>
      <c r="P1416" s="224"/>
      <c r="Q1416" s="224"/>
      <c r="R1416" s="224"/>
      <c r="S1416" s="224"/>
      <c r="T1416" s="225"/>
      <c r="AT1416" s="219" t="s">
        <v>284</v>
      </c>
      <c r="AU1416" s="219" t="s">
        <v>81</v>
      </c>
      <c r="AV1416" s="15" t="s">
        <v>92</v>
      </c>
      <c r="AW1416" s="15" t="s">
        <v>36</v>
      </c>
      <c r="AX1416" s="15" t="s">
        <v>77</v>
      </c>
      <c r="AY1416" s="219" t="s">
        <v>276</v>
      </c>
    </row>
    <row r="1417" spans="2:65" s="1" customFormat="1" ht="16.5" customHeight="1">
      <c r="B1417" s="181"/>
      <c r="C1417" s="226" t="s">
        <v>1374</v>
      </c>
      <c r="D1417" s="226" t="s">
        <v>447</v>
      </c>
      <c r="E1417" s="227" t="s">
        <v>1385</v>
      </c>
      <c r="F1417" s="228" t="s">
        <v>1386</v>
      </c>
      <c r="G1417" s="229" t="s">
        <v>281</v>
      </c>
      <c r="H1417" s="230">
        <v>15.491</v>
      </c>
      <c r="I1417" s="231"/>
      <c r="J1417" s="232">
        <f>ROUND(I1417*H1417,2)</f>
        <v>0</v>
      </c>
      <c r="K1417" s="228" t="s">
        <v>282</v>
      </c>
      <c r="L1417" s="233"/>
      <c r="M1417" s="234" t="s">
        <v>5</v>
      </c>
      <c r="N1417" s="235" t="s">
        <v>46</v>
      </c>
      <c r="O1417" s="43"/>
      <c r="P1417" s="191">
        <f>O1417*H1417</f>
        <v>0</v>
      </c>
      <c r="Q1417" s="191">
        <v>0.75</v>
      </c>
      <c r="R1417" s="191">
        <f>Q1417*H1417</f>
        <v>11.61825</v>
      </c>
      <c r="S1417" s="191">
        <v>0</v>
      </c>
      <c r="T1417" s="192">
        <f>S1417*H1417</f>
        <v>0</v>
      </c>
      <c r="AR1417" s="25" t="s">
        <v>484</v>
      </c>
      <c r="AT1417" s="25" t="s">
        <v>447</v>
      </c>
      <c r="AU1417" s="25" t="s">
        <v>81</v>
      </c>
      <c r="AY1417" s="25" t="s">
        <v>276</v>
      </c>
      <c r="BE1417" s="193">
        <f>IF(N1417="základní",J1417,0)</f>
        <v>0</v>
      </c>
      <c r="BF1417" s="193">
        <f>IF(N1417="snížená",J1417,0)</f>
        <v>0</v>
      </c>
      <c r="BG1417" s="193">
        <f>IF(N1417="zákl. přenesená",J1417,0)</f>
        <v>0</v>
      </c>
      <c r="BH1417" s="193">
        <f>IF(N1417="sníž. přenesená",J1417,0)</f>
        <v>0</v>
      </c>
      <c r="BI1417" s="193">
        <f>IF(N1417="nulová",J1417,0)</f>
        <v>0</v>
      </c>
      <c r="BJ1417" s="25" t="s">
        <v>92</v>
      </c>
      <c r="BK1417" s="193">
        <f>ROUND(I1417*H1417,2)</f>
        <v>0</v>
      </c>
      <c r="BL1417" s="25" t="s">
        <v>384</v>
      </c>
      <c r="BM1417" s="25" t="s">
        <v>4322</v>
      </c>
    </row>
    <row r="1418" spans="2:65" s="12" customFormat="1">
      <c r="B1418" s="194"/>
      <c r="D1418" s="195" t="s">
        <v>284</v>
      </c>
      <c r="E1418" s="196" t="s">
        <v>5</v>
      </c>
      <c r="F1418" s="197" t="s">
        <v>1388</v>
      </c>
      <c r="H1418" s="196" t="s">
        <v>5</v>
      </c>
      <c r="I1418" s="198"/>
      <c r="L1418" s="194"/>
      <c r="M1418" s="199"/>
      <c r="N1418" s="200"/>
      <c r="O1418" s="200"/>
      <c r="P1418" s="200"/>
      <c r="Q1418" s="200"/>
      <c r="R1418" s="200"/>
      <c r="S1418" s="200"/>
      <c r="T1418" s="201"/>
      <c r="AT1418" s="196" t="s">
        <v>284</v>
      </c>
      <c r="AU1418" s="196" t="s">
        <v>81</v>
      </c>
      <c r="AV1418" s="12" t="s">
        <v>77</v>
      </c>
      <c r="AW1418" s="12" t="s">
        <v>36</v>
      </c>
      <c r="AX1418" s="12" t="s">
        <v>73</v>
      </c>
      <c r="AY1418" s="196" t="s">
        <v>276</v>
      </c>
    </row>
    <row r="1419" spans="2:65" s="13" customFormat="1">
      <c r="B1419" s="202"/>
      <c r="D1419" s="195" t="s">
        <v>284</v>
      </c>
      <c r="E1419" s="203" t="s">
        <v>5</v>
      </c>
      <c r="F1419" s="204" t="s">
        <v>4323</v>
      </c>
      <c r="H1419" s="205">
        <v>15.491</v>
      </c>
      <c r="I1419" s="206"/>
      <c r="L1419" s="202"/>
      <c r="M1419" s="207"/>
      <c r="N1419" s="208"/>
      <c r="O1419" s="208"/>
      <c r="P1419" s="208"/>
      <c r="Q1419" s="208"/>
      <c r="R1419" s="208"/>
      <c r="S1419" s="208"/>
      <c r="T1419" s="209"/>
      <c r="AT1419" s="203" t="s">
        <v>284</v>
      </c>
      <c r="AU1419" s="203" t="s">
        <v>81</v>
      </c>
      <c r="AV1419" s="13" t="s">
        <v>81</v>
      </c>
      <c r="AW1419" s="13" t="s">
        <v>36</v>
      </c>
      <c r="AX1419" s="13" t="s">
        <v>73</v>
      </c>
      <c r="AY1419" s="203" t="s">
        <v>276</v>
      </c>
    </row>
    <row r="1420" spans="2:65" s="14" customFormat="1">
      <c r="B1420" s="210"/>
      <c r="D1420" s="195" t="s">
        <v>284</v>
      </c>
      <c r="E1420" s="211" t="s">
        <v>5</v>
      </c>
      <c r="F1420" s="212" t="s">
        <v>290</v>
      </c>
      <c r="H1420" s="213">
        <v>15.491</v>
      </c>
      <c r="I1420" s="214"/>
      <c r="L1420" s="210"/>
      <c r="M1420" s="215"/>
      <c r="N1420" s="216"/>
      <c r="O1420" s="216"/>
      <c r="P1420" s="216"/>
      <c r="Q1420" s="216"/>
      <c r="R1420" s="216"/>
      <c r="S1420" s="216"/>
      <c r="T1420" s="217"/>
      <c r="AT1420" s="211" t="s">
        <v>284</v>
      </c>
      <c r="AU1420" s="211" t="s">
        <v>81</v>
      </c>
      <c r="AV1420" s="14" t="s">
        <v>87</v>
      </c>
      <c r="AW1420" s="14" t="s">
        <v>36</v>
      </c>
      <c r="AX1420" s="14" t="s">
        <v>73</v>
      </c>
      <c r="AY1420" s="211" t="s">
        <v>276</v>
      </c>
    </row>
    <row r="1421" spans="2:65" s="15" customFormat="1">
      <c r="B1421" s="218"/>
      <c r="D1421" s="195" t="s">
        <v>284</v>
      </c>
      <c r="E1421" s="219" t="s">
        <v>5</v>
      </c>
      <c r="F1421" s="220" t="s">
        <v>291</v>
      </c>
      <c r="H1421" s="221">
        <v>15.491</v>
      </c>
      <c r="I1421" s="222"/>
      <c r="L1421" s="218"/>
      <c r="M1421" s="223"/>
      <c r="N1421" s="224"/>
      <c r="O1421" s="224"/>
      <c r="P1421" s="224"/>
      <c r="Q1421" s="224"/>
      <c r="R1421" s="224"/>
      <c r="S1421" s="224"/>
      <c r="T1421" s="225"/>
      <c r="AT1421" s="219" t="s">
        <v>284</v>
      </c>
      <c r="AU1421" s="219" t="s">
        <v>81</v>
      </c>
      <c r="AV1421" s="15" t="s">
        <v>92</v>
      </c>
      <c r="AW1421" s="15" t="s">
        <v>36</v>
      </c>
      <c r="AX1421" s="15" t="s">
        <v>77</v>
      </c>
      <c r="AY1421" s="219" t="s">
        <v>276</v>
      </c>
    </row>
    <row r="1422" spans="2:65" s="1" customFormat="1" ht="16.5" customHeight="1">
      <c r="B1422" s="181"/>
      <c r="C1422" s="182" t="s">
        <v>1378</v>
      </c>
      <c r="D1422" s="182" t="s">
        <v>278</v>
      </c>
      <c r="E1422" s="183" t="s">
        <v>1391</v>
      </c>
      <c r="F1422" s="184" t="s">
        <v>1392</v>
      </c>
      <c r="G1422" s="185" t="s">
        <v>281</v>
      </c>
      <c r="H1422" s="186">
        <v>3.84</v>
      </c>
      <c r="I1422" s="187"/>
      <c r="J1422" s="188">
        <f>ROUND(I1422*H1422,2)</f>
        <v>0</v>
      </c>
      <c r="K1422" s="184" t="s">
        <v>282</v>
      </c>
      <c r="L1422" s="42"/>
      <c r="M1422" s="189" t="s">
        <v>5</v>
      </c>
      <c r="N1422" s="190" t="s">
        <v>46</v>
      </c>
      <c r="O1422" s="43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AR1422" s="25" t="s">
        <v>384</v>
      </c>
      <c r="AT1422" s="25" t="s">
        <v>278</v>
      </c>
      <c r="AU1422" s="25" t="s">
        <v>81</v>
      </c>
      <c r="AY1422" s="25" t="s">
        <v>276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5" t="s">
        <v>92</v>
      </c>
      <c r="BK1422" s="193">
        <f>ROUND(I1422*H1422,2)</f>
        <v>0</v>
      </c>
      <c r="BL1422" s="25" t="s">
        <v>384</v>
      </c>
      <c r="BM1422" s="25" t="s">
        <v>4324</v>
      </c>
    </row>
    <row r="1423" spans="2:65" s="12" customFormat="1">
      <c r="B1423" s="194"/>
      <c r="D1423" s="195" t="s">
        <v>284</v>
      </c>
      <c r="E1423" s="196" t="s">
        <v>5</v>
      </c>
      <c r="F1423" s="197" t="s">
        <v>1394</v>
      </c>
      <c r="H1423" s="196" t="s">
        <v>5</v>
      </c>
      <c r="I1423" s="198"/>
      <c r="L1423" s="194"/>
      <c r="M1423" s="199"/>
      <c r="N1423" s="200"/>
      <c r="O1423" s="200"/>
      <c r="P1423" s="200"/>
      <c r="Q1423" s="200"/>
      <c r="R1423" s="200"/>
      <c r="S1423" s="200"/>
      <c r="T1423" s="201"/>
      <c r="AT1423" s="196" t="s">
        <v>284</v>
      </c>
      <c r="AU1423" s="196" t="s">
        <v>81</v>
      </c>
      <c r="AV1423" s="12" t="s">
        <v>77</v>
      </c>
      <c r="AW1423" s="12" t="s">
        <v>36</v>
      </c>
      <c r="AX1423" s="12" t="s">
        <v>73</v>
      </c>
      <c r="AY1423" s="196" t="s">
        <v>276</v>
      </c>
    </row>
    <row r="1424" spans="2:65" s="12" customFormat="1">
      <c r="B1424" s="194"/>
      <c r="D1424" s="195" t="s">
        <v>284</v>
      </c>
      <c r="E1424" s="196" t="s">
        <v>5</v>
      </c>
      <c r="F1424" s="197" t="s">
        <v>3909</v>
      </c>
      <c r="H1424" s="196" t="s">
        <v>5</v>
      </c>
      <c r="I1424" s="198"/>
      <c r="L1424" s="194"/>
      <c r="M1424" s="199"/>
      <c r="N1424" s="200"/>
      <c r="O1424" s="200"/>
      <c r="P1424" s="200"/>
      <c r="Q1424" s="200"/>
      <c r="R1424" s="200"/>
      <c r="S1424" s="200"/>
      <c r="T1424" s="201"/>
      <c r="AT1424" s="196" t="s">
        <v>284</v>
      </c>
      <c r="AU1424" s="196" t="s">
        <v>81</v>
      </c>
      <c r="AV1424" s="12" t="s">
        <v>77</v>
      </c>
      <c r="AW1424" s="12" t="s">
        <v>36</v>
      </c>
      <c r="AX1424" s="12" t="s">
        <v>73</v>
      </c>
      <c r="AY1424" s="196" t="s">
        <v>276</v>
      </c>
    </row>
    <row r="1425" spans="2:65" s="12" customFormat="1">
      <c r="B1425" s="194"/>
      <c r="D1425" s="195" t="s">
        <v>284</v>
      </c>
      <c r="E1425" s="196" t="s">
        <v>5</v>
      </c>
      <c r="F1425" s="197" t="s">
        <v>3910</v>
      </c>
      <c r="H1425" s="196" t="s">
        <v>5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6" t="s">
        <v>284</v>
      </c>
      <c r="AU1425" s="196" t="s">
        <v>81</v>
      </c>
      <c r="AV1425" s="12" t="s">
        <v>77</v>
      </c>
      <c r="AW1425" s="12" t="s">
        <v>36</v>
      </c>
      <c r="AX1425" s="12" t="s">
        <v>73</v>
      </c>
      <c r="AY1425" s="196" t="s">
        <v>276</v>
      </c>
    </row>
    <row r="1426" spans="2:65" s="13" customFormat="1">
      <c r="B1426" s="202"/>
      <c r="D1426" s="195" t="s">
        <v>284</v>
      </c>
      <c r="E1426" s="203" t="s">
        <v>5</v>
      </c>
      <c r="F1426" s="204" t="s">
        <v>4325</v>
      </c>
      <c r="H1426" s="205">
        <v>2.08</v>
      </c>
      <c r="I1426" s="206"/>
      <c r="L1426" s="202"/>
      <c r="M1426" s="207"/>
      <c r="N1426" s="208"/>
      <c r="O1426" s="208"/>
      <c r="P1426" s="208"/>
      <c r="Q1426" s="208"/>
      <c r="R1426" s="208"/>
      <c r="S1426" s="208"/>
      <c r="T1426" s="209"/>
      <c r="AT1426" s="203" t="s">
        <v>284</v>
      </c>
      <c r="AU1426" s="203" t="s">
        <v>81</v>
      </c>
      <c r="AV1426" s="13" t="s">
        <v>81</v>
      </c>
      <c r="AW1426" s="13" t="s">
        <v>36</v>
      </c>
      <c r="AX1426" s="13" t="s">
        <v>73</v>
      </c>
      <c r="AY1426" s="203" t="s">
        <v>276</v>
      </c>
    </row>
    <row r="1427" spans="2:65" s="12" customFormat="1">
      <c r="B1427" s="194"/>
      <c r="D1427" s="195" t="s">
        <v>284</v>
      </c>
      <c r="E1427" s="196" t="s">
        <v>5</v>
      </c>
      <c r="F1427" s="197" t="s">
        <v>3759</v>
      </c>
      <c r="H1427" s="196" t="s">
        <v>5</v>
      </c>
      <c r="I1427" s="198"/>
      <c r="L1427" s="194"/>
      <c r="M1427" s="199"/>
      <c r="N1427" s="200"/>
      <c r="O1427" s="200"/>
      <c r="P1427" s="200"/>
      <c r="Q1427" s="200"/>
      <c r="R1427" s="200"/>
      <c r="S1427" s="200"/>
      <c r="T1427" s="201"/>
      <c r="AT1427" s="196" t="s">
        <v>284</v>
      </c>
      <c r="AU1427" s="196" t="s">
        <v>81</v>
      </c>
      <c r="AV1427" s="12" t="s">
        <v>77</v>
      </c>
      <c r="AW1427" s="12" t="s">
        <v>36</v>
      </c>
      <c r="AX1427" s="12" t="s">
        <v>73</v>
      </c>
      <c r="AY1427" s="196" t="s">
        <v>276</v>
      </c>
    </row>
    <row r="1428" spans="2:65" s="13" customFormat="1">
      <c r="B1428" s="202"/>
      <c r="D1428" s="195" t="s">
        <v>284</v>
      </c>
      <c r="E1428" s="203" t="s">
        <v>5</v>
      </c>
      <c r="F1428" s="204" t="s">
        <v>4326</v>
      </c>
      <c r="H1428" s="205">
        <v>1.76</v>
      </c>
      <c r="I1428" s="206"/>
      <c r="L1428" s="202"/>
      <c r="M1428" s="207"/>
      <c r="N1428" s="208"/>
      <c r="O1428" s="208"/>
      <c r="P1428" s="208"/>
      <c r="Q1428" s="208"/>
      <c r="R1428" s="208"/>
      <c r="S1428" s="208"/>
      <c r="T1428" s="209"/>
      <c r="AT1428" s="203" t="s">
        <v>284</v>
      </c>
      <c r="AU1428" s="203" t="s">
        <v>81</v>
      </c>
      <c r="AV1428" s="13" t="s">
        <v>81</v>
      </c>
      <c r="AW1428" s="13" t="s">
        <v>36</v>
      </c>
      <c r="AX1428" s="13" t="s">
        <v>73</v>
      </c>
      <c r="AY1428" s="203" t="s">
        <v>276</v>
      </c>
    </row>
    <row r="1429" spans="2:65" s="14" customFormat="1">
      <c r="B1429" s="210"/>
      <c r="D1429" s="195" t="s">
        <v>284</v>
      </c>
      <c r="E1429" s="211" t="s">
        <v>5</v>
      </c>
      <c r="F1429" s="212" t="s">
        <v>290</v>
      </c>
      <c r="H1429" s="213">
        <v>3.84</v>
      </c>
      <c r="I1429" s="214"/>
      <c r="L1429" s="210"/>
      <c r="M1429" s="215"/>
      <c r="N1429" s="216"/>
      <c r="O1429" s="216"/>
      <c r="P1429" s="216"/>
      <c r="Q1429" s="216"/>
      <c r="R1429" s="216"/>
      <c r="S1429" s="216"/>
      <c r="T1429" s="217"/>
      <c r="AT1429" s="211" t="s">
        <v>284</v>
      </c>
      <c r="AU1429" s="211" t="s">
        <v>81</v>
      </c>
      <c r="AV1429" s="14" t="s">
        <v>87</v>
      </c>
      <c r="AW1429" s="14" t="s">
        <v>36</v>
      </c>
      <c r="AX1429" s="14" t="s">
        <v>73</v>
      </c>
      <c r="AY1429" s="211" t="s">
        <v>276</v>
      </c>
    </row>
    <row r="1430" spans="2:65" s="15" customFormat="1">
      <c r="B1430" s="218"/>
      <c r="D1430" s="195" t="s">
        <v>284</v>
      </c>
      <c r="E1430" s="219" t="s">
        <v>5</v>
      </c>
      <c r="F1430" s="220" t="s">
        <v>291</v>
      </c>
      <c r="H1430" s="221">
        <v>3.84</v>
      </c>
      <c r="I1430" s="222"/>
      <c r="L1430" s="218"/>
      <c r="M1430" s="223"/>
      <c r="N1430" s="224"/>
      <c r="O1430" s="224"/>
      <c r="P1430" s="224"/>
      <c r="Q1430" s="224"/>
      <c r="R1430" s="224"/>
      <c r="S1430" s="224"/>
      <c r="T1430" s="225"/>
      <c r="AT1430" s="219" t="s">
        <v>284</v>
      </c>
      <c r="AU1430" s="219" t="s">
        <v>81</v>
      </c>
      <c r="AV1430" s="15" t="s">
        <v>92</v>
      </c>
      <c r="AW1430" s="15" t="s">
        <v>36</v>
      </c>
      <c r="AX1430" s="15" t="s">
        <v>77</v>
      </c>
      <c r="AY1430" s="219" t="s">
        <v>276</v>
      </c>
    </row>
    <row r="1431" spans="2:65" s="1" customFormat="1" ht="16.5" customHeight="1">
      <c r="B1431" s="181"/>
      <c r="C1431" s="226" t="s">
        <v>1384</v>
      </c>
      <c r="D1431" s="226" t="s">
        <v>447</v>
      </c>
      <c r="E1431" s="227" t="s">
        <v>1397</v>
      </c>
      <c r="F1431" s="228" t="s">
        <v>1398</v>
      </c>
      <c r="G1431" s="229" t="s">
        <v>318</v>
      </c>
      <c r="H1431" s="230">
        <v>7.258</v>
      </c>
      <c r="I1431" s="231"/>
      <c r="J1431" s="232">
        <f>ROUND(I1431*H1431,2)</f>
        <v>0</v>
      </c>
      <c r="K1431" s="228" t="s">
        <v>282</v>
      </c>
      <c r="L1431" s="233"/>
      <c r="M1431" s="234" t="s">
        <v>5</v>
      </c>
      <c r="N1431" s="235" t="s">
        <v>46</v>
      </c>
      <c r="O1431" s="43"/>
      <c r="P1431" s="191">
        <f>O1431*H1431</f>
        <v>0</v>
      </c>
      <c r="Q1431" s="191">
        <v>1</v>
      </c>
      <c r="R1431" s="191">
        <f>Q1431*H1431</f>
        <v>7.258</v>
      </c>
      <c r="S1431" s="191">
        <v>0</v>
      </c>
      <c r="T1431" s="192">
        <f>S1431*H1431</f>
        <v>0</v>
      </c>
      <c r="AR1431" s="25" t="s">
        <v>484</v>
      </c>
      <c r="AT1431" s="25" t="s">
        <v>447</v>
      </c>
      <c r="AU1431" s="25" t="s">
        <v>81</v>
      </c>
      <c r="AY1431" s="25" t="s">
        <v>276</v>
      </c>
      <c r="BE1431" s="193">
        <f>IF(N1431="základní",J1431,0)</f>
        <v>0</v>
      </c>
      <c r="BF1431" s="193">
        <f>IF(N1431="snížená",J1431,0)</f>
        <v>0</v>
      </c>
      <c r="BG1431" s="193">
        <f>IF(N1431="zákl. přenesená",J1431,0)</f>
        <v>0</v>
      </c>
      <c r="BH1431" s="193">
        <f>IF(N1431="sníž. přenesená",J1431,0)</f>
        <v>0</v>
      </c>
      <c r="BI1431" s="193">
        <f>IF(N1431="nulová",J1431,0)</f>
        <v>0</v>
      </c>
      <c r="BJ1431" s="25" t="s">
        <v>92</v>
      </c>
      <c r="BK1431" s="193">
        <f>ROUND(I1431*H1431,2)</f>
        <v>0</v>
      </c>
      <c r="BL1431" s="25" t="s">
        <v>384</v>
      </c>
      <c r="BM1431" s="25" t="s">
        <v>4327</v>
      </c>
    </row>
    <row r="1432" spans="2:65" s="12" customFormat="1">
      <c r="B1432" s="194"/>
      <c r="D1432" s="195" t="s">
        <v>284</v>
      </c>
      <c r="E1432" s="196" t="s">
        <v>5</v>
      </c>
      <c r="F1432" s="197" t="s">
        <v>451</v>
      </c>
      <c r="H1432" s="196" t="s">
        <v>5</v>
      </c>
      <c r="I1432" s="198"/>
      <c r="L1432" s="194"/>
      <c r="M1432" s="199"/>
      <c r="N1432" s="200"/>
      <c r="O1432" s="200"/>
      <c r="P1432" s="200"/>
      <c r="Q1432" s="200"/>
      <c r="R1432" s="200"/>
      <c r="S1432" s="200"/>
      <c r="T1432" s="201"/>
      <c r="AT1432" s="196" t="s">
        <v>284</v>
      </c>
      <c r="AU1432" s="196" t="s">
        <v>81</v>
      </c>
      <c r="AV1432" s="12" t="s">
        <v>77</v>
      </c>
      <c r="AW1432" s="12" t="s">
        <v>36</v>
      </c>
      <c r="AX1432" s="12" t="s">
        <v>73</v>
      </c>
      <c r="AY1432" s="196" t="s">
        <v>276</v>
      </c>
    </row>
    <row r="1433" spans="2:65" s="13" customFormat="1">
      <c r="B1433" s="202"/>
      <c r="D1433" s="195" t="s">
        <v>284</v>
      </c>
      <c r="E1433" s="203" t="s">
        <v>5</v>
      </c>
      <c r="F1433" s="204" t="s">
        <v>4328</v>
      </c>
      <c r="H1433" s="205">
        <v>7.258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284</v>
      </c>
      <c r="AU1433" s="203" t="s">
        <v>81</v>
      </c>
      <c r="AV1433" s="13" t="s">
        <v>81</v>
      </c>
      <c r="AW1433" s="13" t="s">
        <v>36</v>
      </c>
      <c r="AX1433" s="13" t="s">
        <v>73</v>
      </c>
      <c r="AY1433" s="203" t="s">
        <v>276</v>
      </c>
    </row>
    <row r="1434" spans="2:65" s="14" customFormat="1">
      <c r="B1434" s="210"/>
      <c r="D1434" s="195" t="s">
        <v>284</v>
      </c>
      <c r="E1434" s="211" t="s">
        <v>5</v>
      </c>
      <c r="F1434" s="212" t="s">
        <v>290</v>
      </c>
      <c r="H1434" s="213">
        <v>7.258</v>
      </c>
      <c r="I1434" s="214"/>
      <c r="L1434" s="210"/>
      <c r="M1434" s="215"/>
      <c r="N1434" s="216"/>
      <c r="O1434" s="216"/>
      <c r="P1434" s="216"/>
      <c r="Q1434" s="216"/>
      <c r="R1434" s="216"/>
      <c r="S1434" s="216"/>
      <c r="T1434" s="217"/>
      <c r="AT1434" s="211" t="s">
        <v>284</v>
      </c>
      <c r="AU1434" s="211" t="s">
        <v>81</v>
      </c>
      <c r="AV1434" s="14" t="s">
        <v>87</v>
      </c>
      <c r="AW1434" s="14" t="s">
        <v>36</v>
      </c>
      <c r="AX1434" s="14" t="s">
        <v>73</v>
      </c>
      <c r="AY1434" s="211" t="s">
        <v>276</v>
      </c>
    </row>
    <row r="1435" spans="2:65" s="15" customFormat="1">
      <c r="B1435" s="218"/>
      <c r="D1435" s="195" t="s">
        <v>284</v>
      </c>
      <c r="E1435" s="219" t="s">
        <v>5</v>
      </c>
      <c r="F1435" s="220" t="s">
        <v>291</v>
      </c>
      <c r="H1435" s="221">
        <v>7.258</v>
      </c>
      <c r="I1435" s="222"/>
      <c r="L1435" s="218"/>
      <c r="M1435" s="223"/>
      <c r="N1435" s="224"/>
      <c r="O1435" s="224"/>
      <c r="P1435" s="224"/>
      <c r="Q1435" s="224"/>
      <c r="R1435" s="224"/>
      <c r="S1435" s="224"/>
      <c r="T1435" s="225"/>
      <c r="AT1435" s="219" t="s">
        <v>284</v>
      </c>
      <c r="AU1435" s="219" t="s">
        <v>81</v>
      </c>
      <c r="AV1435" s="15" t="s">
        <v>92</v>
      </c>
      <c r="AW1435" s="15" t="s">
        <v>36</v>
      </c>
      <c r="AX1435" s="15" t="s">
        <v>77</v>
      </c>
      <c r="AY1435" s="219" t="s">
        <v>276</v>
      </c>
    </row>
    <row r="1436" spans="2:65" s="1" customFormat="1" ht="16.5" customHeight="1">
      <c r="B1436" s="181"/>
      <c r="C1436" s="182" t="s">
        <v>1390</v>
      </c>
      <c r="D1436" s="182" t="s">
        <v>278</v>
      </c>
      <c r="E1436" s="183" t="s">
        <v>1402</v>
      </c>
      <c r="F1436" s="184" t="s">
        <v>1403</v>
      </c>
      <c r="G1436" s="185" t="s">
        <v>368</v>
      </c>
      <c r="H1436" s="186">
        <v>2</v>
      </c>
      <c r="I1436" s="187"/>
      <c r="J1436" s="188">
        <f>ROUND(I1436*H1436,2)</f>
        <v>0</v>
      </c>
      <c r="K1436" s="184" t="s">
        <v>282</v>
      </c>
      <c r="L1436" s="42"/>
      <c r="M1436" s="189" t="s">
        <v>5</v>
      </c>
      <c r="N1436" s="190" t="s">
        <v>46</v>
      </c>
      <c r="O1436" s="43"/>
      <c r="P1436" s="191">
        <f>O1436*H1436</f>
        <v>0</v>
      </c>
      <c r="Q1436" s="191">
        <v>1E-4</v>
      </c>
      <c r="R1436" s="191">
        <f>Q1436*H1436</f>
        <v>2.0000000000000001E-4</v>
      </c>
      <c r="S1436" s="191">
        <v>0</v>
      </c>
      <c r="T1436" s="192">
        <f>S1436*H1436</f>
        <v>0</v>
      </c>
      <c r="AR1436" s="25" t="s">
        <v>384</v>
      </c>
      <c r="AT1436" s="25" t="s">
        <v>278</v>
      </c>
      <c r="AU1436" s="25" t="s">
        <v>81</v>
      </c>
      <c r="AY1436" s="25" t="s">
        <v>276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5" t="s">
        <v>92</v>
      </c>
      <c r="BK1436" s="193">
        <f>ROUND(I1436*H1436,2)</f>
        <v>0</v>
      </c>
      <c r="BL1436" s="25" t="s">
        <v>384</v>
      </c>
      <c r="BM1436" s="25" t="s">
        <v>4329</v>
      </c>
    </row>
    <row r="1437" spans="2:65" s="12" customFormat="1">
      <c r="B1437" s="194"/>
      <c r="D1437" s="195" t="s">
        <v>284</v>
      </c>
      <c r="E1437" s="196" t="s">
        <v>5</v>
      </c>
      <c r="F1437" s="197" t="s">
        <v>1405</v>
      </c>
      <c r="H1437" s="196" t="s">
        <v>5</v>
      </c>
      <c r="I1437" s="198"/>
      <c r="L1437" s="194"/>
      <c r="M1437" s="199"/>
      <c r="N1437" s="200"/>
      <c r="O1437" s="200"/>
      <c r="P1437" s="200"/>
      <c r="Q1437" s="200"/>
      <c r="R1437" s="200"/>
      <c r="S1437" s="200"/>
      <c r="T1437" s="201"/>
      <c r="AT1437" s="196" t="s">
        <v>284</v>
      </c>
      <c r="AU1437" s="196" t="s">
        <v>81</v>
      </c>
      <c r="AV1437" s="12" t="s">
        <v>77</v>
      </c>
      <c r="AW1437" s="12" t="s">
        <v>36</v>
      </c>
      <c r="AX1437" s="12" t="s">
        <v>73</v>
      </c>
      <c r="AY1437" s="196" t="s">
        <v>276</v>
      </c>
    </row>
    <row r="1438" spans="2:65" s="12" customFormat="1">
      <c r="B1438" s="194"/>
      <c r="D1438" s="195" t="s">
        <v>284</v>
      </c>
      <c r="E1438" s="196" t="s">
        <v>5</v>
      </c>
      <c r="F1438" s="197" t="s">
        <v>1406</v>
      </c>
      <c r="H1438" s="196" t="s">
        <v>5</v>
      </c>
      <c r="I1438" s="198"/>
      <c r="L1438" s="194"/>
      <c r="M1438" s="199"/>
      <c r="N1438" s="200"/>
      <c r="O1438" s="200"/>
      <c r="P1438" s="200"/>
      <c r="Q1438" s="200"/>
      <c r="R1438" s="200"/>
      <c r="S1438" s="200"/>
      <c r="T1438" s="201"/>
      <c r="AT1438" s="196" t="s">
        <v>284</v>
      </c>
      <c r="AU1438" s="196" t="s">
        <v>81</v>
      </c>
      <c r="AV1438" s="12" t="s">
        <v>77</v>
      </c>
      <c r="AW1438" s="12" t="s">
        <v>36</v>
      </c>
      <c r="AX1438" s="12" t="s">
        <v>73</v>
      </c>
      <c r="AY1438" s="196" t="s">
        <v>276</v>
      </c>
    </row>
    <row r="1439" spans="2:65" s="12" customFormat="1">
      <c r="B1439" s="194"/>
      <c r="D1439" s="195" t="s">
        <v>284</v>
      </c>
      <c r="E1439" s="196" t="s">
        <v>5</v>
      </c>
      <c r="F1439" s="197" t="s">
        <v>1407</v>
      </c>
      <c r="H1439" s="196" t="s">
        <v>5</v>
      </c>
      <c r="I1439" s="198"/>
      <c r="L1439" s="194"/>
      <c r="M1439" s="199"/>
      <c r="N1439" s="200"/>
      <c r="O1439" s="200"/>
      <c r="P1439" s="200"/>
      <c r="Q1439" s="200"/>
      <c r="R1439" s="200"/>
      <c r="S1439" s="200"/>
      <c r="T1439" s="201"/>
      <c r="AT1439" s="196" t="s">
        <v>284</v>
      </c>
      <c r="AU1439" s="196" t="s">
        <v>81</v>
      </c>
      <c r="AV1439" s="12" t="s">
        <v>77</v>
      </c>
      <c r="AW1439" s="12" t="s">
        <v>36</v>
      </c>
      <c r="AX1439" s="12" t="s">
        <v>73</v>
      </c>
      <c r="AY1439" s="196" t="s">
        <v>276</v>
      </c>
    </row>
    <row r="1440" spans="2:65" s="13" customFormat="1">
      <c r="B1440" s="202"/>
      <c r="D1440" s="195" t="s">
        <v>284</v>
      </c>
      <c r="E1440" s="203" t="s">
        <v>5</v>
      </c>
      <c r="F1440" s="204" t="s">
        <v>81</v>
      </c>
      <c r="H1440" s="205">
        <v>2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284</v>
      </c>
      <c r="AU1440" s="203" t="s">
        <v>81</v>
      </c>
      <c r="AV1440" s="13" t="s">
        <v>81</v>
      </c>
      <c r="AW1440" s="13" t="s">
        <v>36</v>
      </c>
      <c r="AX1440" s="13" t="s">
        <v>73</v>
      </c>
      <c r="AY1440" s="203" t="s">
        <v>276</v>
      </c>
    </row>
    <row r="1441" spans="2:65" s="14" customFormat="1">
      <c r="B1441" s="210"/>
      <c r="D1441" s="195" t="s">
        <v>284</v>
      </c>
      <c r="E1441" s="211" t="s">
        <v>5</v>
      </c>
      <c r="F1441" s="212" t="s">
        <v>290</v>
      </c>
      <c r="H1441" s="213">
        <v>2</v>
      </c>
      <c r="I1441" s="214"/>
      <c r="L1441" s="210"/>
      <c r="M1441" s="215"/>
      <c r="N1441" s="216"/>
      <c r="O1441" s="216"/>
      <c r="P1441" s="216"/>
      <c r="Q1441" s="216"/>
      <c r="R1441" s="216"/>
      <c r="S1441" s="216"/>
      <c r="T1441" s="217"/>
      <c r="AT1441" s="211" t="s">
        <v>284</v>
      </c>
      <c r="AU1441" s="211" t="s">
        <v>81</v>
      </c>
      <c r="AV1441" s="14" t="s">
        <v>87</v>
      </c>
      <c r="AW1441" s="14" t="s">
        <v>36</v>
      </c>
      <c r="AX1441" s="14" t="s">
        <v>73</v>
      </c>
      <c r="AY1441" s="211" t="s">
        <v>276</v>
      </c>
    </row>
    <row r="1442" spans="2:65" s="15" customFormat="1">
      <c r="B1442" s="218"/>
      <c r="D1442" s="195" t="s">
        <v>284</v>
      </c>
      <c r="E1442" s="219" t="s">
        <v>5</v>
      </c>
      <c r="F1442" s="220" t="s">
        <v>291</v>
      </c>
      <c r="H1442" s="221">
        <v>2</v>
      </c>
      <c r="I1442" s="222"/>
      <c r="L1442" s="218"/>
      <c r="M1442" s="223"/>
      <c r="N1442" s="224"/>
      <c r="O1442" s="224"/>
      <c r="P1442" s="224"/>
      <c r="Q1442" s="224"/>
      <c r="R1442" s="224"/>
      <c r="S1442" s="224"/>
      <c r="T1442" s="225"/>
      <c r="AT1442" s="219" t="s">
        <v>284</v>
      </c>
      <c r="AU1442" s="219" t="s">
        <v>81</v>
      </c>
      <c r="AV1442" s="15" t="s">
        <v>92</v>
      </c>
      <c r="AW1442" s="15" t="s">
        <v>36</v>
      </c>
      <c r="AX1442" s="15" t="s">
        <v>77</v>
      </c>
      <c r="AY1442" s="219" t="s">
        <v>276</v>
      </c>
    </row>
    <row r="1443" spans="2:65" s="1" customFormat="1" ht="16.5" customHeight="1">
      <c r="B1443" s="181"/>
      <c r="C1443" s="226" t="s">
        <v>1396</v>
      </c>
      <c r="D1443" s="226" t="s">
        <v>447</v>
      </c>
      <c r="E1443" s="227" t="s">
        <v>1409</v>
      </c>
      <c r="F1443" s="228" t="s">
        <v>1410</v>
      </c>
      <c r="G1443" s="229" t="s">
        <v>368</v>
      </c>
      <c r="H1443" s="230">
        <v>2</v>
      </c>
      <c r="I1443" s="231"/>
      <c r="J1443" s="232">
        <f>ROUND(I1443*H1443,2)</f>
        <v>0</v>
      </c>
      <c r="K1443" s="228" t="s">
        <v>282</v>
      </c>
      <c r="L1443" s="233"/>
      <c r="M1443" s="234" t="s">
        <v>5</v>
      </c>
      <c r="N1443" s="235" t="s">
        <v>46</v>
      </c>
      <c r="O1443" s="43"/>
      <c r="P1443" s="191">
        <f>O1443*H1443</f>
        <v>0</v>
      </c>
      <c r="Q1443" s="191">
        <v>1E-3</v>
      </c>
      <c r="R1443" s="191">
        <f>Q1443*H1443</f>
        <v>2E-3</v>
      </c>
      <c r="S1443" s="191">
        <v>0</v>
      </c>
      <c r="T1443" s="192">
        <f>S1443*H1443</f>
        <v>0</v>
      </c>
      <c r="AR1443" s="25" t="s">
        <v>484</v>
      </c>
      <c r="AT1443" s="25" t="s">
        <v>447</v>
      </c>
      <c r="AU1443" s="25" t="s">
        <v>81</v>
      </c>
      <c r="AY1443" s="25" t="s">
        <v>276</v>
      </c>
      <c r="BE1443" s="193">
        <f>IF(N1443="základní",J1443,0)</f>
        <v>0</v>
      </c>
      <c r="BF1443" s="193">
        <f>IF(N1443="snížená",J1443,0)</f>
        <v>0</v>
      </c>
      <c r="BG1443" s="193">
        <f>IF(N1443="zákl. přenesená",J1443,0)</f>
        <v>0</v>
      </c>
      <c r="BH1443" s="193">
        <f>IF(N1443="sníž. přenesená",J1443,0)</f>
        <v>0</v>
      </c>
      <c r="BI1443" s="193">
        <f>IF(N1443="nulová",J1443,0)</f>
        <v>0</v>
      </c>
      <c r="BJ1443" s="25" t="s">
        <v>92</v>
      </c>
      <c r="BK1443" s="193">
        <f>ROUND(I1443*H1443,2)</f>
        <v>0</v>
      </c>
      <c r="BL1443" s="25" t="s">
        <v>384</v>
      </c>
      <c r="BM1443" s="25" t="s">
        <v>4330</v>
      </c>
    </row>
    <row r="1444" spans="2:65" s="12" customFormat="1">
      <c r="B1444" s="194"/>
      <c r="D1444" s="195" t="s">
        <v>284</v>
      </c>
      <c r="E1444" s="196" t="s">
        <v>5</v>
      </c>
      <c r="F1444" s="197" t="s">
        <v>451</v>
      </c>
      <c r="H1444" s="196" t="s">
        <v>5</v>
      </c>
      <c r="I1444" s="198"/>
      <c r="L1444" s="194"/>
      <c r="M1444" s="199"/>
      <c r="N1444" s="200"/>
      <c r="O1444" s="200"/>
      <c r="P1444" s="200"/>
      <c r="Q1444" s="200"/>
      <c r="R1444" s="200"/>
      <c r="S1444" s="200"/>
      <c r="T1444" s="201"/>
      <c r="AT1444" s="196" t="s">
        <v>284</v>
      </c>
      <c r="AU1444" s="196" t="s">
        <v>81</v>
      </c>
      <c r="AV1444" s="12" t="s">
        <v>77</v>
      </c>
      <c r="AW1444" s="12" t="s">
        <v>36</v>
      </c>
      <c r="AX1444" s="12" t="s">
        <v>73</v>
      </c>
      <c r="AY1444" s="196" t="s">
        <v>276</v>
      </c>
    </row>
    <row r="1445" spans="2:65" s="13" customFormat="1">
      <c r="B1445" s="202"/>
      <c r="D1445" s="195" t="s">
        <v>284</v>
      </c>
      <c r="E1445" s="203" t="s">
        <v>5</v>
      </c>
      <c r="F1445" s="204" t="s">
        <v>81</v>
      </c>
      <c r="H1445" s="205">
        <v>2</v>
      </c>
      <c r="I1445" s="206"/>
      <c r="L1445" s="202"/>
      <c r="M1445" s="207"/>
      <c r="N1445" s="208"/>
      <c r="O1445" s="208"/>
      <c r="P1445" s="208"/>
      <c r="Q1445" s="208"/>
      <c r="R1445" s="208"/>
      <c r="S1445" s="208"/>
      <c r="T1445" s="209"/>
      <c r="AT1445" s="203" t="s">
        <v>284</v>
      </c>
      <c r="AU1445" s="203" t="s">
        <v>81</v>
      </c>
      <c r="AV1445" s="13" t="s">
        <v>81</v>
      </c>
      <c r="AW1445" s="13" t="s">
        <v>36</v>
      </c>
      <c r="AX1445" s="13" t="s">
        <v>73</v>
      </c>
      <c r="AY1445" s="203" t="s">
        <v>276</v>
      </c>
    </row>
    <row r="1446" spans="2:65" s="14" customFormat="1">
      <c r="B1446" s="210"/>
      <c r="D1446" s="195" t="s">
        <v>284</v>
      </c>
      <c r="E1446" s="211" t="s">
        <v>5</v>
      </c>
      <c r="F1446" s="212" t="s">
        <v>290</v>
      </c>
      <c r="H1446" s="213">
        <v>2</v>
      </c>
      <c r="I1446" s="214"/>
      <c r="L1446" s="210"/>
      <c r="M1446" s="215"/>
      <c r="N1446" s="216"/>
      <c r="O1446" s="216"/>
      <c r="P1446" s="216"/>
      <c r="Q1446" s="216"/>
      <c r="R1446" s="216"/>
      <c r="S1446" s="216"/>
      <c r="T1446" s="217"/>
      <c r="AT1446" s="211" t="s">
        <v>284</v>
      </c>
      <c r="AU1446" s="211" t="s">
        <v>81</v>
      </c>
      <c r="AV1446" s="14" t="s">
        <v>87</v>
      </c>
      <c r="AW1446" s="14" t="s">
        <v>36</v>
      </c>
      <c r="AX1446" s="14" t="s">
        <v>73</v>
      </c>
      <c r="AY1446" s="211" t="s">
        <v>276</v>
      </c>
    </row>
    <row r="1447" spans="2:65" s="15" customFormat="1">
      <c r="B1447" s="218"/>
      <c r="D1447" s="195" t="s">
        <v>284</v>
      </c>
      <c r="E1447" s="219" t="s">
        <v>5</v>
      </c>
      <c r="F1447" s="220" t="s">
        <v>291</v>
      </c>
      <c r="H1447" s="221">
        <v>2</v>
      </c>
      <c r="I1447" s="222"/>
      <c r="L1447" s="218"/>
      <c r="M1447" s="223"/>
      <c r="N1447" s="224"/>
      <c r="O1447" s="224"/>
      <c r="P1447" s="224"/>
      <c r="Q1447" s="224"/>
      <c r="R1447" s="224"/>
      <c r="S1447" s="224"/>
      <c r="T1447" s="225"/>
      <c r="AT1447" s="219" t="s">
        <v>284</v>
      </c>
      <c r="AU1447" s="219" t="s">
        <v>81</v>
      </c>
      <c r="AV1447" s="15" t="s">
        <v>92</v>
      </c>
      <c r="AW1447" s="15" t="s">
        <v>36</v>
      </c>
      <c r="AX1447" s="15" t="s">
        <v>77</v>
      </c>
      <c r="AY1447" s="219" t="s">
        <v>276</v>
      </c>
    </row>
    <row r="1448" spans="2:65" s="1" customFormat="1" ht="16.5" customHeight="1">
      <c r="B1448" s="181"/>
      <c r="C1448" s="182" t="s">
        <v>1401</v>
      </c>
      <c r="D1448" s="182" t="s">
        <v>278</v>
      </c>
      <c r="E1448" s="183" t="s">
        <v>1413</v>
      </c>
      <c r="F1448" s="184" t="s">
        <v>1414</v>
      </c>
      <c r="G1448" s="185" t="s">
        <v>368</v>
      </c>
      <c r="H1448" s="186">
        <v>4</v>
      </c>
      <c r="I1448" s="187"/>
      <c r="J1448" s="188">
        <f>ROUND(I1448*H1448,2)</f>
        <v>0</v>
      </c>
      <c r="K1448" s="184" t="s">
        <v>459</v>
      </c>
      <c r="L1448" s="42"/>
      <c r="M1448" s="189" t="s">
        <v>5</v>
      </c>
      <c r="N1448" s="190" t="s">
        <v>46</v>
      </c>
      <c r="O1448" s="43"/>
      <c r="P1448" s="191">
        <f>O1448*H1448</f>
        <v>0</v>
      </c>
      <c r="Q1448" s="191">
        <v>0</v>
      </c>
      <c r="R1448" s="191">
        <f>Q1448*H1448</f>
        <v>0</v>
      </c>
      <c r="S1448" s="191">
        <v>0</v>
      </c>
      <c r="T1448" s="192">
        <f>S1448*H1448</f>
        <v>0</v>
      </c>
      <c r="AR1448" s="25" t="s">
        <v>384</v>
      </c>
      <c r="AT1448" s="25" t="s">
        <v>278</v>
      </c>
      <c r="AU1448" s="25" t="s">
        <v>81</v>
      </c>
      <c r="AY1448" s="25" t="s">
        <v>276</v>
      </c>
      <c r="BE1448" s="193">
        <f>IF(N1448="základní",J1448,0)</f>
        <v>0</v>
      </c>
      <c r="BF1448" s="193">
        <f>IF(N1448="snížená",J1448,0)</f>
        <v>0</v>
      </c>
      <c r="BG1448" s="193">
        <f>IF(N1448="zákl. přenesená",J1448,0)</f>
        <v>0</v>
      </c>
      <c r="BH1448" s="193">
        <f>IF(N1448="sníž. přenesená",J1448,0)</f>
        <v>0</v>
      </c>
      <c r="BI1448" s="193">
        <f>IF(N1448="nulová",J1448,0)</f>
        <v>0</v>
      </c>
      <c r="BJ1448" s="25" t="s">
        <v>92</v>
      </c>
      <c r="BK1448" s="193">
        <f>ROUND(I1448*H1448,2)</f>
        <v>0</v>
      </c>
      <c r="BL1448" s="25" t="s">
        <v>384</v>
      </c>
      <c r="BM1448" s="25" t="s">
        <v>4331</v>
      </c>
    </row>
    <row r="1449" spans="2:65" s="12" customFormat="1">
      <c r="B1449" s="194"/>
      <c r="D1449" s="195" t="s">
        <v>284</v>
      </c>
      <c r="E1449" s="196" t="s">
        <v>5</v>
      </c>
      <c r="F1449" s="197" t="s">
        <v>1416</v>
      </c>
      <c r="H1449" s="196" t="s">
        <v>5</v>
      </c>
      <c r="I1449" s="198"/>
      <c r="L1449" s="194"/>
      <c r="M1449" s="199"/>
      <c r="N1449" s="200"/>
      <c r="O1449" s="200"/>
      <c r="P1449" s="200"/>
      <c r="Q1449" s="200"/>
      <c r="R1449" s="200"/>
      <c r="S1449" s="200"/>
      <c r="T1449" s="201"/>
      <c r="AT1449" s="196" t="s">
        <v>284</v>
      </c>
      <c r="AU1449" s="196" t="s">
        <v>81</v>
      </c>
      <c r="AV1449" s="12" t="s">
        <v>77</v>
      </c>
      <c r="AW1449" s="12" t="s">
        <v>36</v>
      </c>
      <c r="AX1449" s="12" t="s">
        <v>73</v>
      </c>
      <c r="AY1449" s="196" t="s">
        <v>276</v>
      </c>
    </row>
    <row r="1450" spans="2:65" s="12" customFormat="1">
      <c r="B1450" s="194"/>
      <c r="D1450" s="195" t="s">
        <v>284</v>
      </c>
      <c r="E1450" s="196" t="s">
        <v>5</v>
      </c>
      <c r="F1450" s="197" t="s">
        <v>1406</v>
      </c>
      <c r="H1450" s="196" t="s">
        <v>5</v>
      </c>
      <c r="I1450" s="198"/>
      <c r="L1450" s="194"/>
      <c r="M1450" s="199"/>
      <c r="N1450" s="200"/>
      <c r="O1450" s="200"/>
      <c r="P1450" s="200"/>
      <c r="Q1450" s="200"/>
      <c r="R1450" s="200"/>
      <c r="S1450" s="200"/>
      <c r="T1450" s="201"/>
      <c r="AT1450" s="196" t="s">
        <v>284</v>
      </c>
      <c r="AU1450" s="196" t="s">
        <v>81</v>
      </c>
      <c r="AV1450" s="12" t="s">
        <v>77</v>
      </c>
      <c r="AW1450" s="12" t="s">
        <v>36</v>
      </c>
      <c r="AX1450" s="12" t="s">
        <v>73</v>
      </c>
      <c r="AY1450" s="196" t="s">
        <v>276</v>
      </c>
    </row>
    <row r="1451" spans="2:65" s="12" customFormat="1">
      <c r="B1451" s="194"/>
      <c r="D1451" s="195" t="s">
        <v>284</v>
      </c>
      <c r="E1451" s="196" t="s">
        <v>5</v>
      </c>
      <c r="F1451" s="197" t="s">
        <v>1417</v>
      </c>
      <c r="H1451" s="196" t="s">
        <v>5</v>
      </c>
      <c r="I1451" s="198"/>
      <c r="L1451" s="194"/>
      <c r="M1451" s="199"/>
      <c r="N1451" s="200"/>
      <c r="O1451" s="200"/>
      <c r="P1451" s="200"/>
      <c r="Q1451" s="200"/>
      <c r="R1451" s="200"/>
      <c r="S1451" s="200"/>
      <c r="T1451" s="201"/>
      <c r="AT1451" s="196" t="s">
        <v>284</v>
      </c>
      <c r="AU1451" s="196" t="s">
        <v>81</v>
      </c>
      <c r="AV1451" s="12" t="s">
        <v>77</v>
      </c>
      <c r="AW1451" s="12" t="s">
        <v>36</v>
      </c>
      <c r="AX1451" s="12" t="s">
        <v>73</v>
      </c>
      <c r="AY1451" s="196" t="s">
        <v>276</v>
      </c>
    </row>
    <row r="1452" spans="2:65" s="13" customFormat="1">
      <c r="B1452" s="202"/>
      <c r="D1452" s="195" t="s">
        <v>284</v>
      </c>
      <c r="E1452" s="203" t="s">
        <v>5</v>
      </c>
      <c r="F1452" s="204" t="s">
        <v>92</v>
      </c>
      <c r="H1452" s="205">
        <v>4</v>
      </c>
      <c r="I1452" s="206"/>
      <c r="L1452" s="202"/>
      <c r="M1452" s="207"/>
      <c r="N1452" s="208"/>
      <c r="O1452" s="208"/>
      <c r="P1452" s="208"/>
      <c r="Q1452" s="208"/>
      <c r="R1452" s="208"/>
      <c r="S1452" s="208"/>
      <c r="T1452" s="209"/>
      <c r="AT1452" s="203" t="s">
        <v>284</v>
      </c>
      <c r="AU1452" s="203" t="s">
        <v>81</v>
      </c>
      <c r="AV1452" s="13" t="s">
        <v>81</v>
      </c>
      <c r="AW1452" s="13" t="s">
        <v>36</v>
      </c>
      <c r="AX1452" s="13" t="s">
        <v>73</v>
      </c>
      <c r="AY1452" s="203" t="s">
        <v>276</v>
      </c>
    </row>
    <row r="1453" spans="2:65" s="14" customFormat="1">
      <c r="B1453" s="210"/>
      <c r="D1453" s="195" t="s">
        <v>284</v>
      </c>
      <c r="E1453" s="211" t="s">
        <v>5</v>
      </c>
      <c r="F1453" s="212" t="s">
        <v>290</v>
      </c>
      <c r="H1453" s="213">
        <v>4</v>
      </c>
      <c r="I1453" s="214"/>
      <c r="L1453" s="210"/>
      <c r="M1453" s="215"/>
      <c r="N1453" s="216"/>
      <c r="O1453" s="216"/>
      <c r="P1453" s="216"/>
      <c r="Q1453" s="216"/>
      <c r="R1453" s="216"/>
      <c r="S1453" s="216"/>
      <c r="T1453" s="217"/>
      <c r="AT1453" s="211" t="s">
        <v>284</v>
      </c>
      <c r="AU1453" s="211" t="s">
        <v>81</v>
      </c>
      <c r="AV1453" s="14" t="s">
        <v>87</v>
      </c>
      <c r="AW1453" s="14" t="s">
        <v>36</v>
      </c>
      <c r="AX1453" s="14" t="s">
        <v>73</v>
      </c>
      <c r="AY1453" s="211" t="s">
        <v>276</v>
      </c>
    </row>
    <row r="1454" spans="2:65" s="15" customFormat="1">
      <c r="B1454" s="218"/>
      <c r="D1454" s="195" t="s">
        <v>284</v>
      </c>
      <c r="E1454" s="219" t="s">
        <v>5</v>
      </c>
      <c r="F1454" s="220" t="s">
        <v>291</v>
      </c>
      <c r="H1454" s="221">
        <v>4</v>
      </c>
      <c r="I1454" s="222"/>
      <c r="L1454" s="218"/>
      <c r="M1454" s="223"/>
      <c r="N1454" s="224"/>
      <c r="O1454" s="224"/>
      <c r="P1454" s="224"/>
      <c r="Q1454" s="224"/>
      <c r="R1454" s="224"/>
      <c r="S1454" s="224"/>
      <c r="T1454" s="225"/>
      <c r="AT1454" s="219" t="s">
        <v>284</v>
      </c>
      <c r="AU1454" s="219" t="s">
        <v>81</v>
      </c>
      <c r="AV1454" s="15" t="s">
        <v>92</v>
      </c>
      <c r="AW1454" s="15" t="s">
        <v>36</v>
      </c>
      <c r="AX1454" s="15" t="s">
        <v>77</v>
      </c>
      <c r="AY1454" s="219" t="s">
        <v>276</v>
      </c>
    </row>
    <row r="1455" spans="2:65" s="11" customFormat="1" ht="29.85" customHeight="1">
      <c r="B1455" s="168"/>
      <c r="D1455" s="169" t="s">
        <v>72</v>
      </c>
      <c r="E1455" s="179" t="s">
        <v>1418</v>
      </c>
      <c r="F1455" s="179" t="s">
        <v>1419</v>
      </c>
      <c r="I1455" s="171"/>
      <c r="J1455" s="180">
        <f>BK1455</f>
        <v>0</v>
      </c>
      <c r="L1455" s="168"/>
      <c r="M1455" s="173"/>
      <c r="N1455" s="174"/>
      <c r="O1455" s="174"/>
      <c r="P1455" s="175">
        <f>SUM(P1456:P1521)</f>
        <v>0</v>
      </c>
      <c r="Q1455" s="174"/>
      <c r="R1455" s="175">
        <f>SUM(R1456:R1521)</f>
        <v>3.5328786599999997</v>
      </c>
      <c r="S1455" s="174"/>
      <c r="T1455" s="176">
        <f>SUM(T1456:T1521)</f>
        <v>0</v>
      </c>
      <c r="AR1455" s="169" t="s">
        <v>81</v>
      </c>
      <c r="AT1455" s="177" t="s">
        <v>72</v>
      </c>
      <c r="AU1455" s="177" t="s">
        <v>77</v>
      </c>
      <c r="AY1455" s="169" t="s">
        <v>276</v>
      </c>
      <c r="BK1455" s="178">
        <f>SUM(BK1456:BK1521)</f>
        <v>0</v>
      </c>
    </row>
    <row r="1456" spans="2:65" s="1" customFormat="1" ht="25.5" customHeight="1">
      <c r="B1456" s="181"/>
      <c r="C1456" s="182" t="s">
        <v>1408</v>
      </c>
      <c r="D1456" s="182" t="s">
        <v>278</v>
      </c>
      <c r="E1456" s="183" t="s">
        <v>4332</v>
      </c>
      <c r="F1456" s="184" t="s">
        <v>4333</v>
      </c>
      <c r="G1456" s="185" t="s">
        <v>325</v>
      </c>
      <c r="H1456" s="186">
        <v>82.18</v>
      </c>
      <c r="I1456" s="187"/>
      <c r="J1456" s="188">
        <f>ROUND(I1456*H1456,2)</f>
        <v>0</v>
      </c>
      <c r="K1456" s="184" t="s">
        <v>282</v>
      </c>
      <c r="L1456" s="42"/>
      <c r="M1456" s="189" t="s">
        <v>5</v>
      </c>
      <c r="N1456" s="190" t="s">
        <v>46</v>
      </c>
      <c r="O1456" s="43"/>
      <c r="P1456" s="191">
        <f>O1456*H1456</f>
        <v>0</v>
      </c>
      <c r="Q1456" s="191">
        <v>0</v>
      </c>
      <c r="R1456" s="191">
        <f>Q1456*H1456</f>
        <v>0</v>
      </c>
      <c r="S1456" s="191">
        <v>0</v>
      </c>
      <c r="T1456" s="192">
        <f>S1456*H1456</f>
        <v>0</v>
      </c>
      <c r="AR1456" s="25" t="s">
        <v>384</v>
      </c>
      <c r="AT1456" s="25" t="s">
        <v>278</v>
      </c>
      <c r="AU1456" s="25" t="s">
        <v>81</v>
      </c>
      <c r="AY1456" s="25" t="s">
        <v>276</v>
      </c>
      <c r="BE1456" s="193">
        <f>IF(N1456="základní",J1456,0)</f>
        <v>0</v>
      </c>
      <c r="BF1456" s="193">
        <f>IF(N1456="snížená",J1456,0)</f>
        <v>0</v>
      </c>
      <c r="BG1456" s="193">
        <f>IF(N1456="zákl. přenesená",J1456,0)</f>
        <v>0</v>
      </c>
      <c r="BH1456" s="193">
        <f>IF(N1456="sníž. přenesená",J1456,0)</f>
        <v>0</v>
      </c>
      <c r="BI1456" s="193">
        <f>IF(N1456="nulová",J1456,0)</f>
        <v>0</v>
      </c>
      <c r="BJ1456" s="25" t="s">
        <v>92</v>
      </c>
      <c r="BK1456" s="193">
        <f>ROUND(I1456*H1456,2)</f>
        <v>0</v>
      </c>
      <c r="BL1456" s="25" t="s">
        <v>384</v>
      </c>
      <c r="BM1456" s="25" t="s">
        <v>4334</v>
      </c>
    </row>
    <row r="1457" spans="2:65" s="12" customFormat="1">
      <c r="B1457" s="194"/>
      <c r="D1457" s="195" t="s">
        <v>284</v>
      </c>
      <c r="E1457" s="196" t="s">
        <v>5</v>
      </c>
      <c r="F1457" s="197" t="s">
        <v>4335</v>
      </c>
      <c r="H1457" s="196" t="s">
        <v>5</v>
      </c>
      <c r="I1457" s="198"/>
      <c r="L1457" s="194"/>
      <c r="M1457" s="199"/>
      <c r="N1457" s="200"/>
      <c r="O1457" s="200"/>
      <c r="P1457" s="200"/>
      <c r="Q1457" s="200"/>
      <c r="R1457" s="200"/>
      <c r="S1457" s="200"/>
      <c r="T1457" s="201"/>
      <c r="AT1457" s="196" t="s">
        <v>284</v>
      </c>
      <c r="AU1457" s="196" t="s">
        <v>81</v>
      </c>
      <c r="AV1457" s="12" t="s">
        <v>77</v>
      </c>
      <c r="AW1457" s="12" t="s">
        <v>36</v>
      </c>
      <c r="AX1457" s="12" t="s">
        <v>73</v>
      </c>
      <c r="AY1457" s="196" t="s">
        <v>276</v>
      </c>
    </row>
    <row r="1458" spans="2:65" s="12" customFormat="1">
      <c r="B1458" s="194"/>
      <c r="D1458" s="195" t="s">
        <v>284</v>
      </c>
      <c r="E1458" s="196" t="s">
        <v>5</v>
      </c>
      <c r="F1458" s="197" t="s">
        <v>3990</v>
      </c>
      <c r="H1458" s="196" t="s">
        <v>5</v>
      </c>
      <c r="I1458" s="198"/>
      <c r="L1458" s="194"/>
      <c r="M1458" s="199"/>
      <c r="N1458" s="200"/>
      <c r="O1458" s="200"/>
      <c r="P1458" s="200"/>
      <c r="Q1458" s="200"/>
      <c r="R1458" s="200"/>
      <c r="S1458" s="200"/>
      <c r="T1458" s="201"/>
      <c r="AT1458" s="196" t="s">
        <v>284</v>
      </c>
      <c r="AU1458" s="196" t="s">
        <v>81</v>
      </c>
      <c r="AV1458" s="12" t="s">
        <v>77</v>
      </c>
      <c r="AW1458" s="12" t="s">
        <v>36</v>
      </c>
      <c r="AX1458" s="12" t="s">
        <v>73</v>
      </c>
      <c r="AY1458" s="196" t="s">
        <v>276</v>
      </c>
    </row>
    <row r="1459" spans="2:65" s="12" customFormat="1">
      <c r="B1459" s="194"/>
      <c r="D1459" s="195" t="s">
        <v>284</v>
      </c>
      <c r="E1459" s="196" t="s">
        <v>5</v>
      </c>
      <c r="F1459" s="197" t="s">
        <v>426</v>
      </c>
      <c r="H1459" s="196" t="s">
        <v>5</v>
      </c>
      <c r="I1459" s="198"/>
      <c r="L1459" s="194"/>
      <c r="M1459" s="199"/>
      <c r="N1459" s="200"/>
      <c r="O1459" s="200"/>
      <c r="P1459" s="200"/>
      <c r="Q1459" s="200"/>
      <c r="R1459" s="200"/>
      <c r="S1459" s="200"/>
      <c r="T1459" s="201"/>
      <c r="AT1459" s="196" t="s">
        <v>284</v>
      </c>
      <c r="AU1459" s="196" t="s">
        <v>81</v>
      </c>
      <c r="AV1459" s="12" t="s">
        <v>77</v>
      </c>
      <c r="AW1459" s="12" t="s">
        <v>36</v>
      </c>
      <c r="AX1459" s="12" t="s">
        <v>73</v>
      </c>
      <c r="AY1459" s="196" t="s">
        <v>276</v>
      </c>
    </row>
    <row r="1460" spans="2:65" s="13" customFormat="1">
      <c r="B1460" s="202"/>
      <c r="D1460" s="195" t="s">
        <v>284</v>
      </c>
      <c r="E1460" s="203" t="s">
        <v>5</v>
      </c>
      <c r="F1460" s="204" t="s">
        <v>4336</v>
      </c>
      <c r="H1460" s="205">
        <v>82.18</v>
      </c>
      <c r="I1460" s="206"/>
      <c r="L1460" s="202"/>
      <c r="M1460" s="207"/>
      <c r="N1460" s="208"/>
      <c r="O1460" s="208"/>
      <c r="P1460" s="208"/>
      <c r="Q1460" s="208"/>
      <c r="R1460" s="208"/>
      <c r="S1460" s="208"/>
      <c r="T1460" s="209"/>
      <c r="AT1460" s="203" t="s">
        <v>284</v>
      </c>
      <c r="AU1460" s="203" t="s">
        <v>81</v>
      </c>
      <c r="AV1460" s="13" t="s">
        <v>81</v>
      </c>
      <c r="AW1460" s="13" t="s">
        <v>36</v>
      </c>
      <c r="AX1460" s="13" t="s">
        <v>73</v>
      </c>
      <c r="AY1460" s="203" t="s">
        <v>276</v>
      </c>
    </row>
    <row r="1461" spans="2:65" s="14" customFormat="1">
      <c r="B1461" s="210"/>
      <c r="D1461" s="195" t="s">
        <v>284</v>
      </c>
      <c r="E1461" s="211" t="s">
        <v>5</v>
      </c>
      <c r="F1461" s="212" t="s">
        <v>290</v>
      </c>
      <c r="H1461" s="213">
        <v>82.18</v>
      </c>
      <c r="I1461" s="214"/>
      <c r="L1461" s="210"/>
      <c r="M1461" s="215"/>
      <c r="N1461" s="216"/>
      <c r="O1461" s="216"/>
      <c r="P1461" s="216"/>
      <c r="Q1461" s="216"/>
      <c r="R1461" s="216"/>
      <c r="S1461" s="216"/>
      <c r="T1461" s="217"/>
      <c r="AT1461" s="211" t="s">
        <v>284</v>
      </c>
      <c r="AU1461" s="211" t="s">
        <v>81</v>
      </c>
      <c r="AV1461" s="14" t="s">
        <v>87</v>
      </c>
      <c r="AW1461" s="14" t="s">
        <v>36</v>
      </c>
      <c r="AX1461" s="14" t="s">
        <v>73</v>
      </c>
      <c r="AY1461" s="211" t="s">
        <v>276</v>
      </c>
    </row>
    <row r="1462" spans="2:65" s="15" customFormat="1">
      <c r="B1462" s="218"/>
      <c r="D1462" s="195" t="s">
        <v>284</v>
      </c>
      <c r="E1462" s="219" t="s">
        <v>5</v>
      </c>
      <c r="F1462" s="220" t="s">
        <v>291</v>
      </c>
      <c r="H1462" s="221">
        <v>82.18</v>
      </c>
      <c r="I1462" s="222"/>
      <c r="L1462" s="218"/>
      <c r="M1462" s="223"/>
      <c r="N1462" s="224"/>
      <c r="O1462" s="224"/>
      <c r="P1462" s="224"/>
      <c r="Q1462" s="224"/>
      <c r="R1462" s="224"/>
      <c r="S1462" s="224"/>
      <c r="T1462" s="225"/>
      <c r="AT1462" s="219" t="s">
        <v>284</v>
      </c>
      <c r="AU1462" s="219" t="s">
        <v>81</v>
      </c>
      <c r="AV1462" s="15" t="s">
        <v>92</v>
      </c>
      <c r="AW1462" s="15" t="s">
        <v>36</v>
      </c>
      <c r="AX1462" s="15" t="s">
        <v>77</v>
      </c>
      <c r="AY1462" s="219" t="s">
        <v>276</v>
      </c>
    </row>
    <row r="1463" spans="2:65" s="1" customFormat="1" ht="25.5" customHeight="1">
      <c r="B1463" s="181"/>
      <c r="C1463" s="226" t="s">
        <v>1412</v>
      </c>
      <c r="D1463" s="226" t="s">
        <v>447</v>
      </c>
      <c r="E1463" s="227" t="s">
        <v>4337</v>
      </c>
      <c r="F1463" s="228" t="s">
        <v>4338</v>
      </c>
      <c r="G1463" s="229" t="s">
        <v>325</v>
      </c>
      <c r="H1463" s="230">
        <v>180.79599999999999</v>
      </c>
      <c r="I1463" s="231"/>
      <c r="J1463" s="232">
        <f>ROUND(I1463*H1463,2)</f>
        <v>0</v>
      </c>
      <c r="K1463" s="228" t="s">
        <v>282</v>
      </c>
      <c r="L1463" s="233"/>
      <c r="M1463" s="234" t="s">
        <v>5</v>
      </c>
      <c r="N1463" s="235" t="s">
        <v>46</v>
      </c>
      <c r="O1463" s="43"/>
      <c r="P1463" s="191">
        <f>O1463*H1463</f>
        <v>0</v>
      </c>
      <c r="Q1463" s="191">
        <v>1.8E-3</v>
      </c>
      <c r="R1463" s="191">
        <f>Q1463*H1463</f>
        <v>0.32543279999999997</v>
      </c>
      <c r="S1463" s="191">
        <v>0</v>
      </c>
      <c r="T1463" s="192">
        <f>S1463*H1463</f>
        <v>0</v>
      </c>
      <c r="AR1463" s="25" t="s">
        <v>484</v>
      </c>
      <c r="AT1463" s="25" t="s">
        <v>447</v>
      </c>
      <c r="AU1463" s="25" t="s">
        <v>81</v>
      </c>
      <c r="AY1463" s="25" t="s">
        <v>276</v>
      </c>
      <c r="BE1463" s="193">
        <f>IF(N1463="základní",J1463,0)</f>
        <v>0</v>
      </c>
      <c r="BF1463" s="193">
        <f>IF(N1463="snížená",J1463,0)</f>
        <v>0</v>
      </c>
      <c r="BG1463" s="193">
        <f>IF(N1463="zákl. přenesená",J1463,0)</f>
        <v>0</v>
      </c>
      <c r="BH1463" s="193">
        <f>IF(N1463="sníž. přenesená",J1463,0)</f>
        <v>0</v>
      </c>
      <c r="BI1463" s="193">
        <f>IF(N1463="nulová",J1463,0)</f>
        <v>0</v>
      </c>
      <c r="BJ1463" s="25" t="s">
        <v>92</v>
      </c>
      <c r="BK1463" s="193">
        <f>ROUND(I1463*H1463,2)</f>
        <v>0</v>
      </c>
      <c r="BL1463" s="25" t="s">
        <v>384</v>
      </c>
      <c r="BM1463" s="25" t="s">
        <v>4339</v>
      </c>
    </row>
    <row r="1464" spans="2:65" s="12" customFormat="1">
      <c r="B1464" s="194"/>
      <c r="D1464" s="195" t="s">
        <v>284</v>
      </c>
      <c r="E1464" s="196" t="s">
        <v>5</v>
      </c>
      <c r="F1464" s="197" t="s">
        <v>451</v>
      </c>
      <c r="H1464" s="196" t="s">
        <v>5</v>
      </c>
      <c r="I1464" s="198"/>
      <c r="L1464" s="194"/>
      <c r="M1464" s="199"/>
      <c r="N1464" s="200"/>
      <c r="O1464" s="200"/>
      <c r="P1464" s="200"/>
      <c r="Q1464" s="200"/>
      <c r="R1464" s="200"/>
      <c r="S1464" s="200"/>
      <c r="T1464" s="201"/>
      <c r="AT1464" s="196" t="s">
        <v>284</v>
      </c>
      <c r="AU1464" s="196" t="s">
        <v>81</v>
      </c>
      <c r="AV1464" s="12" t="s">
        <v>77</v>
      </c>
      <c r="AW1464" s="12" t="s">
        <v>36</v>
      </c>
      <c r="AX1464" s="12" t="s">
        <v>73</v>
      </c>
      <c r="AY1464" s="196" t="s">
        <v>276</v>
      </c>
    </row>
    <row r="1465" spans="2:65" s="13" customFormat="1">
      <c r="B1465" s="202"/>
      <c r="D1465" s="195" t="s">
        <v>284</v>
      </c>
      <c r="E1465" s="203" t="s">
        <v>5</v>
      </c>
      <c r="F1465" s="204" t="s">
        <v>4340</v>
      </c>
      <c r="H1465" s="205">
        <v>180.79599999999999</v>
      </c>
      <c r="I1465" s="206"/>
      <c r="L1465" s="202"/>
      <c r="M1465" s="207"/>
      <c r="N1465" s="208"/>
      <c r="O1465" s="208"/>
      <c r="P1465" s="208"/>
      <c r="Q1465" s="208"/>
      <c r="R1465" s="208"/>
      <c r="S1465" s="208"/>
      <c r="T1465" s="209"/>
      <c r="AT1465" s="203" t="s">
        <v>284</v>
      </c>
      <c r="AU1465" s="203" t="s">
        <v>81</v>
      </c>
      <c r="AV1465" s="13" t="s">
        <v>81</v>
      </c>
      <c r="AW1465" s="13" t="s">
        <v>36</v>
      </c>
      <c r="AX1465" s="13" t="s">
        <v>73</v>
      </c>
      <c r="AY1465" s="203" t="s">
        <v>276</v>
      </c>
    </row>
    <row r="1466" spans="2:65" s="14" customFormat="1">
      <c r="B1466" s="210"/>
      <c r="D1466" s="195" t="s">
        <v>284</v>
      </c>
      <c r="E1466" s="211" t="s">
        <v>5</v>
      </c>
      <c r="F1466" s="212" t="s">
        <v>290</v>
      </c>
      <c r="H1466" s="213">
        <v>180.79599999999999</v>
      </c>
      <c r="I1466" s="214"/>
      <c r="L1466" s="210"/>
      <c r="M1466" s="215"/>
      <c r="N1466" s="216"/>
      <c r="O1466" s="216"/>
      <c r="P1466" s="216"/>
      <c r="Q1466" s="216"/>
      <c r="R1466" s="216"/>
      <c r="S1466" s="216"/>
      <c r="T1466" s="217"/>
      <c r="AT1466" s="211" t="s">
        <v>284</v>
      </c>
      <c r="AU1466" s="211" t="s">
        <v>81</v>
      </c>
      <c r="AV1466" s="14" t="s">
        <v>87</v>
      </c>
      <c r="AW1466" s="14" t="s">
        <v>36</v>
      </c>
      <c r="AX1466" s="14" t="s">
        <v>73</v>
      </c>
      <c r="AY1466" s="211" t="s">
        <v>276</v>
      </c>
    </row>
    <row r="1467" spans="2:65" s="15" customFormat="1">
      <c r="B1467" s="218"/>
      <c r="D1467" s="195" t="s">
        <v>284</v>
      </c>
      <c r="E1467" s="219" t="s">
        <v>5</v>
      </c>
      <c r="F1467" s="220" t="s">
        <v>291</v>
      </c>
      <c r="H1467" s="221">
        <v>180.79599999999999</v>
      </c>
      <c r="I1467" s="222"/>
      <c r="L1467" s="218"/>
      <c r="M1467" s="223"/>
      <c r="N1467" s="224"/>
      <c r="O1467" s="224"/>
      <c r="P1467" s="224"/>
      <c r="Q1467" s="224"/>
      <c r="R1467" s="224"/>
      <c r="S1467" s="224"/>
      <c r="T1467" s="225"/>
      <c r="AT1467" s="219" t="s">
        <v>284</v>
      </c>
      <c r="AU1467" s="219" t="s">
        <v>81</v>
      </c>
      <c r="AV1467" s="15" t="s">
        <v>92</v>
      </c>
      <c r="AW1467" s="15" t="s">
        <v>36</v>
      </c>
      <c r="AX1467" s="15" t="s">
        <v>77</v>
      </c>
      <c r="AY1467" s="219" t="s">
        <v>276</v>
      </c>
    </row>
    <row r="1468" spans="2:65" s="1" customFormat="1" ht="25.5" customHeight="1">
      <c r="B1468" s="181"/>
      <c r="C1468" s="182" t="s">
        <v>1420</v>
      </c>
      <c r="D1468" s="182" t="s">
        <v>278</v>
      </c>
      <c r="E1468" s="183" t="s">
        <v>1430</v>
      </c>
      <c r="F1468" s="184" t="s">
        <v>1431</v>
      </c>
      <c r="G1468" s="185" t="s">
        <v>325</v>
      </c>
      <c r="H1468" s="186">
        <v>376.375</v>
      </c>
      <c r="I1468" s="187"/>
      <c r="J1468" s="188">
        <f>ROUND(I1468*H1468,2)</f>
        <v>0</v>
      </c>
      <c r="K1468" s="184" t="s">
        <v>282</v>
      </c>
      <c r="L1468" s="42"/>
      <c r="M1468" s="189" t="s">
        <v>5</v>
      </c>
      <c r="N1468" s="190" t="s">
        <v>46</v>
      </c>
      <c r="O1468" s="43"/>
      <c r="P1468" s="191">
        <f>O1468*H1468</f>
        <v>0</v>
      </c>
      <c r="Q1468" s="191">
        <v>1.16E-3</v>
      </c>
      <c r="R1468" s="191">
        <f>Q1468*H1468</f>
        <v>0.43659500000000001</v>
      </c>
      <c r="S1468" s="191">
        <v>0</v>
      </c>
      <c r="T1468" s="192">
        <f>S1468*H1468</f>
        <v>0</v>
      </c>
      <c r="AR1468" s="25" t="s">
        <v>384</v>
      </c>
      <c r="AT1468" s="25" t="s">
        <v>278</v>
      </c>
      <c r="AU1468" s="25" t="s">
        <v>81</v>
      </c>
      <c r="AY1468" s="25" t="s">
        <v>276</v>
      </c>
      <c r="BE1468" s="193">
        <f>IF(N1468="základní",J1468,0)</f>
        <v>0</v>
      </c>
      <c r="BF1468" s="193">
        <f>IF(N1468="snížená",J1468,0)</f>
        <v>0</v>
      </c>
      <c r="BG1468" s="193">
        <f>IF(N1468="zákl. přenesená",J1468,0)</f>
        <v>0</v>
      </c>
      <c r="BH1468" s="193">
        <f>IF(N1468="sníž. přenesená",J1468,0)</f>
        <v>0</v>
      </c>
      <c r="BI1468" s="193">
        <f>IF(N1468="nulová",J1468,0)</f>
        <v>0</v>
      </c>
      <c r="BJ1468" s="25" t="s">
        <v>92</v>
      </c>
      <c r="BK1468" s="193">
        <f>ROUND(I1468*H1468,2)</f>
        <v>0</v>
      </c>
      <c r="BL1468" s="25" t="s">
        <v>384</v>
      </c>
      <c r="BM1468" s="25" t="s">
        <v>4341</v>
      </c>
    </row>
    <row r="1469" spans="2:65" s="12" customFormat="1">
      <c r="B1469" s="194"/>
      <c r="D1469" s="195" t="s">
        <v>284</v>
      </c>
      <c r="E1469" s="196" t="s">
        <v>5</v>
      </c>
      <c r="F1469" s="197" t="s">
        <v>1433</v>
      </c>
      <c r="H1469" s="196" t="s">
        <v>5</v>
      </c>
      <c r="I1469" s="198"/>
      <c r="L1469" s="194"/>
      <c r="M1469" s="199"/>
      <c r="N1469" s="200"/>
      <c r="O1469" s="200"/>
      <c r="P1469" s="200"/>
      <c r="Q1469" s="200"/>
      <c r="R1469" s="200"/>
      <c r="S1469" s="200"/>
      <c r="T1469" s="201"/>
      <c r="AT1469" s="196" t="s">
        <v>284</v>
      </c>
      <c r="AU1469" s="196" t="s">
        <v>81</v>
      </c>
      <c r="AV1469" s="12" t="s">
        <v>77</v>
      </c>
      <c r="AW1469" s="12" t="s">
        <v>36</v>
      </c>
      <c r="AX1469" s="12" t="s">
        <v>73</v>
      </c>
      <c r="AY1469" s="196" t="s">
        <v>276</v>
      </c>
    </row>
    <row r="1470" spans="2:65" s="12" customFormat="1">
      <c r="B1470" s="194"/>
      <c r="D1470" s="195" t="s">
        <v>284</v>
      </c>
      <c r="E1470" s="196" t="s">
        <v>5</v>
      </c>
      <c r="F1470" s="197" t="s">
        <v>3909</v>
      </c>
      <c r="H1470" s="196" t="s">
        <v>5</v>
      </c>
      <c r="I1470" s="198"/>
      <c r="L1470" s="194"/>
      <c r="M1470" s="199"/>
      <c r="N1470" s="200"/>
      <c r="O1470" s="200"/>
      <c r="P1470" s="200"/>
      <c r="Q1470" s="200"/>
      <c r="R1470" s="200"/>
      <c r="S1470" s="200"/>
      <c r="T1470" s="201"/>
      <c r="AT1470" s="196" t="s">
        <v>284</v>
      </c>
      <c r="AU1470" s="196" t="s">
        <v>81</v>
      </c>
      <c r="AV1470" s="12" t="s">
        <v>77</v>
      </c>
      <c r="AW1470" s="12" t="s">
        <v>36</v>
      </c>
      <c r="AX1470" s="12" t="s">
        <v>73</v>
      </c>
      <c r="AY1470" s="196" t="s">
        <v>276</v>
      </c>
    </row>
    <row r="1471" spans="2:65" s="12" customFormat="1">
      <c r="B1471" s="194"/>
      <c r="D1471" s="195" t="s">
        <v>284</v>
      </c>
      <c r="E1471" s="196" t="s">
        <v>5</v>
      </c>
      <c r="F1471" s="197" t="s">
        <v>3756</v>
      </c>
      <c r="H1471" s="196" t="s">
        <v>5</v>
      </c>
      <c r="I1471" s="198"/>
      <c r="L1471" s="194"/>
      <c r="M1471" s="199"/>
      <c r="N1471" s="200"/>
      <c r="O1471" s="200"/>
      <c r="P1471" s="200"/>
      <c r="Q1471" s="200"/>
      <c r="R1471" s="200"/>
      <c r="S1471" s="200"/>
      <c r="T1471" s="201"/>
      <c r="AT1471" s="196" t="s">
        <v>284</v>
      </c>
      <c r="AU1471" s="196" t="s">
        <v>81</v>
      </c>
      <c r="AV1471" s="12" t="s">
        <v>77</v>
      </c>
      <c r="AW1471" s="12" t="s">
        <v>36</v>
      </c>
      <c r="AX1471" s="12" t="s">
        <v>73</v>
      </c>
      <c r="AY1471" s="196" t="s">
        <v>276</v>
      </c>
    </row>
    <row r="1472" spans="2:65" s="13" customFormat="1">
      <c r="B1472" s="202"/>
      <c r="D1472" s="195" t="s">
        <v>284</v>
      </c>
      <c r="E1472" s="203" t="s">
        <v>5</v>
      </c>
      <c r="F1472" s="204" t="s">
        <v>4263</v>
      </c>
      <c r="H1472" s="205">
        <v>103.48</v>
      </c>
      <c r="I1472" s="206"/>
      <c r="L1472" s="202"/>
      <c r="M1472" s="207"/>
      <c r="N1472" s="208"/>
      <c r="O1472" s="208"/>
      <c r="P1472" s="208"/>
      <c r="Q1472" s="208"/>
      <c r="R1472" s="208"/>
      <c r="S1472" s="208"/>
      <c r="T1472" s="209"/>
      <c r="AT1472" s="203" t="s">
        <v>284</v>
      </c>
      <c r="AU1472" s="203" t="s">
        <v>81</v>
      </c>
      <c r="AV1472" s="13" t="s">
        <v>81</v>
      </c>
      <c r="AW1472" s="13" t="s">
        <v>36</v>
      </c>
      <c r="AX1472" s="13" t="s">
        <v>73</v>
      </c>
      <c r="AY1472" s="203" t="s">
        <v>276</v>
      </c>
    </row>
    <row r="1473" spans="2:65" s="13" customFormat="1">
      <c r="B1473" s="202"/>
      <c r="D1473" s="195" t="s">
        <v>284</v>
      </c>
      <c r="E1473" s="203" t="s">
        <v>5</v>
      </c>
      <c r="F1473" s="204" t="s">
        <v>4264</v>
      </c>
      <c r="H1473" s="205">
        <v>7.14</v>
      </c>
      <c r="I1473" s="206"/>
      <c r="L1473" s="202"/>
      <c r="M1473" s="207"/>
      <c r="N1473" s="208"/>
      <c r="O1473" s="208"/>
      <c r="P1473" s="208"/>
      <c r="Q1473" s="208"/>
      <c r="R1473" s="208"/>
      <c r="S1473" s="208"/>
      <c r="T1473" s="209"/>
      <c r="AT1473" s="203" t="s">
        <v>284</v>
      </c>
      <c r="AU1473" s="203" t="s">
        <v>81</v>
      </c>
      <c r="AV1473" s="13" t="s">
        <v>81</v>
      </c>
      <c r="AW1473" s="13" t="s">
        <v>36</v>
      </c>
      <c r="AX1473" s="13" t="s">
        <v>73</v>
      </c>
      <c r="AY1473" s="203" t="s">
        <v>276</v>
      </c>
    </row>
    <row r="1474" spans="2:65" s="13" customFormat="1">
      <c r="B1474" s="202"/>
      <c r="D1474" s="195" t="s">
        <v>284</v>
      </c>
      <c r="E1474" s="203" t="s">
        <v>5</v>
      </c>
      <c r="F1474" s="204" t="s">
        <v>4265</v>
      </c>
      <c r="H1474" s="205">
        <v>2.7749999999999999</v>
      </c>
      <c r="I1474" s="206"/>
      <c r="L1474" s="202"/>
      <c r="M1474" s="207"/>
      <c r="N1474" s="208"/>
      <c r="O1474" s="208"/>
      <c r="P1474" s="208"/>
      <c r="Q1474" s="208"/>
      <c r="R1474" s="208"/>
      <c r="S1474" s="208"/>
      <c r="T1474" s="209"/>
      <c r="AT1474" s="203" t="s">
        <v>284</v>
      </c>
      <c r="AU1474" s="203" t="s">
        <v>81</v>
      </c>
      <c r="AV1474" s="13" t="s">
        <v>81</v>
      </c>
      <c r="AW1474" s="13" t="s">
        <v>36</v>
      </c>
      <c r="AX1474" s="13" t="s">
        <v>73</v>
      </c>
      <c r="AY1474" s="203" t="s">
        <v>276</v>
      </c>
    </row>
    <row r="1475" spans="2:65" s="13" customFormat="1">
      <c r="B1475" s="202"/>
      <c r="D1475" s="195" t="s">
        <v>284</v>
      </c>
      <c r="E1475" s="203" t="s">
        <v>5</v>
      </c>
      <c r="F1475" s="204" t="s">
        <v>4266</v>
      </c>
      <c r="H1475" s="205">
        <v>1.26</v>
      </c>
      <c r="I1475" s="206"/>
      <c r="L1475" s="202"/>
      <c r="M1475" s="207"/>
      <c r="N1475" s="208"/>
      <c r="O1475" s="208"/>
      <c r="P1475" s="208"/>
      <c r="Q1475" s="208"/>
      <c r="R1475" s="208"/>
      <c r="S1475" s="208"/>
      <c r="T1475" s="209"/>
      <c r="AT1475" s="203" t="s">
        <v>284</v>
      </c>
      <c r="AU1475" s="203" t="s">
        <v>81</v>
      </c>
      <c r="AV1475" s="13" t="s">
        <v>81</v>
      </c>
      <c r="AW1475" s="13" t="s">
        <v>36</v>
      </c>
      <c r="AX1475" s="13" t="s">
        <v>73</v>
      </c>
      <c r="AY1475" s="203" t="s">
        <v>276</v>
      </c>
    </row>
    <row r="1476" spans="2:65" s="14" customFormat="1">
      <c r="B1476" s="210"/>
      <c r="D1476" s="195" t="s">
        <v>284</v>
      </c>
      <c r="E1476" s="211" t="s">
        <v>5</v>
      </c>
      <c r="F1476" s="212" t="s">
        <v>290</v>
      </c>
      <c r="H1476" s="213">
        <v>114.655</v>
      </c>
      <c r="I1476" s="214"/>
      <c r="L1476" s="210"/>
      <c r="M1476" s="215"/>
      <c r="N1476" s="216"/>
      <c r="O1476" s="216"/>
      <c r="P1476" s="216"/>
      <c r="Q1476" s="216"/>
      <c r="R1476" s="216"/>
      <c r="S1476" s="216"/>
      <c r="T1476" s="217"/>
      <c r="AT1476" s="211" t="s">
        <v>284</v>
      </c>
      <c r="AU1476" s="211" t="s">
        <v>81</v>
      </c>
      <c r="AV1476" s="14" t="s">
        <v>87</v>
      </c>
      <c r="AW1476" s="14" t="s">
        <v>36</v>
      </c>
      <c r="AX1476" s="14" t="s">
        <v>73</v>
      </c>
      <c r="AY1476" s="211" t="s">
        <v>276</v>
      </c>
    </row>
    <row r="1477" spans="2:65" s="12" customFormat="1">
      <c r="B1477" s="194"/>
      <c r="D1477" s="195" t="s">
        <v>284</v>
      </c>
      <c r="E1477" s="196" t="s">
        <v>5</v>
      </c>
      <c r="F1477" s="197" t="s">
        <v>1318</v>
      </c>
      <c r="H1477" s="196" t="s">
        <v>5</v>
      </c>
      <c r="I1477" s="198"/>
      <c r="L1477" s="194"/>
      <c r="M1477" s="199"/>
      <c r="N1477" s="200"/>
      <c r="O1477" s="200"/>
      <c r="P1477" s="200"/>
      <c r="Q1477" s="200"/>
      <c r="R1477" s="200"/>
      <c r="S1477" s="200"/>
      <c r="T1477" s="201"/>
      <c r="AT1477" s="196" t="s">
        <v>284</v>
      </c>
      <c r="AU1477" s="196" t="s">
        <v>81</v>
      </c>
      <c r="AV1477" s="12" t="s">
        <v>77</v>
      </c>
      <c r="AW1477" s="12" t="s">
        <v>36</v>
      </c>
      <c r="AX1477" s="12" t="s">
        <v>73</v>
      </c>
      <c r="AY1477" s="196" t="s">
        <v>276</v>
      </c>
    </row>
    <row r="1478" spans="2:65" s="13" customFormat="1">
      <c r="B1478" s="202"/>
      <c r="D1478" s="195" t="s">
        <v>284</v>
      </c>
      <c r="E1478" s="203" t="s">
        <v>5</v>
      </c>
      <c r="F1478" s="204" t="s">
        <v>4342</v>
      </c>
      <c r="H1478" s="205">
        <v>46.8</v>
      </c>
      <c r="I1478" s="206"/>
      <c r="L1478" s="202"/>
      <c r="M1478" s="207"/>
      <c r="N1478" s="208"/>
      <c r="O1478" s="208"/>
      <c r="P1478" s="208"/>
      <c r="Q1478" s="208"/>
      <c r="R1478" s="208"/>
      <c r="S1478" s="208"/>
      <c r="T1478" s="209"/>
      <c r="AT1478" s="203" t="s">
        <v>284</v>
      </c>
      <c r="AU1478" s="203" t="s">
        <v>81</v>
      </c>
      <c r="AV1478" s="13" t="s">
        <v>81</v>
      </c>
      <c r="AW1478" s="13" t="s">
        <v>36</v>
      </c>
      <c r="AX1478" s="13" t="s">
        <v>73</v>
      </c>
      <c r="AY1478" s="203" t="s">
        <v>276</v>
      </c>
    </row>
    <row r="1479" spans="2:65" s="14" customFormat="1">
      <c r="B1479" s="210"/>
      <c r="D1479" s="195" t="s">
        <v>284</v>
      </c>
      <c r="E1479" s="211" t="s">
        <v>5</v>
      </c>
      <c r="F1479" s="212" t="s">
        <v>290</v>
      </c>
      <c r="H1479" s="213">
        <v>46.8</v>
      </c>
      <c r="I1479" s="214"/>
      <c r="L1479" s="210"/>
      <c r="M1479" s="215"/>
      <c r="N1479" s="216"/>
      <c r="O1479" s="216"/>
      <c r="P1479" s="216"/>
      <c r="Q1479" s="216"/>
      <c r="R1479" s="216"/>
      <c r="S1479" s="216"/>
      <c r="T1479" s="217"/>
      <c r="AT1479" s="211" t="s">
        <v>284</v>
      </c>
      <c r="AU1479" s="211" t="s">
        <v>81</v>
      </c>
      <c r="AV1479" s="14" t="s">
        <v>87</v>
      </c>
      <c r="AW1479" s="14" t="s">
        <v>36</v>
      </c>
      <c r="AX1479" s="14" t="s">
        <v>73</v>
      </c>
      <c r="AY1479" s="211" t="s">
        <v>276</v>
      </c>
    </row>
    <row r="1480" spans="2:65" s="12" customFormat="1">
      <c r="B1480" s="194"/>
      <c r="D1480" s="195" t="s">
        <v>284</v>
      </c>
      <c r="E1480" s="196" t="s">
        <v>5</v>
      </c>
      <c r="F1480" s="197" t="s">
        <v>3934</v>
      </c>
      <c r="H1480" s="196" t="s">
        <v>5</v>
      </c>
      <c r="I1480" s="198"/>
      <c r="L1480" s="194"/>
      <c r="M1480" s="199"/>
      <c r="N1480" s="200"/>
      <c r="O1480" s="200"/>
      <c r="P1480" s="200"/>
      <c r="Q1480" s="200"/>
      <c r="R1480" s="200"/>
      <c r="S1480" s="200"/>
      <c r="T1480" s="201"/>
      <c r="AT1480" s="196" t="s">
        <v>284</v>
      </c>
      <c r="AU1480" s="196" t="s">
        <v>81</v>
      </c>
      <c r="AV1480" s="12" t="s">
        <v>77</v>
      </c>
      <c r="AW1480" s="12" t="s">
        <v>36</v>
      </c>
      <c r="AX1480" s="12" t="s">
        <v>73</v>
      </c>
      <c r="AY1480" s="196" t="s">
        <v>276</v>
      </c>
    </row>
    <row r="1481" spans="2:65" s="13" customFormat="1">
      <c r="B1481" s="202"/>
      <c r="D1481" s="195" t="s">
        <v>284</v>
      </c>
      <c r="E1481" s="203" t="s">
        <v>5</v>
      </c>
      <c r="F1481" s="204" t="s">
        <v>4268</v>
      </c>
      <c r="H1481" s="205">
        <v>116.96</v>
      </c>
      <c r="I1481" s="206"/>
      <c r="L1481" s="202"/>
      <c r="M1481" s="207"/>
      <c r="N1481" s="208"/>
      <c r="O1481" s="208"/>
      <c r="P1481" s="208"/>
      <c r="Q1481" s="208"/>
      <c r="R1481" s="208"/>
      <c r="S1481" s="208"/>
      <c r="T1481" s="209"/>
      <c r="AT1481" s="203" t="s">
        <v>284</v>
      </c>
      <c r="AU1481" s="203" t="s">
        <v>81</v>
      </c>
      <c r="AV1481" s="13" t="s">
        <v>81</v>
      </c>
      <c r="AW1481" s="13" t="s">
        <v>36</v>
      </c>
      <c r="AX1481" s="13" t="s">
        <v>73</v>
      </c>
      <c r="AY1481" s="203" t="s">
        <v>276</v>
      </c>
    </row>
    <row r="1482" spans="2:65" s="14" customFormat="1">
      <c r="B1482" s="210"/>
      <c r="D1482" s="195" t="s">
        <v>284</v>
      </c>
      <c r="E1482" s="211" t="s">
        <v>5</v>
      </c>
      <c r="F1482" s="212" t="s">
        <v>290</v>
      </c>
      <c r="H1482" s="213">
        <v>116.96</v>
      </c>
      <c r="I1482" s="214"/>
      <c r="L1482" s="210"/>
      <c r="M1482" s="215"/>
      <c r="N1482" s="216"/>
      <c r="O1482" s="216"/>
      <c r="P1482" s="216"/>
      <c r="Q1482" s="216"/>
      <c r="R1482" s="216"/>
      <c r="S1482" s="216"/>
      <c r="T1482" s="217"/>
      <c r="AT1482" s="211" t="s">
        <v>284</v>
      </c>
      <c r="AU1482" s="211" t="s">
        <v>81</v>
      </c>
      <c r="AV1482" s="14" t="s">
        <v>87</v>
      </c>
      <c r="AW1482" s="14" t="s">
        <v>36</v>
      </c>
      <c r="AX1482" s="14" t="s">
        <v>73</v>
      </c>
      <c r="AY1482" s="211" t="s">
        <v>276</v>
      </c>
    </row>
    <row r="1483" spans="2:65" s="12" customFormat="1">
      <c r="B1483" s="194"/>
      <c r="D1483" s="195" t="s">
        <v>284</v>
      </c>
      <c r="E1483" s="196" t="s">
        <v>5</v>
      </c>
      <c r="F1483" s="197" t="s">
        <v>4017</v>
      </c>
      <c r="H1483" s="196" t="s">
        <v>5</v>
      </c>
      <c r="I1483" s="198"/>
      <c r="L1483" s="194"/>
      <c r="M1483" s="199"/>
      <c r="N1483" s="200"/>
      <c r="O1483" s="200"/>
      <c r="P1483" s="200"/>
      <c r="Q1483" s="200"/>
      <c r="R1483" s="200"/>
      <c r="S1483" s="200"/>
      <c r="T1483" s="201"/>
      <c r="AT1483" s="196" t="s">
        <v>284</v>
      </c>
      <c r="AU1483" s="196" t="s">
        <v>81</v>
      </c>
      <c r="AV1483" s="12" t="s">
        <v>77</v>
      </c>
      <c r="AW1483" s="12" t="s">
        <v>36</v>
      </c>
      <c r="AX1483" s="12" t="s">
        <v>73</v>
      </c>
      <c r="AY1483" s="196" t="s">
        <v>276</v>
      </c>
    </row>
    <row r="1484" spans="2:65" s="13" customFormat="1">
      <c r="B1484" s="202"/>
      <c r="D1484" s="195" t="s">
        <v>284</v>
      </c>
      <c r="E1484" s="203" t="s">
        <v>5</v>
      </c>
      <c r="F1484" s="204" t="s">
        <v>4018</v>
      </c>
      <c r="H1484" s="205">
        <v>48.98</v>
      </c>
      <c r="I1484" s="206"/>
      <c r="L1484" s="202"/>
      <c r="M1484" s="207"/>
      <c r="N1484" s="208"/>
      <c r="O1484" s="208"/>
      <c r="P1484" s="208"/>
      <c r="Q1484" s="208"/>
      <c r="R1484" s="208"/>
      <c r="S1484" s="208"/>
      <c r="T1484" s="209"/>
      <c r="AT1484" s="203" t="s">
        <v>284</v>
      </c>
      <c r="AU1484" s="203" t="s">
        <v>81</v>
      </c>
      <c r="AV1484" s="13" t="s">
        <v>81</v>
      </c>
      <c r="AW1484" s="13" t="s">
        <v>36</v>
      </c>
      <c r="AX1484" s="13" t="s">
        <v>73</v>
      </c>
      <c r="AY1484" s="203" t="s">
        <v>276</v>
      </c>
    </row>
    <row r="1485" spans="2:65" s="13" customFormat="1">
      <c r="B1485" s="202"/>
      <c r="D1485" s="195" t="s">
        <v>284</v>
      </c>
      <c r="E1485" s="203" t="s">
        <v>5</v>
      </c>
      <c r="F1485" s="204" t="s">
        <v>4018</v>
      </c>
      <c r="H1485" s="205">
        <v>48.98</v>
      </c>
      <c r="I1485" s="206"/>
      <c r="L1485" s="202"/>
      <c r="M1485" s="207"/>
      <c r="N1485" s="208"/>
      <c r="O1485" s="208"/>
      <c r="P1485" s="208"/>
      <c r="Q1485" s="208"/>
      <c r="R1485" s="208"/>
      <c r="S1485" s="208"/>
      <c r="T1485" s="209"/>
      <c r="AT1485" s="203" t="s">
        <v>284</v>
      </c>
      <c r="AU1485" s="203" t="s">
        <v>81</v>
      </c>
      <c r="AV1485" s="13" t="s">
        <v>81</v>
      </c>
      <c r="AW1485" s="13" t="s">
        <v>36</v>
      </c>
      <c r="AX1485" s="13" t="s">
        <v>73</v>
      </c>
      <c r="AY1485" s="203" t="s">
        <v>276</v>
      </c>
    </row>
    <row r="1486" spans="2:65" s="14" customFormat="1">
      <c r="B1486" s="210"/>
      <c r="D1486" s="195" t="s">
        <v>284</v>
      </c>
      <c r="E1486" s="211" t="s">
        <v>5</v>
      </c>
      <c r="F1486" s="212" t="s">
        <v>290</v>
      </c>
      <c r="H1486" s="213">
        <v>97.96</v>
      </c>
      <c r="I1486" s="214"/>
      <c r="L1486" s="210"/>
      <c r="M1486" s="215"/>
      <c r="N1486" s="216"/>
      <c r="O1486" s="216"/>
      <c r="P1486" s="216"/>
      <c r="Q1486" s="216"/>
      <c r="R1486" s="216"/>
      <c r="S1486" s="216"/>
      <c r="T1486" s="217"/>
      <c r="AT1486" s="211" t="s">
        <v>284</v>
      </c>
      <c r="AU1486" s="211" t="s">
        <v>81</v>
      </c>
      <c r="AV1486" s="14" t="s">
        <v>87</v>
      </c>
      <c r="AW1486" s="14" t="s">
        <v>36</v>
      </c>
      <c r="AX1486" s="14" t="s">
        <v>73</v>
      </c>
      <c r="AY1486" s="211" t="s">
        <v>276</v>
      </c>
    </row>
    <row r="1487" spans="2:65" s="15" customFormat="1">
      <c r="B1487" s="218"/>
      <c r="D1487" s="195" t="s">
        <v>284</v>
      </c>
      <c r="E1487" s="219" t="s">
        <v>5</v>
      </c>
      <c r="F1487" s="220" t="s">
        <v>291</v>
      </c>
      <c r="H1487" s="221">
        <v>376.375</v>
      </c>
      <c r="I1487" s="222"/>
      <c r="L1487" s="218"/>
      <c r="M1487" s="223"/>
      <c r="N1487" s="224"/>
      <c r="O1487" s="224"/>
      <c r="P1487" s="224"/>
      <c r="Q1487" s="224"/>
      <c r="R1487" s="224"/>
      <c r="S1487" s="224"/>
      <c r="T1487" s="225"/>
      <c r="AT1487" s="219" t="s">
        <v>284</v>
      </c>
      <c r="AU1487" s="219" t="s">
        <v>81</v>
      </c>
      <c r="AV1487" s="15" t="s">
        <v>92</v>
      </c>
      <c r="AW1487" s="15" t="s">
        <v>36</v>
      </c>
      <c r="AX1487" s="15" t="s">
        <v>77</v>
      </c>
      <c r="AY1487" s="219" t="s">
        <v>276</v>
      </c>
    </row>
    <row r="1488" spans="2:65" s="1" customFormat="1" ht="16.5" customHeight="1">
      <c r="B1488" s="181"/>
      <c r="C1488" s="226" t="s">
        <v>1425</v>
      </c>
      <c r="D1488" s="226" t="s">
        <v>447</v>
      </c>
      <c r="E1488" s="227" t="s">
        <v>1435</v>
      </c>
      <c r="F1488" s="228" t="s">
        <v>1436</v>
      </c>
      <c r="G1488" s="229" t="s">
        <v>281</v>
      </c>
      <c r="H1488" s="230">
        <v>86.304000000000002</v>
      </c>
      <c r="I1488" s="231"/>
      <c r="J1488" s="232">
        <f>ROUND(I1488*H1488,2)</f>
        <v>0</v>
      </c>
      <c r="K1488" s="228" t="s">
        <v>282</v>
      </c>
      <c r="L1488" s="233"/>
      <c r="M1488" s="234" t="s">
        <v>5</v>
      </c>
      <c r="N1488" s="235" t="s">
        <v>46</v>
      </c>
      <c r="O1488" s="43"/>
      <c r="P1488" s="191">
        <f>O1488*H1488</f>
        <v>0</v>
      </c>
      <c r="Q1488" s="191">
        <v>2.5000000000000001E-2</v>
      </c>
      <c r="R1488" s="191">
        <f>Q1488*H1488</f>
        <v>2.1576</v>
      </c>
      <c r="S1488" s="191">
        <v>0</v>
      </c>
      <c r="T1488" s="192">
        <f>S1488*H1488</f>
        <v>0</v>
      </c>
      <c r="AR1488" s="25" t="s">
        <v>484</v>
      </c>
      <c r="AT1488" s="25" t="s">
        <v>447</v>
      </c>
      <c r="AU1488" s="25" t="s">
        <v>81</v>
      </c>
      <c r="AY1488" s="25" t="s">
        <v>276</v>
      </c>
      <c r="BE1488" s="193">
        <f>IF(N1488="základní",J1488,0)</f>
        <v>0</v>
      </c>
      <c r="BF1488" s="193">
        <f>IF(N1488="snížená",J1488,0)</f>
        <v>0</v>
      </c>
      <c r="BG1488" s="193">
        <f>IF(N1488="zákl. přenesená",J1488,0)</f>
        <v>0</v>
      </c>
      <c r="BH1488" s="193">
        <f>IF(N1488="sníž. přenesená",J1488,0)</f>
        <v>0</v>
      </c>
      <c r="BI1488" s="193">
        <f>IF(N1488="nulová",J1488,0)</f>
        <v>0</v>
      </c>
      <c r="BJ1488" s="25" t="s">
        <v>92</v>
      </c>
      <c r="BK1488" s="193">
        <f>ROUND(I1488*H1488,2)</f>
        <v>0</v>
      </c>
      <c r="BL1488" s="25" t="s">
        <v>384</v>
      </c>
      <c r="BM1488" s="25" t="s">
        <v>4343</v>
      </c>
    </row>
    <row r="1489" spans="2:65" s="12" customFormat="1">
      <c r="B1489" s="194"/>
      <c r="D1489" s="195" t="s">
        <v>284</v>
      </c>
      <c r="E1489" s="196" t="s">
        <v>5</v>
      </c>
      <c r="F1489" s="197" t="s">
        <v>451</v>
      </c>
      <c r="H1489" s="196" t="s">
        <v>5</v>
      </c>
      <c r="I1489" s="198"/>
      <c r="L1489" s="194"/>
      <c r="M1489" s="199"/>
      <c r="N1489" s="200"/>
      <c r="O1489" s="200"/>
      <c r="P1489" s="200"/>
      <c r="Q1489" s="200"/>
      <c r="R1489" s="200"/>
      <c r="S1489" s="200"/>
      <c r="T1489" s="201"/>
      <c r="AT1489" s="196" t="s">
        <v>284</v>
      </c>
      <c r="AU1489" s="196" t="s">
        <v>81</v>
      </c>
      <c r="AV1489" s="12" t="s">
        <v>77</v>
      </c>
      <c r="AW1489" s="12" t="s">
        <v>36</v>
      </c>
      <c r="AX1489" s="12" t="s">
        <v>73</v>
      </c>
      <c r="AY1489" s="196" t="s">
        <v>276</v>
      </c>
    </row>
    <row r="1490" spans="2:65" s="12" customFormat="1">
      <c r="B1490" s="194"/>
      <c r="D1490" s="195" t="s">
        <v>284</v>
      </c>
      <c r="E1490" s="196" t="s">
        <v>5</v>
      </c>
      <c r="F1490" s="197" t="s">
        <v>3756</v>
      </c>
      <c r="H1490" s="196" t="s">
        <v>5</v>
      </c>
      <c r="I1490" s="198"/>
      <c r="L1490" s="194"/>
      <c r="M1490" s="199"/>
      <c r="N1490" s="200"/>
      <c r="O1490" s="200"/>
      <c r="P1490" s="200"/>
      <c r="Q1490" s="200"/>
      <c r="R1490" s="200"/>
      <c r="S1490" s="200"/>
      <c r="T1490" s="201"/>
      <c r="AT1490" s="196" t="s">
        <v>284</v>
      </c>
      <c r="AU1490" s="196" t="s">
        <v>81</v>
      </c>
      <c r="AV1490" s="12" t="s">
        <v>77</v>
      </c>
      <c r="AW1490" s="12" t="s">
        <v>36</v>
      </c>
      <c r="AX1490" s="12" t="s">
        <v>73</v>
      </c>
      <c r="AY1490" s="196" t="s">
        <v>276</v>
      </c>
    </row>
    <row r="1491" spans="2:65" s="13" customFormat="1">
      <c r="B1491" s="202"/>
      <c r="D1491" s="195" t="s">
        <v>284</v>
      </c>
      <c r="E1491" s="203" t="s">
        <v>5</v>
      </c>
      <c r="F1491" s="204" t="s">
        <v>4344</v>
      </c>
      <c r="H1491" s="205">
        <v>40.988999999999997</v>
      </c>
      <c r="I1491" s="206"/>
      <c r="L1491" s="202"/>
      <c r="M1491" s="207"/>
      <c r="N1491" s="208"/>
      <c r="O1491" s="208"/>
      <c r="P1491" s="208"/>
      <c r="Q1491" s="208"/>
      <c r="R1491" s="208"/>
      <c r="S1491" s="208"/>
      <c r="T1491" s="209"/>
      <c r="AT1491" s="203" t="s">
        <v>284</v>
      </c>
      <c r="AU1491" s="203" t="s">
        <v>81</v>
      </c>
      <c r="AV1491" s="13" t="s">
        <v>81</v>
      </c>
      <c r="AW1491" s="13" t="s">
        <v>36</v>
      </c>
      <c r="AX1491" s="13" t="s">
        <v>73</v>
      </c>
      <c r="AY1491" s="203" t="s">
        <v>276</v>
      </c>
    </row>
    <row r="1492" spans="2:65" s="12" customFormat="1">
      <c r="B1492" s="194"/>
      <c r="D1492" s="195" t="s">
        <v>284</v>
      </c>
      <c r="E1492" s="196" t="s">
        <v>5</v>
      </c>
      <c r="F1492" s="197" t="s">
        <v>3934</v>
      </c>
      <c r="H1492" s="196" t="s">
        <v>5</v>
      </c>
      <c r="I1492" s="198"/>
      <c r="L1492" s="194"/>
      <c r="M1492" s="199"/>
      <c r="N1492" s="200"/>
      <c r="O1492" s="200"/>
      <c r="P1492" s="200"/>
      <c r="Q1492" s="200"/>
      <c r="R1492" s="200"/>
      <c r="S1492" s="200"/>
      <c r="T1492" s="201"/>
      <c r="AT1492" s="196" t="s">
        <v>284</v>
      </c>
      <c r="AU1492" s="196" t="s">
        <v>81</v>
      </c>
      <c r="AV1492" s="12" t="s">
        <v>77</v>
      </c>
      <c r="AW1492" s="12" t="s">
        <v>36</v>
      </c>
      <c r="AX1492" s="12" t="s">
        <v>73</v>
      </c>
      <c r="AY1492" s="196" t="s">
        <v>276</v>
      </c>
    </row>
    <row r="1493" spans="2:65" s="13" customFormat="1">
      <c r="B1493" s="202"/>
      <c r="D1493" s="195" t="s">
        <v>284</v>
      </c>
      <c r="E1493" s="203" t="s">
        <v>5</v>
      </c>
      <c r="F1493" s="204" t="s">
        <v>4345</v>
      </c>
      <c r="H1493" s="205">
        <v>41.813000000000002</v>
      </c>
      <c r="I1493" s="206"/>
      <c r="L1493" s="202"/>
      <c r="M1493" s="207"/>
      <c r="N1493" s="208"/>
      <c r="O1493" s="208"/>
      <c r="P1493" s="208"/>
      <c r="Q1493" s="208"/>
      <c r="R1493" s="208"/>
      <c r="S1493" s="208"/>
      <c r="T1493" s="209"/>
      <c r="AT1493" s="203" t="s">
        <v>284</v>
      </c>
      <c r="AU1493" s="203" t="s">
        <v>81</v>
      </c>
      <c r="AV1493" s="13" t="s">
        <v>81</v>
      </c>
      <c r="AW1493" s="13" t="s">
        <v>36</v>
      </c>
      <c r="AX1493" s="13" t="s">
        <v>73</v>
      </c>
      <c r="AY1493" s="203" t="s">
        <v>276</v>
      </c>
    </row>
    <row r="1494" spans="2:65" s="12" customFormat="1">
      <c r="B1494" s="194"/>
      <c r="D1494" s="195" t="s">
        <v>284</v>
      </c>
      <c r="E1494" s="196" t="s">
        <v>5</v>
      </c>
      <c r="F1494" s="197" t="s">
        <v>4017</v>
      </c>
      <c r="H1494" s="196" t="s">
        <v>5</v>
      </c>
      <c r="I1494" s="198"/>
      <c r="L1494" s="194"/>
      <c r="M1494" s="199"/>
      <c r="N1494" s="200"/>
      <c r="O1494" s="200"/>
      <c r="P1494" s="200"/>
      <c r="Q1494" s="200"/>
      <c r="R1494" s="200"/>
      <c r="S1494" s="200"/>
      <c r="T1494" s="201"/>
      <c r="AT1494" s="196" t="s">
        <v>284</v>
      </c>
      <c r="AU1494" s="196" t="s">
        <v>81</v>
      </c>
      <c r="AV1494" s="12" t="s">
        <v>77</v>
      </c>
      <c r="AW1494" s="12" t="s">
        <v>36</v>
      </c>
      <c r="AX1494" s="12" t="s">
        <v>73</v>
      </c>
      <c r="AY1494" s="196" t="s">
        <v>276</v>
      </c>
    </row>
    <row r="1495" spans="2:65" s="13" customFormat="1">
      <c r="B1495" s="202"/>
      <c r="D1495" s="195" t="s">
        <v>284</v>
      </c>
      <c r="E1495" s="203" t="s">
        <v>5</v>
      </c>
      <c r="F1495" s="204" t="s">
        <v>4346</v>
      </c>
      <c r="H1495" s="205">
        <v>3.5019999999999998</v>
      </c>
      <c r="I1495" s="206"/>
      <c r="L1495" s="202"/>
      <c r="M1495" s="207"/>
      <c r="N1495" s="208"/>
      <c r="O1495" s="208"/>
      <c r="P1495" s="208"/>
      <c r="Q1495" s="208"/>
      <c r="R1495" s="208"/>
      <c r="S1495" s="208"/>
      <c r="T1495" s="209"/>
      <c r="AT1495" s="203" t="s">
        <v>284</v>
      </c>
      <c r="AU1495" s="203" t="s">
        <v>81</v>
      </c>
      <c r="AV1495" s="13" t="s">
        <v>81</v>
      </c>
      <c r="AW1495" s="13" t="s">
        <v>36</v>
      </c>
      <c r="AX1495" s="13" t="s">
        <v>73</v>
      </c>
      <c r="AY1495" s="203" t="s">
        <v>276</v>
      </c>
    </row>
    <row r="1496" spans="2:65" s="14" customFormat="1">
      <c r="B1496" s="210"/>
      <c r="D1496" s="195" t="s">
        <v>284</v>
      </c>
      <c r="E1496" s="211" t="s">
        <v>5</v>
      </c>
      <c r="F1496" s="212" t="s">
        <v>290</v>
      </c>
      <c r="H1496" s="213">
        <v>86.304000000000002</v>
      </c>
      <c r="I1496" s="214"/>
      <c r="L1496" s="210"/>
      <c r="M1496" s="215"/>
      <c r="N1496" s="216"/>
      <c r="O1496" s="216"/>
      <c r="P1496" s="216"/>
      <c r="Q1496" s="216"/>
      <c r="R1496" s="216"/>
      <c r="S1496" s="216"/>
      <c r="T1496" s="217"/>
      <c r="AT1496" s="211" t="s">
        <v>284</v>
      </c>
      <c r="AU1496" s="211" t="s">
        <v>81</v>
      </c>
      <c r="AV1496" s="14" t="s">
        <v>87</v>
      </c>
      <c r="AW1496" s="14" t="s">
        <v>36</v>
      </c>
      <c r="AX1496" s="14" t="s">
        <v>73</v>
      </c>
      <c r="AY1496" s="211" t="s">
        <v>276</v>
      </c>
    </row>
    <row r="1497" spans="2:65" s="15" customFormat="1">
      <c r="B1497" s="218"/>
      <c r="D1497" s="195" t="s">
        <v>284</v>
      </c>
      <c r="E1497" s="219" t="s">
        <v>5</v>
      </c>
      <c r="F1497" s="220" t="s">
        <v>291</v>
      </c>
      <c r="H1497" s="221">
        <v>86.304000000000002</v>
      </c>
      <c r="I1497" s="222"/>
      <c r="L1497" s="218"/>
      <c r="M1497" s="223"/>
      <c r="N1497" s="224"/>
      <c r="O1497" s="224"/>
      <c r="P1497" s="224"/>
      <c r="Q1497" s="224"/>
      <c r="R1497" s="224"/>
      <c r="S1497" s="224"/>
      <c r="T1497" s="225"/>
      <c r="AT1497" s="219" t="s">
        <v>284</v>
      </c>
      <c r="AU1497" s="219" t="s">
        <v>81</v>
      </c>
      <c r="AV1497" s="15" t="s">
        <v>92</v>
      </c>
      <c r="AW1497" s="15" t="s">
        <v>36</v>
      </c>
      <c r="AX1497" s="15" t="s">
        <v>77</v>
      </c>
      <c r="AY1497" s="219" t="s">
        <v>276</v>
      </c>
    </row>
    <row r="1498" spans="2:65" s="1" customFormat="1" ht="16.5" customHeight="1">
      <c r="B1498" s="181"/>
      <c r="C1498" s="226" t="s">
        <v>1429</v>
      </c>
      <c r="D1498" s="226" t="s">
        <v>447</v>
      </c>
      <c r="E1498" s="227" t="s">
        <v>1442</v>
      </c>
      <c r="F1498" s="228" t="s">
        <v>1443</v>
      </c>
      <c r="G1498" s="229" t="s">
        <v>325</v>
      </c>
      <c r="H1498" s="230">
        <v>51.48</v>
      </c>
      <c r="I1498" s="231"/>
      <c r="J1498" s="232">
        <f>ROUND(I1498*H1498,2)</f>
        <v>0</v>
      </c>
      <c r="K1498" s="228" t="s">
        <v>282</v>
      </c>
      <c r="L1498" s="233"/>
      <c r="M1498" s="234" t="s">
        <v>5</v>
      </c>
      <c r="N1498" s="235" t="s">
        <v>46</v>
      </c>
      <c r="O1498" s="43"/>
      <c r="P1498" s="191">
        <f>O1498*H1498</f>
        <v>0</v>
      </c>
      <c r="Q1498" s="191">
        <v>3.0000000000000001E-3</v>
      </c>
      <c r="R1498" s="191">
        <f>Q1498*H1498</f>
        <v>0.15443999999999999</v>
      </c>
      <c r="S1498" s="191">
        <v>0</v>
      </c>
      <c r="T1498" s="192">
        <f>S1498*H1498</f>
        <v>0</v>
      </c>
      <c r="AR1498" s="25" t="s">
        <v>484</v>
      </c>
      <c r="AT1498" s="25" t="s">
        <v>447</v>
      </c>
      <c r="AU1498" s="25" t="s">
        <v>81</v>
      </c>
      <c r="AY1498" s="25" t="s">
        <v>276</v>
      </c>
      <c r="BE1498" s="193">
        <f>IF(N1498="základní",J1498,0)</f>
        <v>0</v>
      </c>
      <c r="BF1498" s="193">
        <f>IF(N1498="snížená",J1498,0)</f>
        <v>0</v>
      </c>
      <c r="BG1498" s="193">
        <f>IF(N1498="zákl. přenesená",J1498,0)</f>
        <v>0</v>
      </c>
      <c r="BH1498" s="193">
        <f>IF(N1498="sníž. přenesená",J1498,0)</f>
        <v>0</v>
      </c>
      <c r="BI1498" s="193">
        <f>IF(N1498="nulová",J1498,0)</f>
        <v>0</v>
      </c>
      <c r="BJ1498" s="25" t="s">
        <v>92</v>
      </c>
      <c r="BK1498" s="193">
        <f>ROUND(I1498*H1498,2)</f>
        <v>0</v>
      </c>
      <c r="BL1498" s="25" t="s">
        <v>384</v>
      </c>
      <c r="BM1498" s="25" t="s">
        <v>4347</v>
      </c>
    </row>
    <row r="1499" spans="2:65" s="12" customFormat="1">
      <c r="B1499" s="194"/>
      <c r="D1499" s="195" t="s">
        <v>284</v>
      </c>
      <c r="E1499" s="196" t="s">
        <v>5</v>
      </c>
      <c r="F1499" s="197" t="s">
        <v>451</v>
      </c>
      <c r="H1499" s="196" t="s">
        <v>5</v>
      </c>
      <c r="I1499" s="198"/>
      <c r="L1499" s="194"/>
      <c r="M1499" s="199"/>
      <c r="N1499" s="200"/>
      <c r="O1499" s="200"/>
      <c r="P1499" s="200"/>
      <c r="Q1499" s="200"/>
      <c r="R1499" s="200"/>
      <c r="S1499" s="200"/>
      <c r="T1499" s="201"/>
      <c r="AT1499" s="196" t="s">
        <v>284</v>
      </c>
      <c r="AU1499" s="196" t="s">
        <v>81</v>
      </c>
      <c r="AV1499" s="12" t="s">
        <v>77</v>
      </c>
      <c r="AW1499" s="12" t="s">
        <v>36</v>
      </c>
      <c r="AX1499" s="12" t="s">
        <v>73</v>
      </c>
      <c r="AY1499" s="196" t="s">
        <v>276</v>
      </c>
    </row>
    <row r="1500" spans="2:65" s="13" customFormat="1">
      <c r="B1500" s="202"/>
      <c r="D1500" s="195" t="s">
        <v>284</v>
      </c>
      <c r="E1500" s="203" t="s">
        <v>5</v>
      </c>
      <c r="F1500" s="204" t="s">
        <v>4348</v>
      </c>
      <c r="H1500" s="205">
        <v>51.48</v>
      </c>
      <c r="I1500" s="206"/>
      <c r="L1500" s="202"/>
      <c r="M1500" s="207"/>
      <c r="N1500" s="208"/>
      <c r="O1500" s="208"/>
      <c r="P1500" s="208"/>
      <c r="Q1500" s="208"/>
      <c r="R1500" s="208"/>
      <c r="S1500" s="208"/>
      <c r="T1500" s="209"/>
      <c r="AT1500" s="203" t="s">
        <v>284</v>
      </c>
      <c r="AU1500" s="203" t="s">
        <v>81</v>
      </c>
      <c r="AV1500" s="13" t="s">
        <v>81</v>
      </c>
      <c r="AW1500" s="13" t="s">
        <v>36</v>
      </c>
      <c r="AX1500" s="13" t="s">
        <v>73</v>
      </c>
      <c r="AY1500" s="203" t="s">
        <v>276</v>
      </c>
    </row>
    <row r="1501" spans="2:65" s="14" customFormat="1">
      <c r="B1501" s="210"/>
      <c r="D1501" s="195" t="s">
        <v>284</v>
      </c>
      <c r="E1501" s="211" t="s">
        <v>5</v>
      </c>
      <c r="F1501" s="212" t="s">
        <v>290</v>
      </c>
      <c r="H1501" s="213">
        <v>51.48</v>
      </c>
      <c r="I1501" s="214"/>
      <c r="L1501" s="210"/>
      <c r="M1501" s="215"/>
      <c r="N1501" s="216"/>
      <c r="O1501" s="216"/>
      <c r="P1501" s="216"/>
      <c r="Q1501" s="216"/>
      <c r="R1501" s="216"/>
      <c r="S1501" s="216"/>
      <c r="T1501" s="217"/>
      <c r="AT1501" s="211" t="s">
        <v>284</v>
      </c>
      <c r="AU1501" s="211" t="s">
        <v>81</v>
      </c>
      <c r="AV1501" s="14" t="s">
        <v>87</v>
      </c>
      <c r="AW1501" s="14" t="s">
        <v>36</v>
      </c>
      <c r="AX1501" s="14" t="s">
        <v>73</v>
      </c>
      <c r="AY1501" s="211" t="s">
        <v>276</v>
      </c>
    </row>
    <row r="1502" spans="2:65" s="15" customFormat="1">
      <c r="B1502" s="218"/>
      <c r="D1502" s="195" t="s">
        <v>284</v>
      </c>
      <c r="E1502" s="219" t="s">
        <v>5</v>
      </c>
      <c r="F1502" s="220" t="s">
        <v>291</v>
      </c>
      <c r="H1502" s="221">
        <v>51.48</v>
      </c>
      <c r="I1502" s="222"/>
      <c r="L1502" s="218"/>
      <c r="M1502" s="223"/>
      <c r="N1502" s="224"/>
      <c r="O1502" s="224"/>
      <c r="P1502" s="224"/>
      <c r="Q1502" s="224"/>
      <c r="R1502" s="224"/>
      <c r="S1502" s="224"/>
      <c r="T1502" s="225"/>
      <c r="AT1502" s="219" t="s">
        <v>284</v>
      </c>
      <c r="AU1502" s="219" t="s">
        <v>81</v>
      </c>
      <c r="AV1502" s="15" t="s">
        <v>92</v>
      </c>
      <c r="AW1502" s="15" t="s">
        <v>36</v>
      </c>
      <c r="AX1502" s="15" t="s">
        <v>77</v>
      </c>
      <c r="AY1502" s="219" t="s">
        <v>276</v>
      </c>
    </row>
    <row r="1503" spans="2:65" s="1" customFormat="1" ht="25.5" customHeight="1">
      <c r="B1503" s="181"/>
      <c r="C1503" s="226" t="s">
        <v>1434</v>
      </c>
      <c r="D1503" s="226" t="s">
        <v>447</v>
      </c>
      <c r="E1503" s="227" t="s">
        <v>4349</v>
      </c>
      <c r="F1503" s="228" t="s">
        <v>4350</v>
      </c>
      <c r="G1503" s="229" t="s">
        <v>325</v>
      </c>
      <c r="H1503" s="230">
        <v>53.878</v>
      </c>
      <c r="I1503" s="231"/>
      <c r="J1503" s="232">
        <f>ROUND(I1503*H1503,2)</f>
        <v>0</v>
      </c>
      <c r="K1503" s="228" t="s">
        <v>282</v>
      </c>
      <c r="L1503" s="233"/>
      <c r="M1503" s="234" t="s">
        <v>5</v>
      </c>
      <c r="N1503" s="235" t="s">
        <v>46</v>
      </c>
      <c r="O1503" s="43"/>
      <c r="P1503" s="191">
        <f>O1503*H1503</f>
        <v>0</v>
      </c>
      <c r="Q1503" s="191">
        <v>8.2000000000000007E-3</v>
      </c>
      <c r="R1503" s="191">
        <f>Q1503*H1503</f>
        <v>0.44179960000000001</v>
      </c>
      <c r="S1503" s="191">
        <v>0</v>
      </c>
      <c r="T1503" s="192">
        <f>S1503*H1503</f>
        <v>0</v>
      </c>
      <c r="AR1503" s="25" t="s">
        <v>484</v>
      </c>
      <c r="AT1503" s="25" t="s">
        <v>447</v>
      </c>
      <c r="AU1503" s="25" t="s">
        <v>81</v>
      </c>
      <c r="AY1503" s="25" t="s">
        <v>276</v>
      </c>
      <c r="BE1503" s="193">
        <f>IF(N1503="základní",J1503,0)</f>
        <v>0</v>
      </c>
      <c r="BF1503" s="193">
        <f>IF(N1503="snížená",J1503,0)</f>
        <v>0</v>
      </c>
      <c r="BG1503" s="193">
        <f>IF(N1503="zákl. přenesená",J1503,0)</f>
        <v>0</v>
      </c>
      <c r="BH1503" s="193">
        <f>IF(N1503="sníž. přenesená",J1503,0)</f>
        <v>0</v>
      </c>
      <c r="BI1503" s="193">
        <f>IF(N1503="nulová",J1503,0)</f>
        <v>0</v>
      </c>
      <c r="BJ1503" s="25" t="s">
        <v>92</v>
      </c>
      <c r="BK1503" s="193">
        <f>ROUND(I1503*H1503,2)</f>
        <v>0</v>
      </c>
      <c r="BL1503" s="25" t="s">
        <v>384</v>
      </c>
      <c r="BM1503" s="25" t="s">
        <v>4351</v>
      </c>
    </row>
    <row r="1504" spans="2:65" s="12" customFormat="1">
      <c r="B1504" s="194"/>
      <c r="D1504" s="195" t="s">
        <v>284</v>
      </c>
      <c r="E1504" s="196" t="s">
        <v>5</v>
      </c>
      <c r="F1504" s="197" t="s">
        <v>451</v>
      </c>
      <c r="H1504" s="196" t="s">
        <v>5</v>
      </c>
      <c r="I1504" s="198"/>
      <c r="L1504" s="194"/>
      <c r="M1504" s="199"/>
      <c r="N1504" s="200"/>
      <c r="O1504" s="200"/>
      <c r="P1504" s="200"/>
      <c r="Q1504" s="200"/>
      <c r="R1504" s="200"/>
      <c r="S1504" s="200"/>
      <c r="T1504" s="201"/>
      <c r="AT1504" s="196" t="s">
        <v>284</v>
      </c>
      <c r="AU1504" s="196" t="s">
        <v>81</v>
      </c>
      <c r="AV1504" s="12" t="s">
        <v>77</v>
      </c>
      <c r="AW1504" s="12" t="s">
        <v>36</v>
      </c>
      <c r="AX1504" s="12" t="s">
        <v>73</v>
      </c>
      <c r="AY1504" s="196" t="s">
        <v>276</v>
      </c>
    </row>
    <row r="1505" spans="2:65" s="12" customFormat="1">
      <c r="B1505" s="194"/>
      <c r="D1505" s="195" t="s">
        <v>284</v>
      </c>
      <c r="E1505" s="196" t="s">
        <v>5</v>
      </c>
      <c r="F1505" s="197" t="s">
        <v>4017</v>
      </c>
      <c r="H1505" s="196" t="s">
        <v>5</v>
      </c>
      <c r="I1505" s="198"/>
      <c r="L1505" s="194"/>
      <c r="M1505" s="199"/>
      <c r="N1505" s="200"/>
      <c r="O1505" s="200"/>
      <c r="P1505" s="200"/>
      <c r="Q1505" s="200"/>
      <c r="R1505" s="200"/>
      <c r="S1505" s="200"/>
      <c r="T1505" s="201"/>
      <c r="AT1505" s="196" t="s">
        <v>284</v>
      </c>
      <c r="AU1505" s="196" t="s">
        <v>81</v>
      </c>
      <c r="AV1505" s="12" t="s">
        <v>77</v>
      </c>
      <c r="AW1505" s="12" t="s">
        <v>36</v>
      </c>
      <c r="AX1505" s="12" t="s">
        <v>73</v>
      </c>
      <c r="AY1505" s="196" t="s">
        <v>276</v>
      </c>
    </row>
    <row r="1506" spans="2:65" s="13" customFormat="1">
      <c r="B1506" s="202"/>
      <c r="D1506" s="195" t="s">
        <v>284</v>
      </c>
      <c r="E1506" s="203" t="s">
        <v>5</v>
      </c>
      <c r="F1506" s="204" t="s">
        <v>4352</v>
      </c>
      <c r="H1506" s="205">
        <v>53.878</v>
      </c>
      <c r="I1506" s="206"/>
      <c r="L1506" s="202"/>
      <c r="M1506" s="207"/>
      <c r="N1506" s="208"/>
      <c r="O1506" s="208"/>
      <c r="P1506" s="208"/>
      <c r="Q1506" s="208"/>
      <c r="R1506" s="208"/>
      <c r="S1506" s="208"/>
      <c r="T1506" s="209"/>
      <c r="AT1506" s="203" t="s">
        <v>284</v>
      </c>
      <c r="AU1506" s="203" t="s">
        <v>81</v>
      </c>
      <c r="AV1506" s="13" t="s">
        <v>81</v>
      </c>
      <c r="AW1506" s="13" t="s">
        <v>36</v>
      </c>
      <c r="AX1506" s="13" t="s">
        <v>73</v>
      </c>
      <c r="AY1506" s="203" t="s">
        <v>276</v>
      </c>
    </row>
    <row r="1507" spans="2:65" s="14" customFormat="1">
      <c r="B1507" s="210"/>
      <c r="D1507" s="195" t="s">
        <v>284</v>
      </c>
      <c r="E1507" s="211" t="s">
        <v>5</v>
      </c>
      <c r="F1507" s="212" t="s">
        <v>290</v>
      </c>
      <c r="H1507" s="213">
        <v>53.878</v>
      </c>
      <c r="I1507" s="214"/>
      <c r="L1507" s="210"/>
      <c r="M1507" s="215"/>
      <c r="N1507" s="216"/>
      <c r="O1507" s="216"/>
      <c r="P1507" s="216"/>
      <c r="Q1507" s="216"/>
      <c r="R1507" s="216"/>
      <c r="S1507" s="216"/>
      <c r="T1507" s="217"/>
      <c r="AT1507" s="211" t="s">
        <v>284</v>
      </c>
      <c r="AU1507" s="211" t="s">
        <v>81</v>
      </c>
      <c r="AV1507" s="14" t="s">
        <v>87</v>
      </c>
      <c r="AW1507" s="14" t="s">
        <v>36</v>
      </c>
      <c r="AX1507" s="14" t="s">
        <v>73</v>
      </c>
      <c r="AY1507" s="211" t="s">
        <v>276</v>
      </c>
    </row>
    <row r="1508" spans="2:65" s="15" customFormat="1">
      <c r="B1508" s="218"/>
      <c r="D1508" s="195" t="s">
        <v>284</v>
      </c>
      <c r="E1508" s="219" t="s">
        <v>5</v>
      </c>
      <c r="F1508" s="220" t="s">
        <v>291</v>
      </c>
      <c r="H1508" s="221">
        <v>53.878</v>
      </c>
      <c r="I1508" s="222"/>
      <c r="L1508" s="218"/>
      <c r="M1508" s="223"/>
      <c r="N1508" s="224"/>
      <c r="O1508" s="224"/>
      <c r="P1508" s="224"/>
      <c r="Q1508" s="224"/>
      <c r="R1508" s="224"/>
      <c r="S1508" s="224"/>
      <c r="T1508" s="225"/>
      <c r="AT1508" s="219" t="s">
        <v>284</v>
      </c>
      <c r="AU1508" s="219" t="s">
        <v>81</v>
      </c>
      <c r="AV1508" s="15" t="s">
        <v>92</v>
      </c>
      <c r="AW1508" s="15" t="s">
        <v>36</v>
      </c>
      <c r="AX1508" s="15" t="s">
        <v>77</v>
      </c>
      <c r="AY1508" s="219" t="s">
        <v>276</v>
      </c>
    </row>
    <row r="1509" spans="2:65" s="1" customFormat="1" ht="25.5" customHeight="1">
      <c r="B1509" s="181"/>
      <c r="C1509" s="182" t="s">
        <v>1441</v>
      </c>
      <c r="D1509" s="182" t="s">
        <v>278</v>
      </c>
      <c r="E1509" s="183" t="s">
        <v>1447</v>
      </c>
      <c r="F1509" s="184" t="s">
        <v>1448</v>
      </c>
      <c r="G1509" s="185" t="s">
        <v>325</v>
      </c>
      <c r="H1509" s="186">
        <v>82.18</v>
      </c>
      <c r="I1509" s="187"/>
      <c r="J1509" s="188">
        <f>ROUND(I1509*H1509,2)</f>
        <v>0</v>
      </c>
      <c r="K1509" s="184" t="s">
        <v>282</v>
      </c>
      <c r="L1509" s="42"/>
      <c r="M1509" s="189" t="s">
        <v>5</v>
      </c>
      <c r="N1509" s="190" t="s">
        <v>46</v>
      </c>
      <c r="O1509" s="43"/>
      <c r="P1509" s="191">
        <f>O1509*H1509</f>
        <v>0</v>
      </c>
      <c r="Q1509" s="191">
        <v>0</v>
      </c>
      <c r="R1509" s="191">
        <f>Q1509*H1509</f>
        <v>0</v>
      </c>
      <c r="S1509" s="191">
        <v>0</v>
      </c>
      <c r="T1509" s="192">
        <f>S1509*H1509</f>
        <v>0</v>
      </c>
      <c r="AR1509" s="25" t="s">
        <v>384</v>
      </c>
      <c r="AT1509" s="25" t="s">
        <v>278</v>
      </c>
      <c r="AU1509" s="25" t="s">
        <v>81</v>
      </c>
      <c r="AY1509" s="25" t="s">
        <v>276</v>
      </c>
      <c r="BE1509" s="193">
        <f>IF(N1509="základní",J1509,0)</f>
        <v>0</v>
      </c>
      <c r="BF1509" s="193">
        <f>IF(N1509="snížená",J1509,0)</f>
        <v>0</v>
      </c>
      <c r="BG1509" s="193">
        <f>IF(N1509="zákl. přenesená",J1509,0)</f>
        <v>0</v>
      </c>
      <c r="BH1509" s="193">
        <f>IF(N1509="sníž. přenesená",J1509,0)</f>
        <v>0</v>
      </c>
      <c r="BI1509" s="193">
        <f>IF(N1509="nulová",J1509,0)</f>
        <v>0</v>
      </c>
      <c r="BJ1509" s="25" t="s">
        <v>92</v>
      </c>
      <c r="BK1509" s="193">
        <f>ROUND(I1509*H1509,2)</f>
        <v>0</v>
      </c>
      <c r="BL1509" s="25" t="s">
        <v>384</v>
      </c>
      <c r="BM1509" s="25" t="s">
        <v>4353</v>
      </c>
    </row>
    <row r="1510" spans="2:65" s="12" customFormat="1">
      <c r="B1510" s="194"/>
      <c r="D1510" s="195" t="s">
        <v>284</v>
      </c>
      <c r="E1510" s="196" t="s">
        <v>5</v>
      </c>
      <c r="F1510" s="197" t="s">
        <v>4354</v>
      </c>
      <c r="H1510" s="196" t="s">
        <v>5</v>
      </c>
      <c r="I1510" s="198"/>
      <c r="L1510" s="194"/>
      <c r="M1510" s="199"/>
      <c r="N1510" s="200"/>
      <c r="O1510" s="200"/>
      <c r="P1510" s="200"/>
      <c r="Q1510" s="200"/>
      <c r="R1510" s="200"/>
      <c r="S1510" s="200"/>
      <c r="T1510" s="201"/>
      <c r="AT1510" s="196" t="s">
        <v>284</v>
      </c>
      <c r="AU1510" s="196" t="s">
        <v>81</v>
      </c>
      <c r="AV1510" s="12" t="s">
        <v>77</v>
      </c>
      <c r="AW1510" s="12" t="s">
        <v>36</v>
      </c>
      <c r="AX1510" s="12" t="s">
        <v>73</v>
      </c>
      <c r="AY1510" s="196" t="s">
        <v>276</v>
      </c>
    </row>
    <row r="1511" spans="2:65" s="12" customFormat="1">
      <c r="B1511" s="194"/>
      <c r="D1511" s="195" t="s">
        <v>284</v>
      </c>
      <c r="E1511" s="196" t="s">
        <v>5</v>
      </c>
      <c r="F1511" s="197" t="s">
        <v>3990</v>
      </c>
      <c r="H1511" s="196" t="s">
        <v>5</v>
      </c>
      <c r="I1511" s="198"/>
      <c r="L1511" s="194"/>
      <c r="M1511" s="199"/>
      <c r="N1511" s="200"/>
      <c r="O1511" s="200"/>
      <c r="P1511" s="200"/>
      <c r="Q1511" s="200"/>
      <c r="R1511" s="200"/>
      <c r="S1511" s="200"/>
      <c r="T1511" s="201"/>
      <c r="AT1511" s="196" t="s">
        <v>284</v>
      </c>
      <c r="AU1511" s="196" t="s">
        <v>81</v>
      </c>
      <c r="AV1511" s="12" t="s">
        <v>77</v>
      </c>
      <c r="AW1511" s="12" t="s">
        <v>36</v>
      </c>
      <c r="AX1511" s="12" t="s">
        <v>73</v>
      </c>
      <c r="AY1511" s="196" t="s">
        <v>276</v>
      </c>
    </row>
    <row r="1512" spans="2:65" s="12" customFormat="1">
      <c r="B1512" s="194"/>
      <c r="D1512" s="195" t="s">
        <v>284</v>
      </c>
      <c r="E1512" s="196" t="s">
        <v>5</v>
      </c>
      <c r="F1512" s="197" t="s">
        <v>426</v>
      </c>
      <c r="H1512" s="196" t="s">
        <v>5</v>
      </c>
      <c r="I1512" s="198"/>
      <c r="L1512" s="194"/>
      <c r="M1512" s="199"/>
      <c r="N1512" s="200"/>
      <c r="O1512" s="200"/>
      <c r="P1512" s="200"/>
      <c r="Q1512" s="200"/>
      <c r="R1512" s="200"/>
      <c r="S1512" s="200"/>
      <c r="T1512" s="201"/>
      <c r="AT1512" s="196" t="s">
        <v>284</v>
      </c>
      <c r="AU1512" s="196" t="s">
        <v>81</v>
      </c>
      <c r="AV1512" s="12" t="s">
        <v>77</v>
      </c>
      <c r="AW1512" s="12" t="s">
        <v>36</v>
      </c>
      <c r="AX1512" s="12" t="s">
        <v>73</v>
      </c>
      <c r="AY1512" s="196" t="s">
        <v>276</v>
      </c>
    </row>
    <row r="1513" spans="2:65" s="13" customFormat="1">
      <c r="B1513" s="202"/>
      <c r="D1513" s="195" t="s">
        <v>284</v>
      </c>
      <c r="E1513" s="203" t="s">
        <v>5</v>
      </c>
      <c r="F1513" s="204" t="s">
        <v>4336</v>
      </c>
      <c r="H1513" s="205">
        <v>82.18</v>
      </c>
      <c r="I1513" s="206"/>
      <c r="L1513" s="202"/>
      <c r="M1513" s="207"/>
      <c r="N1513" s="208"/>
      <c r="O1513" s="208"/>
      <c r="P1513" s="208"/>
      <c r="Q1513" s="208"/>
      <c r="R1513" s="208"/>
      <c r="S1513" s="208"/>
      <c r="T1513" s="209"/>
      <c r="AT1513" s="203" t="s">
        <v>284</v>
      </c>
      <c r="AU1513" s="203" t="s">
        <v>81</v>
      </c>
      <c r="AV1513" s="13" t="s">
        <v>81</v>
      </c>
      <c r="AW1513" s="13" t="s">
        <v>36</v>
      </c>
      <c r="AX1513" s="13" t="s">
        <v>73</v>
      </c>
      <c r="AY1513" s="203" t="s">
        <v>276</v>
      </c>
    </row>
    <row r="1514" spans="2:65" s="14" customFormat="1">
      <c r="B1514" s="210"/>
      <c r="D1514" s="195" t="s">
        <v>284</v>
      </c>
      <c r="E1514" s="211" t="s">
        <v>5</v>
      </c>
      <c r="F1514" s="212" t="s">
        <v>290</v>
      </c>
      <c r="H1514" s="213">
        <v>82.18</v>
      </c>
      <c r="I1514" s="214"/>
      <c r="L1514" s="210"/>
      <c r="M1514" s="215"/>
      <c r="N1514" s="216"/>
      <c r="O1514" s="216"/>
      <c r="P1514" s="216"/>
      <c r="Q1514" s="216"/>
      <c r="R1514" s="216"/>
      <c r="S1514" s="216"/>
      <c r="T1514" s="217"/>
      <c r="AT1514" s="211" t="s">
        <v>284</v>
      </c>
      <c r="AU1514" s="211" t="s">
        <v>81</v>
      </c>
      <c r="AV1514" s="14" t="s">
        <v>87</v>
      </c>
      <c r="AW1514" s="14" t="s">
        <v>36</v>
      </c>
      <c r="AX1514" s="14" t="s">
        <v>73</v>
      </c>
      <c r="AY1514" s="211" t="s">
        <v>276</v>
      </c>
    </row>
    <row r="1515" spans="2:65" s="15" customFormat="1">
      <c r="B1515" s="218"/>
      <c r="D1515" s="195" t="s">
        <v>284</v>
      </c>
      <c r="E1515" s="219" t="s">
        <v>5</v>
      </c>
      <c r="F1515" s="220" t="s">
        <v>291</v>
      </c>
      <c r="H1515" s="221">
        <v>82.18</v>
      </c>
      <c r="I1515" s="222"/>
      <c r="L1515" s="218"/>
      <c r="M1515" s="223"/>
      <c r="N1515" s="224"/>
      <c r="O1515" s="224"/>
      <c r="P1515" s="224"/>
      <c r="Q1515" s="224"/>
      <c r="R1515" s="224"/>
      <c r="S1515" s="224"/>
      <c r="T1515" s="225"/>
      <c r="AT1515" s="219" t="s">
        <v>284</v>
      </c>
      <c r="AU1515" s="219" t="s">
        <v>81</v>
      </c>
      <c r="AV1515" s="15" t="s">
        <v>92</v>
      </c>
      <c r="AW1515" s="15" t="s">
        <v>36</v>
      </c>
      <c r="AX1515" s="15" t="s">
        <v>77</v>
      </c>
      <c r="AY1515" s="219" t="s">
        <v>276</v>
      </c>
    </row>
    <row r="1516" spans="2:65" s="1" customFormat="1" ht="16.5" customHeight="1">
      <c r="B1516" s="181"/>
      <c r="C1516" s="226" t="s">
        <v>1446</v>
      </c>
      <c r="D1516" s="226" t="s">
        <v>447</v>
      </c>
      <c r="E1516" s="227" t="s">
        <v>1452</v>
      </c>
      <c r="F1516" s="228" t="s">
        <v>4355</v>
      </c>
      <c r="G1516" s="229" t="s">
        <v>325</v>
      </c>
      <c r="H1516" s="230">
        <v>94.507000000000005</v>
      </c>
      <c r="I1516" s="231"/>
      <c r="J1516" s="232">
        <f>ROUND(I1516*H1516,2)</f>
        <v>0</v>
      </c>
      <c r="K1516" s="228" t="s">
        <v>282</v>
      </c>
      <c r="L1516" s="233"/>
      <c r="M1516" s="234" t="s">
        <v>5</v>
      </c>
      <c r="N1516" s="235" t="s">
        <v>46</v>
      </c>
      <c r="O1516" s="43"/>
      <c r="P1516" s="191">
        <f>O1516*H1516</f>
        <v>0</v>
      </c>
      <c r="Q1516" s="191">
        <v>1.8000000000000001E-4</v>
      </c>
      <c r="R1516" s="191">
        <f>Q1516*H1516</f>
        <v>1.701126E-2</v>
      </c>
      <c r="S1516" s="191">
        <v>0</v>
      </c>
      <c r="T1516" s="192">
        <f>S1516*H1516</f>
        <v>0</v>
      </c>
      <c r="AR1516" s="25" t="s">
        <v>484</v>
      </c>
      <c r="AT1516" s="25" t="s">
        <v>447</v>
      </c>
      <c r="AU1516" s="25" t="s">
        <v>81</v>
      </c>
      <c r="AY1516" s="25" t="s">
        <v>276</v>
      </c>
      <c r="BE1516" s="193">
        <f>IF(N1516="základní",J1516,0)</f>
        <v>0</v>
      </c>
      <c r="BF1516" s="193">
        <f>IF(N1516="snížená",J1516,0)</f>
        <v>0</v>
      </c>
      <c r="BG1516" s="193">
        <f>IF(N1516="zákl. přenesená",J1516,0)</f>
        <v>0</v>
      </c>
      <c r="BH1516" s="193">
        <f>IF(N1516="sníž. přenesená",J1516,0)</f>
        <v>0</v>
      </c>
      <c r="BI1516" s="193">
        <f>IF(N1516="nulová",J1516,0)</f>
        <v>0</v>
      </c>
      <c r="BJ1516" s="25" t="s">
        <v>92</v>
      </c>
      <c r="BK1516" s="193">
        <f>ROUND(I1516*H1516,2)</f>
        <v>0</v>
      </c>
      <c r="BL1516" s="25" t="s">
        <v>384</v>
      </c>
      <c r="BM1516" s="25" t="s">
        <v>4356</v>
      </c>
    </row>
    <row r="1517" spans="2:65" s="12" customFormat="1">
      <c r="B1517" s="194"/>
      <c r="D1517" s="195" t="s">
        <v>284</v>
      </c>
      <c r="E1517" s="196" t="s">
        <v>5</v>
      </c>
      <c r="F1517" s="197" t="s">
        <v>451</v>
      </c>
      <c r="H1517" s="196" t="s">
        <v>5</v>
      </c>
      <c r="I1517" s="198"/>
      <c r="L1517" s="194"/>
      <c r="M1517" s="199"/>
      <c r="N1517" s="200"/>
      <c r="O1517" s="200"/>
      <c r="P1517" s="200"/>
      <c r="Q1517" s="200"/>
      <c r="R1517" s="200"/>
      <c r="S1517" s="200"/>
      <c r="T1517" s="201"/>
      <c r="AT1517" s="196" t="s">
        <v>284</v>
      </c>
      <c r="AU1517" s="196" t="s">
        <v>81</v>
      </c>
      <c r="AV1517" s="12" t="s">
        <v>77</v>
      </c>
      <c r="AW1517" s="12" t="s">
        <v>36</v>
      </c>
      <c r="AX1517" s="12" t="s">
        <v>73</v>
      </c>
      <c r="AY1517" s="196" t="s">
        <v>276</v>
      </c>
    </row>
    <row r="1518" spans="2:65" s="13" customFormat="1">
      <c r="B1518" s="202"/>
      <c r="D1518" s="195" t="s">
        <v>284</v>
      </c>
      <c r="E1518" s="203" t="s">
        <v>5</v>
      </c>
      <c r="F1518" s="204" t="s">
        <v>4357</v>
      </c>
      <c r="H1518" s="205">
        <v>94.507000000000005</v>
      </c>
      <c r="I1518" s="206"/>
      <c r="L1518" s="202"/>
      <c r="M1518" s="207"/>
      <c r="N1518" s="208"/>
      <c r="O1518" s="208"/>
      <c r="P1518" s="208"/>
      <c r="Q1518" s="208"/>
      <c r="R1518" s="208"/>
      <c r="S1518" s="208"/>
      <c r="T1518" s="209"/>
      <c r="AT1518" s="203" t="s">
        <v>284</v>
      </c>
      <c r="AU1518" s="203" t="s">
        <v>81</v>
      </c>
      <c r="AV1518" s="13" t="s">
        <v>81</v>
      </c>
      <c r="AW1518" s="13" t="s">
        <v>36</v>
      </c>
      <c r="AX1518" s="13" t="s">
        <v>73</v>
      </c>
      <c r="AY1518" s="203" t="s">
        <v>276</v>
      </c>
    </row>
    <row r="1519" spans="2:65" s="14" customFormat="1">
      <c r="B1519" s="210"/>
      <c r="D1519" s="195" t="s">
        <v>284</v>
      </c>
      <c r="E1519" s="211" t="s">
        <v>5</v>
      </c>
      <c r="F1519" s="212" t="s">
        <v>290</v>
      </c>
      <c r="H1519" s="213">
        <v>94.507000000000005</v>
      </c>
      <c r="I1519" s="214"/>
      <c r="L1519" s="210"/>
      <c r="M1519" s="215"/>
      <c r="N1519" s="216"/>
      <c r="O1519" s="216"/>
      <c r="P1519" s="216"/>
      <c r="Q1519" s="216"/>
      <c r="R1519" s="216"/>
      <c r="S1519" s="216"/>
      <c r="T1519" s="217"/>
      <c r="AT1519" s="211" t="s">
        <v>284</v>
      </c>
      <c r="AU1519" s="211" t="s">
        <v>81</v>
      </c>
      <c r="AV1519" s="14" t="s">
        <v>87</v>
      </c>
      <c r="AW1519" s="14" t="s">
        <v>36</v>
      </c>
      <c r="AX1519" s="14" t="s">
        <v>73</v>
      </c>
      <c r="AY1519" s="211" t="s">
        <v>276</v>
      </c>
    </row>
    <row r="1520" spans="2:65" s="15" customFormat="1">
      <c r="B1520" s="218"/>
      <c r="D1520" s="195" t="s">
        <v>284</v>
      </c>
      <c r="E1520" s="219" t="s">
        <v>5</v>
      </c>
      <c r="F1520" s="220" t="s">
        <v>291</v>
      </c>
      <c r="H1520" s="221">
        <v>94.507000000000005</v>
      </c>
      <c r="I1520" s="222"/>
      <c r="L1520" s="218"/>
      <c r="M1520" s="223"/>
      <c r="N1520" s="224"/>
      <c r="O1520" s="224"/>
      <c r="P1520" s="224"/>
      <c r="Q1520" s="224"/>
      <c r="R1520" s="224"/>
      <c r="S1520" s="224"/>
      <c r="T1520" s="225"/>
      <c r="AT1520" s="219" t="s">
        <v>284</v>
      </c>
      <c r="AU1520" s="219" t="s">
        <v>81</v>
      </c>
      <c r="AV1520" s="15" t="s">
        <v>92</v>
      </c>
      <c r="AW1520" s="15" t="s">
        <v>36</v>
      </c>
      <c r="AX1520" s="15" t="s">
        <v>77</v>
      </c>
      <c r="AY1520" s="219" t="s">
        <v>276</v>
      </c>
    </row>
    <row r="1521" spans="2:65" s="1" customFormat="1" ht="16.5" customHeight="1">
      <c r="B1521" s="181"/>
      <c r="C1521" s="182" t="s">
        <v>1451</v>
      </c>
      <c r="D1521" s="182" t="s">
        <v>278</v>
      </c>
      <c r="E1521" s="183" t="s">
        <v>1456</v>
      </c>
      <c r="F1521" s="184" t="s">
        <v>1457</v>
      </c>
      <c r="G1521" s="185" t="s">
        <v>318</v>
      </c>
      <c r="H1521" s="186">
        <v>3.5329999999999999</v>
      </c>
      <c r="I1521" s="187"/>
      <c r="J1521" s="188">
        <f>ROUND(I1521*H1521,2)</f>
        <v>0</v>
      </c>
      <c r="K1521" s="184" t="s">
        <v>282</v>
      </c>
      <c r="L1521" s="42"/>
      <c r="M1521" s="189" t="s">
        <v>5</v>
      </c>
      <c r="N1521" s="190" t="s">
        <v>46</v>
      </c>
      <c r="O1521" s="43"/>
      <c r="P1521" s="191">
        <f>O1521*H1521</f>
        <v>0</v>
      </c>
      <c r="Q1521" s="191">
        <v>0</v>
      </c>
      <c r="R1521" s="191">
        <f>Q1521*H1521</f>
        <v>0</v>
      </c>
      <c r="S1521" s="191">
        <v>0</v>
      </c>
      <c r="T1521" s="192">
        <f>S1521*H1521</f>
        <v>0</v>
      </c>
      <c r="AR1521" s="25" t="s">
        <v>384</v>
      </c>
      <c r="AT1521" s="25" t="s">
        <v>278</v>
      </c>
      <c r="AU1521" s="25" t="s">
        <v>81</v>
      </c>
      <c r="AY1521" s="25" t="s">
        <v>276</v>
      </c>
      <c r="BE1521" s="193">
        <f>IF(N1521="základní",J1521,0)</f>
        <v>0</v>
      </c>
      <c r="BF1521" s="193">
        <f>IF(N1521="snížená",J1521,0)</f>
        <v>0</v>
      </c>
      <c r="BG1521" s="193">
        <f>IF(N1521="zákl. přenesená",J1521,0)</f>
        <v>0</v>
      </c>
      <c r="BH1521" s="193">
        <f>IF(N1521="sníž. přenesená",J1521,0)</f>
        <v>0</v>
      </c>
      <c r="BI1521" s="193">
        <f>IF(N1521="nulová",J1521,0)</f>
        <v>0</v>
      </c>
      <c r="BJ1521" s="25" t="s">
        <v>92</v>
      </c>
      <c r="BK1521" s="193">
        <f>ROUND(I1521*H1521,2)</f>
        <v>0</v>
      </c>
      <c r="BL1521" s="25" t="s">
        <v>384</v>
      </c>
      <c r="BM1521" s="25" t="s">
        <v>4358</v>
      </c>
    </row>
    <row r="1522" spans="2:65" s="11" customFormat="1" ht="29.85" customHeight="1">
      <c r="B1522" s="168"/>
      <c r="D1522" s="169" t="s">
        <v>72</v>
      </c>
      <c r="E1522" s="179" t="s">
        <v>1459</v>
      </c>
      <c r="F1522" s="179" t="s">
        <v>1460</v>
      </c>
      <c r="I1522" s="171"/>
      <c r="J1522" s="180">
        <f>BK1522</f>
        <v>0</v>
      </c>
      <c r="L1522" s="168"/>
      <c r="M1522" s="173"/>
      <c r="N1522" s="174"/>
      <c r="O1522" s="174"/>
      <c r="P1522" s="175">
        <f>SUM(P1523:P1556)</f>
        <v>0</v>
      </c>
      <c r="Q1522" s="174"/>
      <c r="R1522" s="175">
        <f>SUM(R1523:R1556)</f>
        <v>2.1199999999999997E-2</v>
      </c>
      <c r="S1522" s="174"/>
      <c r="T1522" s="176">
        <f>SUM(T1523:T1556)</f>
        <v>0</v>
      </c>
      <c r="AR1522" s="169" t="s">
        <v>81</v>
      </c>
      <c r="AT1522" s="177" t="s">
        <v>72</v>
      </c>
      <c r="AU1522" s="177" t="s">
        <v>77</v>
      </c>
      <c r="AY1522" s="169" t="s">
        <v>276</v>
      </c>
      <c r="BK1522" s="178">
        <f>SUM(BK1523:BK1556)</f>
        <v>0</v>
      </c>
    </row>
    <row r="1523" spans="2:65" s="1" customFormat="1" ht="16.5" customHeight="1">
      <c r="B1523" s="181"/>
      <c r="C1523" s="182" t="s">
        <v>1455</v>
      </c>
      <c r="D1523" s="182" t="s">
        <v>278</v>
      </c>
      <c r="E1523" s="183" t="s">
        <v>4359</v>
      </c>
      <c r="F1523" s="184" t="s">
        <v>4360</v>
      </c>
      <c r="G1523" s="185" t="s">
        <v>368</v>
      </c>
      <c r="H1523" s="186">
        <v>3</v>
      </c>
      <c r="I1523" s="187"/>
      <c r="J1523" s="188">
        <f>ROUND(I1523*H1523,2)</f>
        <v>0</v>
      </c>
      <c r="K1523" s="184" t="s">
        <v>459</v>
      </c>
      <c r="L1523" s="42"/>
      <c r="M1523" s="189" t="s">
        <v>5</v>
      </c>
      <c r="N1523" s="190" t="s">
        <v>46</v>
      </c>
      <c r="O1523" s="43"/>
      <c r="P1523" s="191">
        <f>O1523*H1523</f>
        <v>0</v>
      </c>
      <c r="Q1523" s="191">
        <v>2.1199999999999999E-3</v>
      </c>
      <c r="R1523" s="191">
        <f>Q1523*H1523</f>
        <v>6.3599999999999993E-3</v>
      </c>
      <c r="S1523" s="191">
        <v>0</v>
      </c>
      <c r="T1523" s="192">
        <f>S1523*H1523</f>
        <v>0</v>
      </c>
      <c r="AR1523" s="25" t="s">
        <v>384</v>
      </c>
      <c r="AT1523" s="25" t="s">
        <v>278</v>
      </c>
      <c r="AU1523" s="25" t="s">
        <v>81</v>
      </c>
      <c r="AY1523" s="25" t="s">
        <v>276</v>
      </c>
      <c r="BE1523" s="193">
        <f>IF(N1523="základní",J1523,0)</f>
        <v>0</v>
      </c>
      <c r="BF1523" s="193">
        <f>IF(N1523="snížená",J1523,0)</f>
        <v>0</v>
      </c>
      <c r="BG1523" s="193">
        <f>IF(N1523="zákl. přenesená",J1523,0)</f>
        <v>0</v>
      </c>
      <c r="BH1523" s="193">
        <f>IF(N1523="sníž. přenesená",J1523,0)</f>
        <v>0</v>
      </c>
      <c r="BI1523" s="193">
        <f>IF(N1523="nulová",J1523,0)</f>
        <v>0</v>
      </c>
      <c r="BJ1523" s="25" t="s">
        <v>92</v>
      </c>
      <c r="BK1523" s="193">
        <f>ROUND(I1523*H1523,2)</f>
        <v>0</v>
      </c>
      <c r="BL1523" s="25" t="s">
        <v>384</v>
      </c>
      <c r="BM1523" s="25" t="s">
        <v>4361</v>
      </c>
    </row>
    <row r="1524" spans="2:65" s="12" customFormat="1">
      <c r="B1524" s="194"/>
      <c r="D1524" s="195" t="s">
        <v>284</v>
      </c>
      <c r="E1524" s="196" t="s">
        <v>5</v>
      </c>
      <c r="F1524" s="197" t="s">
        <v>4362</v>
      </c>
      <c r="H1524" s="196" t="s">
        <v>5</v>
      </c>
      <c r="I1524" s="198"/>
      <c r="L1524" s="194"/>
      <c r="M1524" s="199"/>
      <c r="N1524" s="200"/>
      <c r="O1524" s="200"/>
      <c r="P1524" s="200"/>
      <c r="Q1524" s="200"/>
      <c r="R1524" s="200"/>
      <c r="S1524" s="200"/>
      <c r="T1524" s="201"/>
      <c r="AT1524" s="196" t="s">
        <v>284</v>
      </c>
      <c r="AU1524" s="196" t="s">
        <v>81</v>
      </c>
      <c r="AV1524" s="12" t="s">
        <v>77</v>
      </c>
      <c r="AW1524" s="12" t="s">
        <v>36</v>
      </c>
      <c r="AX1524" s="12" t="s">
        <v>73</v>
      </c>
      <c r="AY1524" s="196" t="s">
        <v>276</v>
      </c>
    </row>
    <row r="1525" spans="2:65" s="12" customFormat="1">
      <c r="B1525" s="194"/>
      <c r="D1525" s="195" t="s">
        <v>284</v>
      </c>
      <c r="E1525" s="196" t="s">
        <v>5</v>
      </c>
      <c r="F1525" s="197" t="s">
        <v>1406</v>
      </c>
      <c r="H1525" s="196" t="s">
        <v>5</v>
      </c>
      <c r="I1525" s="198"/>
      <c r="L1525" s="194"/>
      <c r="M1525" s="199"/>
      <c r="N1525" s="200"/>
      <c r="O1525" s="200"/>
      <c r="P1525" s="200"/>
      <c r="Q1525" s="200"/>
      <c r="R1525" s="200"/>
      <c r="S1525" s="200"/>
      <c r="T1525" s="201"/>
      <c r="AT1525" s="196" t="s">
        <v>284</v>
      </c>
      <c r="AU1525" s="196" t="s">
        <v>81</v>
      </c>
      <c r="AV1525" s="12" t="s">
        <v>77</v>
      </c>
      <c r="AW1525" s="12" t="s">
        <v>36</v>
      </c>
      <c r="AX1525" s="12" t="s">
        <v>73</v>
      </c>
      <c r="AY1525" s="196" t="s">
        <v>276</v>
      </c>
    </row>
    <row r="1526" spans="2:65" s="12" customFormat="1">
      <c r="B1526" s="194"/>
      <c r="D1526" s="195" t="s">
        <v>284</v>
      </c>
      <c r="E1526" s="196" t="s">
        <v>5</v>
      </c>
      <c r="F1526" s="197" t="s">
        <v>4363</v>
      </c>
      <c r="H1526" s="196" t="s">
        <v>5</v>
      </c>
      <c r="I1526" s="198"/>
      <c r="L1526" s="194"/>
      <c r="M1526" s="199"/>
      <c r="N1526" s="200"/>
      <c r="O1526" s="200"/>
      <c r="P1526" s="200"/>
      <c r="Q1526" s="200"/>
      <c r="R1526" s="200"/>
      <c r="S1526" s="200"/>
      <c r="T1526" s="201"/>
      <c r="AT1526" s="196" t="s">
        <v>284</v>
      </c>
      <c r="AU1526" s="196" t="s">
        <v>81</v>
      </c>
      <c r="AV1526" s="12" t="s">
        <v>77</v>
      </c>
      <c r="AW1526" s="12" t="s">
        <v>36</v>
      </c>
      <c r="AX1526" s="12" t="s">
        <v>73</v>
      </c>
      <c r="AY1526" s="196" t="s">
        <v>276</v>
      </c>
    </row>
    <row r="1527" spans="2:65" s="13" customFormat="1">
      <c r="B1527" s="202"/>
      <c r="D1527" s="195" t="s">
        <v>284</v>
      </c>
      <c r="E1527" s="203" t="s">
        <v>5</v>
      </c>
      <c r="F1527" s="204" t="s">
        <v>81</v>
      </c>
      <c r="H1527" s="205">
        <v>2</v>
      </c>
      <c r="I1527" s="206"/>
      <c r="L1527" s="202"/>
      <c r="M1527" s="207"/>
      <c r="N1527" s="208"/>
      <c r="O1527" s="208"/>
      <c r="P1527" s="208"/>
      <c r="Q1527" s="208"/>
      <c r="R1527" s="208"/>
      <c r="S1527" s="208"/>
      <c r="T1527" s="209"/>
      <c r="AT1527" s="203" t="s">
        <v>284</v>
      </c>
      <c r="AU1527" s="203" t="s">
        <v>81</v>
      </c>
      <c r="AV1527" s="13" t="s">
        <v>81</v>
      </c>
      <c r="AW1527" s="13" t="s">
        <v>36</v>
      </c>
      <c r="AX1527" s="13" t="s">
        <v>73</v>
      </c>
      <c r="AY1527" s="203" t="s">
        <v>276</v>
      </c>
    </row>
    <row r="1528" spans="2:65" s="12" customFormat="1">
      <c r="B1528" s="194"/>
      <c r="D1528" s="195" t="s">
        <v>284</v>
      </c>
      <c r="E1528" s="196" t="s">
        <v>5</v>
      </c>
      <c r="F1528" s="197" t="s">
        <v>4364</v>
      </c>
      <c r="H1528" s="196" t="s">
        <v>5</v>
      </c>
      <c r="I1528" s="198"/>
      <c r="L1528" s="194"/>
      <c r="M1528" s="199"/>
      <c r="N1528" s="200"/>
      <c r="O1528" s="200"/>
      <c r="P1528" s="200"/>
      <c r="Q1528" s="200"/>
      <c r="R1528" s="200"/>
      <c r="S1528" s="200"/>
      <c r="T1528" s="201"/>
      <c r="AT1528" s="196" t="s">
        <v>284</v>
      </c>
      <c r="AU1528" s="196" t="s">
        <v>81</v>
      </c>
      <c r="AV1528" s="12" t="s">
        <v>77</v>
      </c>
      <c r="AW1528" s="12" t="s">
        <v>36</v>
      </c>
      <c r="AX1528" s="12" t="s">
        <v>73</v>
      </c>
      <c r="AY1528" s="196" t="s">
        <v>276</v>
      </c>
    </row>
    <row r="1529" spans="2:65" s="13" customFormat="1">
      <c r="B1529" s="202"/>
      <c r="D1529" s="195" t="s">
        <v>284</v>
      </c>
      <c r="E1529" s="203" t="s">
        <v>5</v>
      </c>
      <c r="F1529" s="204" t="s">
        <v>77</v>
      </c>
      <c r="H1529" s="205">
        <v>1</v>
      </c>
      <c r="I1529" s="206"/>
      <c r="L1529" s="202"/>
      <c r="M1529" s="207"/>
      <c r="N1529" s="208"/>
      <c r="O1529" s="208"/>
      <c r="P1529" s="208"/>
      <c r="Q1529" s="208"/>
      <c r="R1529" s="208"/>
      <c r="S1529" s="208"/>
      <c r="T1529" s="209"/>
      <c r="AT1529" s="203" t="s">
        <v>284</v>
      </c>
      <c r="AU1529" s="203" t="s">
        <v>81</v>
      </c>
      <c r="AV1529" s="13" t="s">
        <v>81</v>
      </c>
      <c r="AW1529" s="13" t="s">
        <v>36</v>
      </c>
      <c r="AX1529" s="13" t="s">
        <v>73</v>
      </c>
      <c r="AY1529" s="203" t="s">
        <v>276</v>
      </c>
    </row>
    <row r="1530" spans="2:65" s="14" customFormat="1">
      <c r="B1530" s="210"/>
      <c r="D1530" s="195" t="s">
        <v>284</v>
      </c>
      <c r="E1530" s="211" t="s">
        <v>5</v>
      </c>
      <c r="F1530" s="212" t="s">
        <v>290</v>
      </c>
      <c r="H1530" s="213">
        <v>3</v>
      </c>
      <c r="I1530" s="214"/>
      <c r="L1530" s="210"/>
      <c r="M1530" s="215"/>
      <c r="N1530" s="216"/>
      <c r="O1530" s="216"/>
      <c r="P1530" s="216"/>
      <c r="Q1530" s="216"/>
      <c r="R1530" s="216"/>
      <c r="S1530" s="216"/>
      <c r="T1530" s="217"/>
      <c r="AT1530" s="211" t="s">
        <v>284</v>
      </c>
      <c r="AU1530" s="211" t="s">
        <v>81</v>
      </c>
      <c r="AV1530" s="14" t="s">
        <v>87</v>
      </c>
      <c r="AW1530" s="14" t="s">
        <v>36</v>
      </c>
      <c r="AX1530" s="14" t="s">
        <v>73</v>
      </c>
      <c r="AY1530" s="211" t="s">
        <v>276</v>
      </c>
    </row>
    <row r="1531" spans="2:65" s="15" customFormat="1">
      <c r="B1531" s="218"/>
      <c r="D1531" s="195" t="s">
        <v>284</v>
      </c>
      <c r="E1531" s="219" t="s">
        <v>5</v>
      </c>
      <c r="F1531" s="220" t="s">
        <v>291</v>
      </c>
      <c r="H1531" s="221">
        <v>3</v>
      </c>
      <c r="I1531" s="222"/>
      <c r="L1531" s="218"/>
      <c r="M1531" s="223"/>
      <c r="N1531" s="224"/>
      <c r="O1531" s="224"/>
      <c r="P1531" s="224"/>
      <c r="Q1531" s="224"/>
      <c r="R1531" s="224"/>
      <c r="S1531" s="224"/>
      <c r="T1531" s="225"/>
      <c r="AT1531" s="219" t="s">
        <v>284</v>
      </c>
      <c r="AU1531" s="219" t="s">
        <v>81</v>
      </c>
      <c r="AV1531" s="15" t="s">
        <v>92</v>
      </c>
      <c r="AW1531" s="15" t="s">
        <v>36</v>
      </c>
      <c r="AX1531" s="15" t="s">
        <v>77</v>
      </c>
      <c r="AY1531" s="219" t="s">
        <v>276</v>
      </c>
    </row>
    <row r="1532" spans="2:65" s="1" customFormat="1" ht="25.5" customHeight="1">
      <c r="B1532" s="181"/>
      <c r="C1532" s="182" t="s">
        <v>1461</v>
      </c>
      <c r="D1532" s="182" t="s">
        <v>278</v>
      </c>
      <c r="E1532" s="183" t="s">
        <v>4365</v>
      </c>
      <c r="F1532" s="184" t="s">
        <v>4366</v>
      </c>
      <c r="G1532" s="185" t="s">
        <v>368</v>
      </c>
      <c r="H1532" s="186">
        <v>2</v>
      </c>
      <c r="I1532" s="187"/>
      <c r="J1532" s="188">
        <f>ROUND(I1532*H1532,2)</f>
        <v>0</v>
      </c>
      <c r="K1532" s="184" t="s">
        <v>459</v>
      </c>
      <c r="L1532" s="42"/>
      <c r="M1532" s="189" t="s">
        <v>5</v>
      </c>
      <c r="N1532" s="190" t="s">
        <v>46</v>
      </c>
      <c r="O1532" s="43"/>
      <c r="P1532" s="191">
        <f>O1532*H1532</f>
        <v>0</v>
      </c>
      <c r="Q1532" s="191">
        <v>2.1199999999999999E-3</v>
      </c>
      <c r="R1532" s="191">
        <f>Q1532*H1532</f>
        <v>4.2399999999999998E-3</v>
      </c>
      <c r="S1532" s="191">
        <v>0</v>
      </c>
      <c r="T1532" s="192">
        <f>S1532*H1532</f>
        <v>0</v>
      </c>
      <c r="AR1532" s="25" t="s">
        <v>384</v>
      </c>
      <c r="AT1532" s="25" t="s">
        <v>278</v>
      </c>
      <c r="AU1532" s="25" t="s">
        <v>81</v>
      </c>
      <c r="AY1532" s="25" t="s">
        <v>276</v>
      </c>
      <c r="BE1532" s="193">
        <f>IF(N1532="základní",J1532,0)</f>
        <v>0</v>
      </c>
      <c r="BF1532" s="193">
        <f>IF(N1532="snížená",J1532,0)</f>
        <v>0</v>
      </c>
      <c r="BG1532" s="193">
        <f>IF(N1532="zákl. přenesená",J1532,0)</f>
        <v>0</v>
      </c>
      <c r="BH1532" s="193">
        <f>IF(N1532="sníž. přenesená",J1532,0)</f>
        <v>0</v>
      </c>
      <c r="BI1532" s="193">
        <f>IF(N1532="nulová",J1532,0)</f>
        <v>0</v>
      </c>
      <c r="BJ1532" s="25" t="s">
        <v>92</v>
      </c>
      <c r="BK1532" s="193">
        <f>ROUND(I1532*H1532,2)</f>
        <v>0</v>
      </c>
      <c r="BL1532" s="25" t="s">
        <v>384</v>
      </c>
      <c r="BM1532" s="25" t="s">
        <v>4367</v>
      </c>
    </row>
    <row r="1533" spans="2:65" s="12" customFormat="1">
      <c r="B1533" s="194"/>
      <c r="D1533" s="195" t="s">
        <v>284</v>
      </c>
      <c r="E1533" s="196" t="s">
        <v>5</v>
      </c>
      <c r="F1533" s="197" t="s">
        <v>4362</v>
      </c>
      <c r="H1533" s="196" t="s">
        <v>5</v>
      </c>
      <c r="I1533" s="198"/>
      <c r="L1533" s="194"/>
      <c r="M1533" s="199"/>
      <c r="N1533" s="200"/>
      <c r="O1533" s="200"/>
      <c r="P1533" s="200"/>
      <c r="Q1533" s="200"/>
      <c r="R1533" s="200"/>
      <c r="S1533" s="200"/>
      <c r="T1533" s="201"/>
      <c r="AT1533" s="196" t="s">
        <v>284</v>
      </c>
      <c r="AU1533" s="196" t="s">
        <v>81</v>
      </c>
      <c r="AV1533" s="12" t="s">
        <v>77</v>
      </c>
      <c r="AW1533" s="12" t="s">
        <v>36</v>
      </c>
      <c r="AX1533" s="12" t="s">
        <v>73</v>
      </c>
      <c r="AY1533" s="196" t="s">
        <v>276</v>
      </c>
    </row>
    <row r="1534" spans="2:65" s="12" customFormat="1">
      <c r="B1534" s="194"/>
      <c r="D1534" s="195" t="s">
        <v>284</v>
      </c>
      <c r="E1534" s="196" t="s">
        <v>5</v>
      </c>
      <c r="F1534" s="197" t="s">
        <v>1406</v>
      </c>
      <c r="H1534" s="196" t="s">
        <v>5</v>
      </c>
      <c r="I1534" s="198"/>
      <c r="L1534" s="194"/>
      <c r="M1534" s="199"/>
      <c r="N1534" s="200"/>
      <c r="O1534" s="200"/>
      <c r="P1534" s="200"/>
      <c r="Q1534" s="200"/>
      <c r="R1534" s="200"/>
      <c r="S1534" s="200"/>
      <c r="T1534" s="201"/>
      <c r="AT1534" s="196" t="s">
        <v>284</v>
      </c>
      <c r="AU1534" s="196" t="s">
        <v>81</v>
      </c>
      <c r="AV1534" s="12" t="s">
        <v>77</v>
      </c>
      <c r="AW1534" s="12" t="s">
        <v>36</v>
      </c>
      <c r="AX1534" s="12" t="s">
        <v>73</v>
      </c>
      <c r="AY1534" s="196" t="s">
        <v>276</v>
      </c>
    </row>
    <row r="1535" spans="2:65" s="12" customFormat="1">
      <c r="B1535" s="194"/>
      <c r="D1535" s="195" t="s">
        <v>284</v>
      </c>
      <c r="E1535" s="196" t="s">
        <v>5</v>
      </c>
      <c r="F1535" s="197" t="s">
        <v>4368</v>
      </c>
      <c r="H1535" s="196" t="s">
        <v>5</v>
      </c>
      <c r="I1535" s="198"/>
      <c r="L1535" s="194"/>
      <c r="M1535" s="199"/>
      <c r="N1535" s="200"/>
      <c r="O1535" s="200"/>
      <c r="P1535" s="200"/>
      <c r="Q1535" s="200"/>
      <c r="R1535" s="200"/>
      <c r="S1535" s="200"/>
      <c r="T1535" s="201"/>
      <c r="AT1535" s="196" t="s">
        <v>284</v>
      </c>
      <c r="AU1535" s="196" t="s">
        <v>81</v>
      </c>
      <c r="AV1535" s="12" t="s">
        <v>77</v>
      </c>
      <c r="AW1535" s="12" t="s">
        <v>36</v>
      </c>
      <c r="AX1535" s="12" t="s">
        <v>73</v>
      </c>
      <c r="AY1535" s="196" t="s">
        <v>276</v>
      </c>
    </row>
    <row r="1536" spans="2:65" s="13" customFormat="1">
      <c r="B1536" s="202"/>
      <c r="D1536" s="195" t="s">
        <v>284</v>
      </c>
      <c r="E1536" s="203" t="s">
        <v>5</v>
      </c>
      <c r="F1536" s="204" t="s">
        <v>81</v>
      </c>
      <c r="H1536" s="205">
        <v>2</v>
      </c>
      <c r="I1536" s="206"/>
      <c r="L1536" s="202"/>
      <c r="M1536" s="207"/>
      <c r="N1536" s="208"/>
      <c r="O1536" s="208"/>
      <c r="P1536" s="208"/>
      <c r="Q1536" s="208"/>
      <c r="R1536" s="208"/>
      <c r="S1536" s="208"/>
      <c r="T1536" s="209"/>
      <c r="AT1536" s="203" t="s">
        <v>284</v>
      </c>
      <c r="AU1536" s="203" t="s">
        <v>81</v>
      </c>
      <c r="AV1536" s="13" t="s">
        <v>81</v>
      </c>
      <c r="AW1536" s="13" t="s">
        <v>36</v>
      </c>
      <c r="AX1536" s="13" t="s">
        <v>73</v>
      </c>
      <c r="AY1536" s="203" t="s">
        <v>276</v>
      </c>
    </row>
    <row r="1537" spans="2:65" s="14" customFormat="1">
      <c r="B1537" s="210"/>
      <c r="D1537" s="195" t="s">
        <v>284</v>
      </c>
      <c r="E1537" s="211" t="s">
        <v>5</v>
      </c>
      <c r="F1537" s="212" t="s">
        <v>290</v>
      </c>
      <c r="H1537" s="213">
        <v>2</v>
      </c>
      <c r="I1537" s="214"/>
      <c r="L1537" s="210"/>
      <c r="M1537" s="215"/>
      <c r="N1537" s="216"/>
      <c r="O1537" s="216"/>
      <c r="P1537" s="216"/>
      <c r="Q1537" s="216"/>
      <c r="R1537" s="216"/>
      <c r="S1537" s="216"/>
      <c r="T1537" s="217"/>
      <c r="AT1537" s="211" t="s">
        <v>284</v>
      </c>
      <c r="AU1537" s="211" t="s">
        <v>81</v>
      </c>
      <c r="AV1537" s="14" t="s">
        <v>87</v>
      </c>
      <c r="AW1537" s="14" t="s">
        <v>36</v>
      </c>
      <c r="AX1537" s="14" t="s">
        <v>73</v>
      </c>
      <c r="AY1537" s="211" t="s">
        <v>276</v>
      </c>
    </row>
    <row r="1538" spans="2:65" s="15" customFormat="1">
      <c r="B1538" s="218"/>
      <c r="D1538" s="195" t="s">
        <v>284</v>
      </c>
      <c r="E1538" s="219" t="s">
        <v>5</v>
      </c>
      <c r="F1538" s="220" t="s">
        <v>291</v>
      </c>
      <c r="H1538" s="221">
        <v>2</v>
      </c>
      <c r="I1538" s="222"/>
      <c r="L1538" s="218"/>
      <c r="M1538" s="223"/>
      <c r="N1538" s="224"/>
      <c r="O1538" s="224"/>
      <c r="P1538" s="224"/>
      <c r="Q1538" s="224"/>
      <c r="R1538" s="224"/>
      <c r="S1538" s="224"/>
      <c r="T1538" s="225"/>
      <c r="AT1538" s="219" t="s">
        <v>284</v>
      </c>
      <c r="AU1538" s="219" t="s">
        <v>81</v>
      </c>
      <c r="AV1538" s="15" t="s">
        <v>92</v>
      </c>
      <c r="AW1538" s="15" t="s">
        <v>36</v>
      </c>
      <c r="AX1538" s="15" t="s">
        <v>77</v>
      </c>
      <c r="AY1538" s="219" t="s">
        <v>276</v>
      </c>
    </row>
    <row r="1539" spans="2:65" s="1" customFormat="1" ht="16.5" customHeight="1">
      <c r="B1539" s="181"/>
      <c r="C1539" s="182" t="s">
        <v>1470</v>
      </c>
      <c r="D1539" s="182" t="s">
        <v>278</v>
      </c>
      <c r="E1539" s="183" t="s">
        <v>4369</v>
      </c>
      <c r="F1539" s="184" t="s">
        <v>4370</v>
      </c>
      <c r="G1539" s="185" t="s">
        <v>368</v>
      </c>
      <c r="H1539" s="186">
        <v>3</v>
      </c>
      <c r="I1539" s="187"/>
      <c r="J1539" s="188">
        <f>ROUND(I1539*H1539,2)</f>
        <v>0</v>
      </c>
      <c r="K1539" s="184" t="s">
        <v>459</v>
      </c>
      <c r="L1539" s="42"/>
      <c r="M1539" s="189" t="s">
        <v>5</v>
      </c>
      <c r="N1539" s="190" t="s">
        <v>46</v>
      </c>
      <c r="O1539" s="43"/>
      <c r="P1539" s="191">
        <f>O1539*H1539</f>
        <v>0</v>
      </c>
      <c r="Q1539" s="191">
        <v>2.1199999999999999E-3</v>
      </c>
      <c r="R1539" s="191">
        <f>Q1539*H1539</f>
        <v>6.3599999999999993E-3</v>
      </c>
      <c r="S1539" s="191">
        <v>0</v>
      </c>
      <c r="T1539" s="192">
        <f>S1539*H1539</f>
        <v>0</v>
      </c>
      <c r="AR1539" s="25" t="s">
        <v>384</v>
      </c>
      <c r="AT1539" s="25" t="s">
        <v>278</v>
      </c>
      <c r="AU1539" s="25" t="s">
        <v>81</v>
      </c>
      <c r="AY1539" s="25" t="s">
        <v>276</v>
      </c>
      <c r="BE1539" s="193">
        <f>IF(N1539="základní",J1539,0)</f>
        <v>0</v>
      </c>
      <c r="BF1539" s="193">
        <f>IF(N1539="snížená",J1539,0)</f>
        <v>0</v>
      </c>
      <c r="BG1539" s="193">
        <f>IF(N1539="zákl. přenesená",J1539,0)</f>
        <v>0</v>
      </c>
      <c r="BH1539" s="193">
        <f>IF(N1539="sníž. přenesená",J1539,0)</f>
        <v>0</v>
      </c>
      <c r="BI1539" s="193">
        <f>IF(N1539="nulová",J1539,0)</f>
        <v>0</v>
      </c>
      <c r="BJ1539" s="25" t="s">
        <v>92</v>
      </c>
      <c r="BK1539" s="193">
        <f>ROUND(I1539*H1539,2)</f>
        <v>0</v>
      </c>
      <c r="BL1539" s="25" t="s">
        <v>384</v>
      </c>
      <c r="BM1539" s="25" t="s">
        <v>4371</v>
      </c>
    </row>
    <row r="1540" spans="2:65" s="12" customFormat="1">
      <c r="B1540" s="194"/>
      <c r="D1540" s="195" t="s">
        <v>284</v>
      </c>
      <c r="E1540" s="196" t="s">
        <v>5</v>
      </c>
      <c r="F1540" s="197" t="s">
        <v>4372</v>
      </c>
      <c r="H1540" s="196" t="s">
        <v>5</v>
      </c>
      <c r="I1540" s="198"/>
      <c r="L1540" s="194"/>
      <c r="M1540" s="199"/>
      <c r="N1540" s="200"/>
      <c r="O1540" s="200"/>
      <c r="P1540" s="200"/>
      <c r="Q1540" s="200"/>
      <c r="R1540" s="200"/>
      <c r="S1540" s="200"/>
      <c r="T1540" s="201"/>
      <c r="AT1540" s="196" t="s">
        <v>284</v>
      </c>
      <c r="AU1540" s="196" t="s">
        <v>81</v>
      </c>
      <c r="AV1540" s="12" t="s">
        <v>77</v>
      </c>
      <c r="AW1540" s="12" t="s">
        <v>36</v>
      </c>
      <c r="AX1540" s="12" t="s">
        <v>73</v>
      </c>
      <c r="AY1540" s="196" t="s">
        <v>276</v>
      </c>
    </row>
    <row r="1541" spans="2:65" s="12" customFormat="1">
      <c r="B1541" s="194"/>
      <c r="D1541" s="195" t="s">
        <v>284</v>
      </c>
      <c r="E1541" s="196" t="s">
        <v>5</v>
      </c>
      <c r="F1541" s="197" t="s">
        <v>1406</v>
      </c>
      <c r="H1541" s="196" t="s">
        <v>5</v>
      </c>
      <c r="I1541" s="198"/>
      <c r="L1541" s="194"/>
      <c r="M1541" s="199"/>
      <c r="N1541" s="200"/>
      <c r="O1541" s="200"/>
      <c r="P1541" s="200"/>
      <c r="Q1541" s="200"/>
      <c r="R1541" s="200"/>
      <c r="S1541" s="200"/>
      <c r="T1541" s="201"/>
      <c r="AT1541" s="196" t="s">
        <v>284</v>
      </c>
      <c r="AU1541" s="196" t="s">
        <v>81</v>
      </c>
      <c r="AV1541" s="12" t="s">
        <v>77</v>
      </c>
      <c r="AW1541" s="12" t="s">
        <v>36</v>
      </c>
      <c r="AX1541" s="12" t="s">
        <v>73</v>
      </c>
      <c r="AY1541" s="196" t="s">
        <v>276</v>
      </c>
    </row>
    <row r="1542" spans="2:65" s="12" customFormat="1">
      <c r="B1542" s="194"/>
      <c r="D1542" s="195" t="s">
        <v>284</v>
      </c>
      <c r="E1542" s="196" t="s">
        <v>5</v>
      </c>
      <c r="F1542" s="197" t="s">
        <v>4373</v>
      </c>
      <c r="H1542" s="196" t="s">
        <v>5</v>
      </c>
      <c r="I1542" s="198"/>
      <c r="L1542" s="194"/>
      <c r="M1542" s="199"/>
      <c r="N1542" s="200"/>
      <c r="O1542" s="200"/>
      <c r="P1542" s="200"/>
      <c r="Q1542" s="200"/>
      <c r="R1542" s="200"/>
      <c r="S1542" s="200"/>
      <c r="T1542" s="201"/>
      <c r="AT1542" s="196" t="s">
        <v>284</v>
      </c>
      <c r="AU1542" s="196" t="s">
        <v>81</v>
      </c>
      <c r="AV1542" s="12" t="s">
        <v>77</v>
      </c>
      <c r="AW1542" s="12" t="s">
        <v>36</v>
      </c>
      <c r="AX1542" s="12" t="s">
        <v>73</v>
      </c>
      <c r="AY1542" s="196" t="s">
        <v>276</v>
      </c>
    </row>
    <row r="1543" spans="2:65" s="13" customFormat="1">
      <c r="B1543" s="202"/>
      <c r="D1543" s="195" t="s">
        <v>284</v>
      </c>
      <c r="E1543" s="203" t="s">
        <v>5</v>
      </c>
      <c r="F1543" s="204" t="s">
        <v>81</v>
      </c>
      <c r="H1543" s="205">
        <v>2</v>
      </c>
      <c r="I1543" s="206"/>
      <c r="L1543" s="202"/>
      <c r="M1543" s="207"/>
      <c r="N1543" s="208"/>
      <c r="O1543" s="208"/>
      <c r="P1543" s="208"/>
      <c r="Q1543" s="208"/>
      <c r="R1543" s="208"/>
      <c r="S1543" s="208"/>
      <c r="T1543" s="209"/>
      <c r="AT1543" s="203" t="s">
        <v>284</v>
      </c>
      <c r="AU1543" s="203" t="s">
        <v>81</v>
      </c>
      <c r="AV1543" s="13" t="s">
        <v>81</v>
      </c>
      <c r="AW1543" s="13" t="s">
        <v>36</v>
      </c>
      <c r="AX1543" s="13" t="s">
        <v>73</v>
      </c>
      <c r="AY1543" s="203" t="s">
        <v>276</v>
      </c>
    </row>
    <row r="1544" spans="2:65" s="12" customFormat="1">
      <c r="B1544" s="194"/>
      <c r="D1544" s="195" t="s">
        <v>284</v>
      </c>
      <c r="E1544" s="196" t="s">
        <v>5</v>
      </c>
      <c r="F1544" s="197" t="s">
        <v>4374</v>
      </c>
      <c r="H1544" s="196" t="s">
        <v>5</v>
      </c>
      <c r="I1544" s="198"/>
      <c r="L1544" s="194"/>
      <c r="M1544" s="199"/>
      <c r="N1544" s="200"/>
      <c r="O1544" s="200"/>
      <c r="P1544" s="200"/>
      <c r="Q1544" s="200"/>
      <c r="R1544" s="200"/>
      <c r="S1544" s="200"/>
      <c r="T1544" s="201"/>
      <c r="AT1544" s="196" t="s">
        <v>284</v>
      </c>
      <c r="AU1544" s="196" t="s">
        <v>81</v>
      </c>
      <c r="AV1544" s="12" t="s">
        <v>77</v>
      </c>
      <c r="AW1544" s="12" t="s">
        <v>36</v>
      </c>
      <c r="AX1544" s="12" t="s">
        <v>73</v>
      </c>
      <c r="AY1544" s="196" t="s">
        <v>276</v>
      </c>
    </row>
    <row r="1545" spans="2:65" s="13" customFormat="1">
      <c r="B1545" s="202"/>
      <c r="D1545" s="195" t="s">
        <v>284</v>
      </c>
      <c r="E1545" s="203" t="s">
        <v>5</v>
      </c>
      <c r="F1545" s="204" t="s">
        <v>77</v>
      </c>
      <c r="H1545" s="205">
        <v>1</v>
      </c>
      <c r="I1545" s="206"/>
      <c r="L1545" s="202"/>
      <c r="M1545" s="207"/>
      <c r="N1545" s="208"/>
      <c r="O1545" s="208"/>
      <c r="P1545" s="208"/>
      <c r="Q1545" s="208"/>
      <c r="R1545" s="208"/>
      <c r="S1545" s="208"/>
      <c r="T1545" s="209"/>
      <c r="AT1545" s="203" t="s">
        <v>284</v>
      </c>
      <c r="AU1545" s="203" t="s">
        <v>81</v>
      </c>
      <c r="AV1545" s="13" t="s">
        <v>81</v>
      </c>
      <c r="AW1545" s="13" t="s">
        <v>36</v>
      </c>
      <c r="AX1545" s="13" t="s">
        <v>73</v>
      </c>
      <c r="AY1545" s="203" t="s">
        <v>276</v>
      </c>
    </row>
    <row r="1546" spans="2:65" s="14" customFormat="1">
      <c r="B1546" s="210"/>
      <c r="D1546" s="195" t="s">
        <v>284</v>
      </c>
      <c r="E1546" s="211" t="s">
        <v>5</v>
      </c>
      <c r="F1546" s="212" t="s">
        <v>290</v>
      </c>
      <c r="H1546" s="213">
        <v>3</v>
      </c>
      <c r="I1546" s="214"/>
      <c r="L1546" s="210"/>
      <c r="M1546" s="215"/>
      <c r="N1546" s="216"/>
      <c r="O1546" s="216"/>
      <c r="P1546" s="216"/>
      <c r="Q1546" s="216"/>
      <c r="R1546" s="216"/>
      <c r="S1546" s="216"/>
      <c r="T1546" s="217"/>
      <c r="AT1546" s="211" t="s">
        <v>284</v>
      </c>
      <c r="AU1546" s="211" t="s">
        <v>81</v>
      </c>
      <c r="AV1546" s="14" t="s">
        <v>87</v>
      </c>
      <c r="AW1546" s="14" t="s">
        <v>36</v>
      </c>
      <c r="AX1546" s="14" t="s">
        <v>73</v>
      </c>
      <c r="AY1546" s="211" t="s">
        <v>276</v>
      </c>
    </row>
    <row r="1547" spans="2:65" s="15" customFormat="1">
      <c r="B1547" s="218"/>
      <c r="D1547" s="195" t="s">
        <v>284</v>
      </c>
      <c r="E1547" s="219" t="s">
        <v>5</v>
      </c>
      <c r="F1547" s="220" t="s">
        <v>291</v>
      </c>
      <c r="H1547" s="221">
        <v>3</v>
      </c>
      <c r="I1547" s="222"/>
      <c r="L1547" s="218"/>
      <c r="M1547" s="223"/>
      <c r="N1547" s="224"/>
      <c r="O1547" s="224"/>
      <c r="P1547" s="224"/>
      <c r="Q1547" s="224"/>
      <c r="R1547" s="224"/>
      <c r="S1547" s="224"/>
      <c r="T1547" s="225"/>
      <c r="AT1547" s="219" t="s">
        <v>284</v>
      </c>
      <c r="AU1547" s="219" t="s">
        <v>81</v>
      </c>
      <c r="AV1547" s="15" t="s">
        <v>92</v>
      </c>
      <c r="AW1547" s="15" t="s">
        <v>36</v>
      </c>
      <c r="AX1547" s="15" t="s">
        <v>77</v>
      </c>
      <c r="AY1547" s="219" t="s">
        <v>276</v>
      </c>
    </row>
    <row r="1548" spans="2:65" s="1" customFormat="1" ht="16.5" customHeight="1">
      <c r="B1548" s="181"/>
      <c r="C1548" s="182" t="s">
        <v>1476</v>
      </c>
      <c r="D1548" s="182" t="s">
        <v>278</v>
      </c>
      <c r="E1548" s="183" t="s">
        <v>4375</v>
      </c>
      <c r="F1548" s="184" t="s">
        <v>4376</v>
      </c>
      <c r="G1548" s="185" t="s">
        <v>368</v>
      </c>
      <c r="H1548" s="186">
        <v>2</v>
      </c>
      <c r="I1548" s="187"/>
      <c r="J1548" s="188">
        <f>ROUND(I1548*H1548,2)</f>
        <v>0</v>
      </c>
      <c r="K1548" s="184" t="s">
        <v>459</v>
      </c>
      <c r="L1548" s="42"/>
      <c r="M1548" s="189" t="s">
        <v>5</v>
      </c>
      <c r="N1548" s="190" t="s">
        <v>46</v>
      </c>
      <c r="O1548" s="43"/>
      <c r="P1548" s="191">
        <f>O1548*H1548</f>
        <v>0</v>
      </c>
      <c r="Q1548" s="191">
        <v>2.1199999999999999E-3</v>
      </c>
      <c r="R1548" s="191">
        <f>Q1548*H1548</f>
        <v>4.2399999999999998E-3</v>
      </c>
      <c r="S1548" s="191">
        <v>0</v>
      </c>
      <c r="T1548" s="192">
        <f>S1548*H1548</f>
        <v>0</v>
      </c>
      <c r="AR1548" s="25" t="s">
        <v>384</v>
      </c>
      <c r="AT1548" s="25" t="s">
        <v>278</v>
      </c>
      <c r="AU1548" s="25" t="s">
        <v>81</v>
      </c>
      <c r="AY1548" s="25" t="s">
        <v>276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5" t="s">
        <v>92</v>
      </c>
      <c r="BK1548" s="193">
        <f>ROUND(I1548*H1548,2)</f>
        <v>0</v>
      </c>
      <c r="BL1548" s="25" t="s">
        <v>384</v>
      </c>
      <c r="BM1548" s="25" t="s">
        <v>4377</v>
      </c>
    </row>
    <row r="1549" spans="2:65" s="12" customFormat="1">
      <c r="B1549" s="194"/>
      <c r="D1549" s="195" t="s">
        <v>284</v>
      </c>
      <c r="E1549" s="196" t="s">
        <v>5</v>
      </c>
      <c r="F1549" s="197" t="s">
        <v>4378</v>
      </c>
      <c r="H1549" s="196" t="s">
        <v>5</v>
      </c>
      <c r="I1549" s="198"/>
      <c r="L1549" s="194"/>
      <c r="M1549" s="199"/>
      <c r="N1549" s="200"/>
      <c r="O1549" s="200"/>
      <c r="P1549" s="200"/>
      <c r="Q1549" s="200"/>
      <c r="R1549" s="200"/>
      <c r="S1549" s="200"/>
      <c r="T1549" s="201"/>
      <c r="AT1549" s="196" t="s">
        <v>284</v>
      </c>
      <c r="AU1549" s="196" t="s">
        <v>81</v>
      </c>
      <c r="AV1549" s="12" t="s">
        <v>77</v>
      </c>
      <c r="AW1549" s="12" t="s">
        <v>36</v>
      </c>
      <c r="AX1549" s="12" t="s">
        <v>73</v>
      </c>
      <c r="AY1549" s="196" t="s">
        <v>276</v>
      </c>
    </row>
    <row r="1550" spans="2:65" s="12" customFormat="1">
      <c r="B1550" s="194"/>
      <c r="D1550" s="195" t="s">
        <v>284</v>
      </c>
      <c r="E1550" s="196" t="s">
        <v>5</v>
      </c>
      <c r="F1550" s="197" t="s">
        <v>1406</v>
      </c>
      <c r="H1550" s="196" t="s">
        <v>5</v>
      </c>
      <c r="I1550" s="198"/>
      <c r="L1550" s="194"/>
      <c r="M1550" s="199"/>
      <c r="N1550" s="200"/>
      <c r="O1550" s="200"/>
      <c r="P1550" s="200"/>
      <c r="Q1550" s="200"/>
      <c r="R1550" s="200"/>
      <c r="S1550" s="200"/>
      <c r="T1550" s="201"/>
      <c r="AT1550" s="196" t="s">
        <v>284</v>
      </c>
      <c r="AU1550" s="196" t="s">
        <v>81</v>
      </c>
      <c r="AV1550" s="12" t="s">
        <v>77</v>
      </c>
      <c r="AW1550" s="12" t="s">
        <v>36</v>
      </c>
      <c r="AX1550" s="12" t="s">
        <v>73</v>
      </c>
      <c r="AY1550" s="196" t="s">
        <v>276</v>
      </c>
    </row>
    <row r="1551" spans="2:65" s="12" customFormat="1">
      <c r="B1551" s="194"/>
      <c r="D1551" s="195" t="s">
        <v>284</v>
      </c>
      <c r="E1551" s="196" t="s">
        <v>5</v>
      </c>
      <c r="F1551" s="197" t="s">
        <v>4379</v>
      </c>
      <c r="H1551" s="196" t="s">
        <v>5</v>
      </c>
      <c r="I1551" s="198"/>
      <c r="L1551" s="194"/>
      <c r="M1551" s="199"/>
      <c r="N1551" s="200"/>
      <c r="O1551" s="200"/>
      <c r="P1551" s="200"/>
      <c r="Q1551" s="200"/>
      <c r="R1551" s="200"/>
      <c r="S1551" s="200"/>
      <c r="T1551" s="201"/>
      <c r="AT1551" s="196" t="s">
        <v>284</v>
      </c>
      <c r="AU1551" s="196" t="s">
        <v>81</v>
      </c>
      <c r="AV1551" s="12" t="s">
        <v>77</v>
      </c>
      <c r="AW1551" s="12" t="s">
        <v>36</v>
      </c>
      <c r="AX1551" s="12" t="s">
        <v>73</v>
      </c>
      <c r="AY1551" s="196" t="s">
        <v>276</v>
      </c>
    </row>
    <row r="1552" spans="2:65" s="13" customFormat="1">
      <c r="B1552" s="202"/>
      <c r="D1552" s="195" t="s">
        <v>284</v>
      </c>
      <c r="E1552" s="203" t="s">
        <v>5</v>
      </c>
      <c r="F1552" s="204" t="s">
        <v>77</v>
      </c>
      <c r="H1552" s="205">
        <v>1</v>
      </c>
      <c r="I1552" s="206"/>
      <c r="L1552" s="202"/>
      <c r="M1552" s="207"/>
      <c r="N1552" s="208"/>
      <c r="O1552" s="208"/>
      <c r="P1552" s="208"/>
      <c r="Q1552" s="208"/>
      <c r="R1552" s="208"/>
      <c r="S1552" s="208"/>
      <c r="T1552" s="209"/>
      <c r="AT1552" s="203" t="s">
        <v>284</v>
      </c>
      <c r="AU1552" s="203" t="s">
        <v>81</v>
      </c>
      <c r="AV1552" s="13" t="s">
        <v>81</v>
      </c>
      <c r="AW1552" s="13" t="s">
        <v>36</v>
      </c>
      <c r="AX1552" s="13" t="s">
        <v>73</v>
      </c>
      <c r="AY1552" s="203" t="s">
        <v>276</v>
      </c>
    </row>
    <row r="1553" spans="2:65" s="12" customFormat="1">
      <c r="B1553" s="194"/>
      <c r="D1553" s="195" t="s">
        <v>284</v>
      </c>
      <c r="E1553" s="196" t="s">
        <v>5</v>
      </c>
      <c r="F1553" s="197" t="s">
        <v>4380</v>
      </c>
      <c r="H1553" s="196" t="s">
        <v>5</v>
      </c>
      <c r="I1553" s="198"/>
      <c r="L1553" s="194"/>
      <c r="M1553" s="199"/>
      <c r="N1553" s="200"/>
      <c r="O1553" s="200"/>
      <c r="P1553" s="200"/>
      <c r="Q1553" s="200"/>
      <c r="R1553" s="200"/>
      <c r="S1553" s="200"/>
      <c r="T1553" s="201"/>
      <c r="AT1553" s="196" t="s">
        <v>284</v>
      </c>
      <c r="AU1553" s="196" t="s">
        <v>81</v>
      </c>
      <c r="AV1553" s="12" t="s">
        <v>77</v>
      </c>
      <c r="AW1553" s="12" t="s">
        <v>36</v>
      </c>
      <c r="AX1553" s="12" t="s">
        <v>73</v>
      </c>
      <c r="AY1553" s="196" t="s">
        <v>276</v>
      </c>
    </row>
    <row r="1554" spans="2:65" s="13" customFormat="1">
      <c r="B1554" s="202"/>
      <c r="D1554" s="195" t="s">
        <v>284</v>
      </c>
      <c r="E1554" s="203" t="s">
        <v>5</v>
      </c>
      <c r="F1554" s="204" t="s">
        <v>77</v>
      </c>
      <c r="H1554" s="205">
        <v>1</v>
      </c>
      <c r="I1554" s="206"/>
      <c r="L1554" s="202"/>
      <c r="M1554" s="207"/>
      <c r="N1554" s="208"/>
      <c r="O1554" s="208"/>
      <c r="P1554" s="208"/>
      <c r="Q1554" s="208"/>
      <c r="R1554" s="208"/>
      <c r="S1554" s="208"/>
      <c r="T1554" s="209"/>
      <c r="AT1554" s="203" t="s">
        <v>284</v>
      </c>
      <c r="AU1554" s="203" t="s">
        <v>81</v>
      </c>
      <c r="AV1554" s="13" t="s">
        <v>81</v>
      </c>
      <c r="AW1554" s="13" t="s">
        <v>36</v>
      </c>
      <c r="AX1554" s="13" t="s">
        <v>73</v>
      </c>
      <c r="AY1554" s="203" t="s">
        <v>276</v>
      </c>
    </row>
    <row r="1555" spans="2:65" s="14" customFormat="1">
      <c r="B1555" s="210"/>
      <c r="D1555" s="195" t="s">
        <v>284</v>
      </c>
      <c r="E1555" s="211" t="s">
        <v>5</v>
      </c>
      <c r="F1555" s="212" t="s">
        <v>290</v>
      </c>
      <c r="H1555" s="213">
        <v>2</v>
      </c>
      <c r="I1555" s="214"/>
      <c r="L1555" s="210"/>
      <c r="M1555" s="215"/>
      <c r="N1555" s="216"/>
      <c r="O1555" s="216"/>
      <c r="P1555" s="216"/>
      <c r="Q1555" s="216"/>
      <c r="R1555" s="216"/>
      <c r="S1555" s="216"/>
      <c r="T1555" s="217"/>
      <c r="AT1555" s="211" t="s">
        <v>284</v>
      </c>
      <c r="AU1555" s="211" t="s">
        <v>81</v>
      </c>
      <c r="AV1555" s="14" t="s">
        <v>87</v>
      </c>
      <c r="AW1555" s="14" t="s">
        <v>36</v>
      </c>
      <c r="AX1555" s="14" t="s">
        <v>73</v>
      </c>
      <c r="AY1555" s="211" t="s">
        <v>276</v>
      </c>
    </row>
    <row r="1556" spans="2:65" s="15" customFormat="1">
      <c r="B1556" s="218"/>
      <c r="D1556" s="195" t="s">
        <v>284</v>
      </c>
      <c r="E1556" s="219" t="s">
        <v>5</v>
      </c>
      <c r="F1556" s="220" t="s">
        <v>291</v>
      </c>
      <c r="H1556" s="221">
        <v>2</v>
      </c>
      <c r="I1556" s="222"/>
      <c r="L1556" s="218"/>
      <c r="M1556" s="223"/>
      <c r="N1556" s="224"/>
      <c r="O1556" s="224"/>
      <c r="P1556" s="224"/>
      <c r="Q1556" s="224"/>
      <c r="R1556" s="224"/>
      <c r="S1556" s="224"/>
      <c r="T1556" s="225"/>
      <c r="AT1556" s="219" t="s">
        <v>284</v>
      </c>
      <c r="AU1556" s="219" t="s">
        <v>81</v>
      </c>
      <c r="AV1556" s="15" t="s">
        <v>92</v>
      </c>
      <c r="AW1556" s="15" t="s">
        <v>36</v>
      </c>
      <c r="AX1556" s="15" t="s">
        <v>77</v>
      </c>
      <c r="AY1556" s="219" t="s">
        <v>276</v>
      </c>
    </row>
    <row r="1557" spans="2:65" s="11" customFormat="1" ht="29.85" customHeight="1">
      <c r="B1557" s="168"/>
      <c r="D1557" s="169" t="s">
        <v>72</v>
      </c>
      <c r="E1557" s="179" t="s">
        <v>1480</v>
      </c>
      <c r="F1557" s="179" t="s">
        <v>1481</v>
      </c>
      <c r="I1557" s="171"/>
      <c r="J1557" s="180">
        <f>BK1557</f>
        <v>0</v>
      </c>
      <c r="L1557" s="168"/>
      <c r="M1557" s="173"/>
      <c r="N1557" s="174"/>
      <c r="O1557" s="174"/>
      <c r="P1557" s="175">
        <f>SUM(P1558:P1600)</f>
        <v>0</v>
      </c>
      <c r="Q1557" s="174"/>
      <c r="R1557" s="175">
        <f>SUM(R1558:R1600)</f>
        <v>2.3163472199999999</v>
      </c>
      <c r="S1557" s="174"/>
      <c r="T1557" s="176">
        <f>SUM(T1558:T1600)</f>
        <v>0</v>
      </c>
      <c r="AR1557" s="169" t="s">
        <v>81</v>
      </c>
      <c r="AT1557" s="177" t="s">
        <v>72</v>
      </c>
      <c r="AU1557" s="177" t="s">
        <v>77</v>
      </c>
      <c r="AY1557" s="169" t="s">
        <v>276</v>
      </c>
      <c r="BK1557" s="178">
        <f>SUM(BK1558:BK1600)</f>
        <v>0</v>
      </c>
    </row>
    <row r="1558" spans="2:65" s="1" customFormat="1" ht="25.5" customHeight="1">
      <c r="B1558" s="181"/>
      <c r="C1558" s="182" t="s">
        <v>1482</v>
      </c>
      <c r="D1558" s="182" t="s">
        <v>278</v>
      </c>
      <c r="E1558" s="183" t="s">
        <v>4381</v>
      </c>
      <c r="F1558" s="184" t="s">
        <v>4382</v>
      </c>
      <c r="G1558" s="185" t="s">
        <v>416</v>
      </c>
      <c r="H1558" s="186">
        <v>125.7</v>
      </c>
      <c r="I1558" s="187"/>
      <c r="J1558" s="188">
        <f>ROUND(I1558*H1558,2)</f>
        <v>0</v>
      </c>
      <c r="K1558" s="184" t="s">
        <v>282</v>
      </c>
      <c r="L1558" s="42"/>
      <c r="M1558" s="189" t="s">
        <v>5</v>
      </c>
      <c r="N1558" s="190" t="s">
        <v>46</v>
      </c>
      <c r="O1558" s="43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AR1558" s="25" t="s">
        <v>384</v>
      </c>
      <c r="AT1558" s="25" t="s">
        <v>278</v>
      </c>
      <c r="AU1558" s="25" t="s">
        <v>81</v>
      </c>
      <c r="AY1558" s="25" t="s">
        <v>276</v>
      </c>
      <c r="BE1558" s="193">
        <f>IF(N1558="základní",J1558,0)</f>
        <v>0</v>
      </c>
      <c r="BF1558" s="193">
        <f>IF(N1558="snížená",J1558,0)</f>
        <v>0</v>
      </c>
      <c r="BG1558" s="193">
        <f>IF(N1558="zákl. přenesená",J1558,0)</f>
        <v>0</v>
      </c>
      <c r="BH1558" s="193">
        <f>IF(N1558="sníž. přenesená",J1558,0)</f>
        <v>0</v>
      </c>
      <c r="BI1558" s="193">
        <f>IF(N1558="nulová",J1558,0)</f>
        <v>0</v>
      </c>
      <c r="BJ1558" s="25" t="s">
        <v>92</v>
      </c>
      <c r="BK1558" s="193">
        <f>ROUND(I1558*H1558,2)</f>
        <v>0</v>
      </c>
      <c r="BL1558" s="25" t="s">
        <v>384</v>
      </c>
      <c r="BM1558" s="25" t="s">
        <v>4383</v>
      </c>
    </row>
    <row r="1559" spans="2:65" s="12" customFormat="1">
      <c r="B1559" s="194"/>
      <c r="D1559" s="195" t="s">
        <v>284</v>
      </c>
      <c r="E1559" s="196" t="s">
        <v>5</v>
      </c>
      <c r="F1559" s="197" t="s">
        <v>4384</v>
      </c>
      <c r="H1559" s="196" t="s">
        <v>5</v>
      </c>
      <c r="I1559" s="198"/>
      <c r="L1559" s="194"/>
      <c r="M1559" s="199"/>
      <c r="N1559" s="200"/>
      <c r="O1559" s="200"/>
      <c r="P1559" s="200"/>
      <c r="Q1559" s="200"/>
      <c r="R1559" s="200"/>
      <c r="S1559" s="200"/>
      <c r="T1559" s="201"/>
      <c r="AT1559" s="196" t="s">
        <v>284</v>
      </c>
      <c r="AU1559" s="196" t="s">
        <v>81</v>
      </c>
      <c r="AV1559" s="12" t="s">
        <v>77</v>
      </c>
      <c r="AW1559" s="12" t="s">
        <v>36</v>
      </c>
      <c r="AX1559" s="12" t="s">
        <v>73</v>
      </c>
      <c r="AY1559" s="196" t="s">
        <v>276</v>
      </c>
    </row>
    <row r="1560" spans="2:65" s="12" customFormat="1">
      <c r="B1560" s="194"/>
      <c r="D1560" s="195" t="s">
        <v>284</v>
      </c>
      <c r="E1560" s="196" t="s">
        <v>5</v>
      </c>
      <c r="F1560" s="197" t="s">
        <v>1406</v>
      </c>
      <c r="H1560" s="196" t="s">
        <v>5</v>
      </c>
      <c r="I1560" s="198"/>
      <c r="L1560" s="194"/>
      <c r="M1560" s="199"/>
      <c r="N1560" s="200"/>
      <c r="O1560" s="200"/>
      <c r="P1560" s="200"/>
      <c r="Q1560" s="200"/>
      <c r="R1560" s="200"/>
      <c r="S1560" s="200"/>
      <c r="T1560" s="201"/>
      <c r="AT1560" s="196" t="s">
        <v>284</v>
      </c>
      <c r="AU1560" s="196" t="s">
        <v>81</v>
      </c>
      <c r="AV1560" s="12" t="s">
        <v>77</v>
      </c>
      <c r="AW1560" s="12" t="s">
        <v>36</v>
      </c>
      <c r="AX1560" s="12" t="s">
        <v>73</v>
      </c>
      <c r="AY1560" s="196" t="s">
        <v>276</v>
      </c>
    </row>
    <row r="1561" spans="2:65" s="12" customFormat="1">
      <c r="B1561" s="194"/>
      <c r="D1561" s="195" t="s">
        <v>284</v>
      </c>
      <c r="E1561" s="196" t="s">
        <v>5</v>
      </c>
      <c r="F1561" s="197" t="s">
        <v>4385</v>
      </c>
      <c r="H1561" s="196" t="s">
        <v>5</v>
      </c>
      <c r="I1561" s="198"/>
      <c r="L1561" s="194"/>
      <c r="M1561" s="199"/>
      <c r="N1561" s="200"/>
      <c r="O1561" s="200"/>
      <c r="P1561" s="200"/>
      <c r="Q1561" s="200"/>
      <c r="R1561" s="200"/>
      <c r="S1561" s="200"/>
      <c r="T1561" s="201"/>
      <c r="AT1561" s="196" t="s">
        <v>284</v>
      </c>
      <c r="AU1561" s="196" t="s">
        <v>81</v>
      </c>
      <c r="AV1561" s="12" t="s">
        <v>77</v>
      </c>
      <c r="AW1561" s="12" t="s">
        <v>36</v>
      </c>
      <c r="AX1561" s="12" t="s">
        <v>73</v>
      </c>
      <c r="AY1561" s="196" t="s">
        <v>276</v>
      </c>
    </row>
    <row r="1562" spans="2:65" s="13" customFormat="1">
      <c r="B1562" s="202"/>
      <c r="D1562" s="195" t="s">
        <v>284</v>
      </c>
      <c r="E1562" s="203" t="s">
        <v>5</v>
      </c>
      <c r="F1562" s="204" t="s">
        <v>4386</v>
      </c>
      <c r="H1562" s="205">
        <v>125.7</v>
      </c>
      <c r="I1562" s="206"/>
      <c r="L1562" s="202"/>
      <c r="M1562" s="207"/>
      <c r="N1562" s="208"/>
      <c r="O1562" s="208"/>
      <c r="P1562" s="208"/>
      <c r="Q1562" s="208"/>
      <c r="R1562" s="208"/>
      <c r="S1562" s="208"/>
      <c r="T1562" s="209"/>
      <c r="AT1562" s="203" t="s">
        <v>284</v>
      </c>
      <c r="AU1562" s="203" t="s">
        <v>81</v>
      </c>
      <c r="AV1562" s="13" t="s">
        <v>81</v>
      </c>
      <c r="AW1562" s="13" t="s">
        <v>36</v>
      </c>
      <c r="AX1562" s="13" t="s">
        <v>73</v>
      </c>
      <c r="AY1562" s="203" t="s">
        <v>276</v>
      </c>
    </row>
    <row r="1563" spans="2:65" s="14" customFormat="1">
      <c r="B1563" s="210"/>
      <c r="D1563" s="195" t="s">
        <v>284</v>
      </c>
      <c r="E1563" s="211" t="s">
        <v>5</v>
      </c>
      <c r="F1563" s="212" t="s">
        <v>290</v>
      </c>
      <c r="H1563" s="213">
        <v>125.7</v>
      </c>
      <c r="I1563" s="214"/>
      <c r="L1563" s="210"/>
      <c r="M1563" s="215"/>
      <c r="N1563" s="216"/>
      <c r="O1563" s="216"/>
      <c r="P1563" s="216"/>
      <c r="Q1563" s="216"/>
      <c r="R1563" s="216"/>
      <c r="S1563" s="216"/>
      <c r="T1563" s="217"/>
      <c r="AT1563" s="211" t="s">
        <v>284</v>
      </c>
      <c r="AU1563" s="211" t="s">
        <v>81</v>
      </c>
      <c r="AV1563" s="14" t="s">
        <v>87</v>
      </c>
      <c r="AW1563" s="14" t="s">
        <v>36</v>
      </c>
      <c r="AX1563" s="14" t="s">
        <v>73</v>
      </c>
      <c r="AY1563" s="211" t="s">
        <v>276</v>
      </c>
    </row>
    <row r="1564" spans="2:65" s="15" customFormat="1">
      <c r="B1564" s="218"/>
      <c r="D1564" s="195" t="s">
        <v>284</v>
      </c>
      <c r="E1564" s="219" t="s">
        <v>5</v>
      </c>
      <c r="F1564" s="220" t="s">
        <v>291</v>
      </c>
      <c r="H1564" s="221">
        <v>125.7</v>
      </c>
      <c r="I1564" s="222"/>
      <c r="L1564" s="218"/>
      <c r="M1564" s="223"/>
      <c r="N1564" s="224"/>
      <c r="O1564" s="224"/>
      <c r="P1564" s="224"/>
      <c r="Q1564" s="224"/>
      <c r="R1564" s="224"/>
      <c r="S1564" s="224"/>
      <c r="T1564" s="225"/>
      <c r="AT1564" s="219" t="s">
        <v>284</v>
      </c>
      <c r="AU1564" s="219" t="s">
        <v>81</v>
      </c>
      <c r="AV1564" s="15" t="s">
        <v>92</v>
      </c>
      <c r="AW1564" s="15" t="s">
        <v>36</v>
      </c>
      <c r="AX1564" s="15" t="s">
        <v>77</v>
      </c>
      <c r="AY1564" s="219" t="s">
        <v>276</v>
      </c>
    </row>
    <row r="1565" spans="2:65" s="1" customFormat="1" ht="16.5" customHeight="1">
      <c r="B1565" s="181"/>
      <c r="C1565" s="226" t="s">
        <v>1493</v>
      </c>
      <c r="D1565" s="226" t="s">
        <v>447</v>
      </c>
      <c r="E1565" s="227" t="s">
        <v>4387</v>
      </c>
      <c r="F1565" s="228" t="s">
        <v>4388</v>
      </c>
      <c r="G1565" s="229" t="s">
        <v>281</v>
      </c>
      <c r="H1565" s="230">
        <v>0.498</v>
      </c>
      <c r="I1565" s="231"/>
      <c r="J1565" s="232">
        <f>ROUND(I1565*H1565,2)</f>
        <v>0</v>
      </c>
      <c r="K1565" s="228" t="s">
        <v>282</v>
      </c>
      <c r="L1565" s="233"/>
      <c r="M1565" s="234" t="s">
        <v>5</v>
      </c>
      <c r="N1565" s="235" t="s">
        <v>46</v>
      </c>
      <c r="O1565" s="43"/>
      <c r="P1565" s="191">
        <f>O1565*H1565</f>
        <v>0</v>
      </c>
      <c r="Q1565" s="191">
        <v>0.55000000000000004</v>
      </c>
      <c r="R1565" s="191">
        <f>Q1565*H1565</f>
        <v>0.27390000000000003</v>
      </c>
      <c r="S1565" s="191">
        <v>0</v>
      </c>
      <c r="T1565" s="192">
        <f>S1565*H1565</f>
        <v>0</v>
      </c>
      <c r="AR1565" s="25" t="s">
        <v>484</v>
      </c>
      <c r="AT1565" s="25" t="s">
        <v>447</v>
      </c>
      <c r="AU1565" s="25" t="s">
        <v>81</v>
      </c>
      <c r="AY1565" s="25" t="s">
        <v>276</v>
      </c>
      <c r="BE1565" s="193">
        <f>IF(N1565="základní",J1565,0)</f>
        <v>0</v>
      </c>
      <c r="BF1565" s="193">
        <f>IF(N1565="snížená",J1565,0)</f>
        <v>0</v>
      </c>
      <c r="BG1565" s="193">
        <f>IF(N1565="zákl. přenesená",J1565,0)</f>
        <v>0</v>
      </c>
      <c r="BH1565" s="193">
        <f>IF(N1565="sníž. přenesená",J1565,0)</f>
        <v>0</v>
      </c>
      <c r="BI1565" s="193">
        <f>IF(N1565="nulová",J1565,0)</f>
        <v>0</v>
      </c>
      <c r="BJ1565" s="25" t="s">
        <v>92</v>
      </c>
      <c r="BK1565" s="193">
        <f>ROUND(I1565*H1565,2)</f>
        <v>0</v>
      </c>
      <c r="BL1565" s="25" t="s">
        <v>384</v>
      </c>
      <c r="BM1565" s="25" t="s">
        <v>4389</v>
      </c>
    </row>
    <row r="1566" spans="2:65" s="12" customFormat="1">
      <c r="B1566" s="194"/>
      <c r="D1566" s="195" t="s">
        <v>284</v>
      </c>
      <c r="E1566" s="196" t="s">
        <v>5</v>
      </c>
      <c r="F1566" s="197" t="s">
        <v>451</v>
      </c>
      <c r="H1566" s="196" t="s">
        <v>5</v>
      </c>
      <c r="I1566" s="198"/>
      <c r="L1566" s="194"/>
      <c r="M1566" s="199"/>
      <c r="N1566" s="200"/>
      <c r="O1566" s="200"/>
      <c r="P1566" s="200"/>
      <c r="Q1566" s="200"/>
      <c r="R1566" s="200"/>
      <c r="S1566" s="200"/>
      <c r="T1566" s="201"/>
      <c r="AT1566" s="196" t="s">
        <v>284</v>
      </c>
      <c r="AU1566" s="196" t="s">
        <v>81</v>
      </c>
      <c r="AV1566" s="12" t="s">
        <v>77</v>
      </c>
      <c r="AW1566" s="12" t="s">
        <v>36</v>
      </c>
      <c r="AX1566" s="12" t="s">
        <v>73</v>
      </c>
      <c r="AY1566" s="196" t="s">
        <v>276</v>
      </c>
    </row>
    <row r="1567" spans="2:65" s="13" customFormat="1">
      <c r="B1567" s="202"/>
      <c r="D1567" s="195" t="s">
        <v>284</v>
      </c>
      <c r="E1567" s="203" t="s">
        <v>5</v>
      </c>
      <c r="F1567" s="204" t="s">
        <v>4390</v>
      </c>
      <c r="H1567" s="205">
        <v>0.498</v>
      </c>
      <c r="I1567" s="206"/>
      <c r="L1567" s="202"/>
      <c r="M1567" s="207"/>
      <c r="N1567" s="208"/>
      <c r="O1567" s="208"/>
      <c r="P1567" s="208"/>
      <c r="Q1567" s="208"/>
      <c r="R1567" s="208"/>
      <c r="S1567" s="208"/>
      <c r="T1567" s="209"/>
      <c r="AT1567" s="203" t="s">
        <v>284</v>
      </c>
      <c r="AU1567" s="203" t="s">
        <v>81</v>
      </c>
      <c r="AV1567" s="13" t="s">
        <v>81</v>
      </c>
      <c r="AW1567" s="13" t="s">
        <v>36</v>
      </c>
      <c r="AX1567" s="13" t="s">
        <v>73</v>
      </c>
      <c r="AY1567" s="203" t="s">
        <v>276</v>
      </c>
    </row>
    <row r="1568" spans="2:65" s="14" customFormat="1">
      <c r="B1568" s="210"/>
      <c r="D1568" s="195" t="s">
        <v>284</v>
      </c>
      <c r="E1568" s="211" t="s">
        <v>5</v>
      </c>
      <c r="F1568" s="212" t="s">
        <v>290</v>
      </c>
      <c r="H1568" s="213">
        <v>0.498</v>
      </c>
      <c r="I1568" s="214"/>
      <c r="L1568" s="210"/>
      <c r="M1568" s="215"/>
      <c r="N1568" s="216"/>
      <c r="O1568" s="216"/>
      <c r="P1568" s="216"/>
      <c r="Q1568" s="216"/>
      <c r="R1568" s="216"/>
      <c r="S1568" s="216"/>
      <c r="T1568" s="217"/>
      <c r="AT1568" s="211" t="s">
        <v>284</v>
      </c>
      <c r="AU1568" s="211" t="s">
        <v>81</v>
      </c>
      <c r="AV1568" s="14" t="s">
        <v>87</v>
      </c>
      <c r="AW1568" s="14" t="s">
        <v>36</v>
      </c>
      <c r="AX1568" s="14" t="s">
        <v>73</v>
      </c>
      <c r="AY1568" s="211" t="s">
        <v>276</v>
      </c>
    </row>
    <row r="1569" spans="2:65" s="15" customFormat="1">
      <c r="B1569" s="218"/>
      <c r="D1569" s="195" t="s">
        <v>284</v>
      </c>
      <c r="E1569" s="219" t="s">
        <v>5</v>
      </c>
      <c r="F1569" s="220" t="s">
        <v>291</v>
      </c>
      <c r="H1569" s="221">
        <v>0.498</v>
      </c>
      <c r="I1569" s="222"/>
      <c r="L1569" s="218"/>
      <c r="M1569" s="223"/>
      <c r="N1569" s="224"/>
      <c r="O1569" s="224"/>
      <c r="P1569" s="224"/>
      <c r="Q1569" s="224"/>
      <c r="R1569" s="224"/>
      <c r="S1569" s="224"/>
      <c r="T1569" s="225"/>
      <c r="AT1569" s="219" t="s">
        <v>284</v>
      </c>
      <c r="AU1569" s="219" t="s">
        <v>81</v>
      </c>
      <c r="AV1569" s="15" t="s">
        <v>92</v>
      </c>
      <c r="AW1569" s="15" t="s">
        <v>36</v>
      </c>
      <c r="AX1569" s="15" t="s">
        <v>77</v>
      </c>
      <c r="AY1569" s="219" t="s">
        <v>276</v>
      </c>
    </row>
    <row r="1570" spans="2:65" s="1" customFormat="1" ht="16.5" customHeight="1">
      <c r="B1570" s="181"/>
      <c r="C1570" s="182" t="s">
        <v>1499</v>
      </c>
      <c r="D1570" s="182" t="s">
        <v>278</v>
      </c>
      <c r="E1570" s="183" t="s">
        <v>4391</v>
      </c>
      <c r="F1570" s="184" t="s">
        <v>4392</v>
      </c>
      <c r="G1570" s="185" t="s">
        <v>325</v>
      </c>
      <c r="H1570" s="186">
        <v>7.6050000000000004</v>
      </c>
      <c r="I1570" s="187"/>
      <c r="J1570" s="188">
        <f>ROUND(I1570*H1570,2)</f>
        <v>0</v>
      </c>
      <c r="K1570" s="184" t="s">
        <v>282</v>
      </c>
      <c r="L1570" s="42"/>
      <c r="M1570" s="189" t="s">
        <v>5</v>
      </c>
      <c r="N1570" s="190" t="s">
        <v>46</v>
      </c>
      <c r="O1570" s="43"/>
      <c r="P1570" s="191">
        <f>O1570*H1570</f>
        <v>0</v>
      </c>
      <c r="Q1570" s="191">
        <v>6.7400000000000003E-3</v>
      </c>
      <c r="R1570" s="191">
        <f>Q1570*H1570</f>
        <v>5.1257700000000003E-2</v>
      </c>
      <c r="S1570" s="191">
        <v>0</v>
      </c>
      <c r="T1570" s="192">
        <f>S1570*H1570</f>
        <v>0</v>
      </c>
      <c r="AR1570" s="25" t="s">
        <v>384</v>
      </c>
      <c r="AT1570" s="25" t="s">
        <v>278</v>
      </c>
      <c r="AU1570" s="25" t="s">
        <v>81</v>
      </c>
      <c r="AY1570" s="25" t="s">
        <v>276</v>
      </c>
      <c r="BE1570" s="193">
        <f>IF(N1570="základní",J1570,0)</f>
        <v>0</v>
      </c>
      <c r="BF1570" s="193">
        <f>IF(N1570="snížená",J1570,0)</f>
        <v>0</v>
      </c>
      <c r="BG1570" s="193">
        <f>IF(N1570="zákl. přenesená",J1570,0)</f>
        <v>0</v>
      </c>
      <c r="BH1570" s="193">
        <f>IF(N1570="sníž. přenesená",J1570,0)</f>
        <v>0</v>
      </c>
      <c r="BI1570" s="193">
        <f>IF(N1570="nulová",J1570,0)</f>
        <v>0</v>
      </c>
      <c r="BJ1570" s="25" t="s">
        <v>92</v>
      </c>
      <c r="BK1570" s="193">
        <f>ROUND(I1570*H1570,2)</f>
        <v>0</v>
      </c>
      <c r="BL1570" s="25" t="s">
        <v>384</v>
      </c>
      <c r="BM1570" s="25" t="s">
        <v>4393</v>
      </c>
    </row>
    <row r="1571" spans="2:65" s="12" customFormat="1">
      <c r="B1571" s="194"/>
      <c r="D1571" s="195" t="s">
        <v>284</v>
      </c>
      <c r="E1571" s="196" t="s">
        <v>5</v>
      </c>
      <c r="F1571" s="197" t="s">
        <v>4394</v>
      </c>
      <c r="H1571" s="196" t="s">
        <v>5</v>
      </c>
      <c r="I1571" s="198"/>
      <c r="L1571" s="194"/>
      <c r="M1571" s="199"/>
      <c r="N1571" s="200"/>
      <c r="O1571" s="200"/>
      <c r="P1571" s="200"/>
      <c r="Q1571" s="200"/>
      <c r="R1571" s="200"/>
      <c r="S1571" s="200"/>
      <c r="T1571" s="201"/>
      <c r="AT1571" s="196" t="s">
        <v>284</v>
      </c>
      <c r="AU1571" s="196" t="s">
        <v>81</v>
      </c>
      <c r="AV1571" s="12" t="s">
        <v>77</v>
      </c>
      <c r="AW1571" s="12" t="s">
        <v>36</v>
      </c>
      <c r="AX1571" s="12" t="s">
        <v>73</v>
      </c>
      <c r="AY1571" s="196" t="s">
        <v>276</v>
      </c>
    </row>
    <row r="1572" spans="2:65" s="12" customFormat="1">
      <c r="B1572" s="194"/>
      <c r="D1572" s="195" t="s">
        <v>284</v>
      </c>
      <c r="E1572" s="196" t="s">
        <v>5</v>
      </c>
      <c r="F1572" s="197" t="s">
        <v>1406</v>
      </c>
      <c r="H1572" s="196" t="s">
        <v>5</v>
      </c>
      <c r="I1572" s="198"/>
      <c r="L1572" s="194"/>
      <c r="M1572" s="199"/>
      <c r="N1572" s="200"/>
      <c r="O1572" s="200"/>
      <c r="P1572" s="200"/>
      <c r="Q1572" s="200"/>
      <c r="R1572" s="200"/>
      <c r="S1572" s="200"/>
      <c r="T1572" s="201"/>
      <c r="AT1572" s="196" t="s">
        <v>284</v>
      </c>
      <c r="AU1572" s="196" t="s">
        <v>81</v>
      </c>
      <c r="AV1572" s="12" t="s">
        <v>77</v>
      </c>
      <c r="AW1572" s="12" t="s">
        <v>36</v>
      </c>
      <c r="AX1572" s="12" t="s">
        <v>73</v>
      </c>
      <c r="AY1572" s="196" t="s">
        <v>276</v>
      </c>
    </row>
    <row r="1573" spans="2:65" s="12" customFormat="1">
      <c r="B1573" s="194"/>
      <c r="D1573" s="195" t="s">
        <v>284</v>
      </c>
      <c r="E1573" s="196" t="s">
        <v>5</v>
      </c>
      <c r="F1573" s="197" t="s">
        <v>4395</v>
      </c>
      <c r="H1573" s="196" t="s">
        <v>5</v>
      </c>
      <c r="I1573" s="198"/>
      <c r="L1573" s="194"/>
      <c r="M1573" s="199"/>
      <c r="N1573" s="200"/>
      <c r="O1573" s="200"/>
      <c r="P1573" s="200"/>
      <c r="Q1573" s="200"/>
      <c r="R1573" s="200"/>
      <c r="S1573" s="200"/>
      <c r="T1573" s="201"/>
      <c r="AT1573" s="196" t="s">
        <v>284</v>
      </c>
      <c r="AU1573" s="196" t="s">
        <v>81</v>
      </c>
      <c r="AV1573" s="12" t="s">
        <v>77</v>
      </c>
      <c r="AW1573" s="12" t="s">
        <v>36</v>
      </c>
      <c r="AX1573" s="12" t="s">
        <v>73</v>
      </c>
      <c r="AY1573" s="196" t="s">
        <v>276</v>
      </c>
    </row>
    <row r="1574" spans="2:65" s="13" customFormat="1">
      <c r="B1574" s="202"/>
      <c r="D1574" s="195" t="s">
        <v>284</v>
      </c>
      <c r="E1574" s="203" t="s">
        <v>5</v>
      </c>
      <c r="F1574" s="204" t="s">
        <v>4396</v>
      </c>
      <c r="H1574" s="205">
        <v>7.6050000000000004</v>
      </c>
      <c r="I1574" s="206"/>
      <c r="L1574" s="202"/>
      <c r="M1574" s="207"/>
      <c r="N1574" s="208"/>
      <c r="O1574" s="208"/>
      <c r="P1574" s="208"/>
      <c r="Q1574" s="208"/>
      <c r="R1574" s="208"/>
      <c r="S1574" s="208"/>
      <c r="T1574" s="209"/>
      <c r="AT1574" s="203" t="s">
        <v>284</v>
      </c>
      <c r="AU1574" s="203" t="s">
        <v>81</v>
      </c>
      <c r="AV1574" s="13" t="s">
        <v>81</v>
      </c>
      <c r="AW1574" s="13" t="s">
        <v>36</v>
      </c>
      <c r="AX1574" s="13" t="s">
        <v>73</v>
      </c>
      <c r="AY1574" s="203" t="s">
        <v>276</v>
      </c>
    </row>
    <row r="1575" spans="2:65" s="14" customFormat="1">
      <c r="B1575" s="210"/>
      <c r="D1575" s="195" t="s">
        <v>284</v>
      </c>
      <c r="E1575" s="211" t="s">
        <v>5</v>
      </c>
      <c r="F1575" s="212" t="s">
        <v>290</v>
      </c>
      <c r="H1575" s="213">
        <v>7.6050000000000004</v>
      </c>
      <c r="I1575" s="214"/>
      <c r="L1575" s="210"/>
      <c r="M1575" s="215"/>
      <c r="N1575" s="216"/>
      <c r="O1575" s="216"/>
      <c r="P1575" s="216"/>
      <c r="Q1575" s="216"/>
      <c r="R1575" s="216"/>
      <c r="S1575" s="216"/>
      <c r="T1575" s="217"/>
      <c r="AT1575" s="211" t="s">
        <v>284</v>
      </c>
      <c r="AU1575" s="211" t="s">
        <v>81</v>
      </c>
      <c r="AV1575" s="14" t="s">
        <v>87</v>
      </c>
      <c r="AW1575" s="14" t="s">
        <v>36</v>
      </c>
      <c r="AX1575" s="14" t="s">
        <v>73</v>
      </c>
      <c r="AY1575" s="211" t="s">
        <v>276</v>
      </c>
    </row>
    <row r="1576" spans="2:65" s="15" customFormat="1">
      <c r="B1576" s="218"/>
      <c r="D1576" s="195" t="s">
        <v>284</v>
      </c>
      <c r="E1576" s="219" t="s">
        <v>5</v>
      </c>
      <c r="F1576" s="220" t="s">
        <v>291</v>
      </c>
      <c r="H1576" s="221">
        <v>7.6050000000000004</v>
      </c>
      <c r="I1576" s="222"/>
      <c r="L1576" s="218"/>
      <c r="M1576" s="223"/>
      <c r="N1576" s="224"/>
      <c r="O1576" s="224"/>
      <c r="P1576" s="224"/>
      <c r="Q1576" s="224"/>
      <c r="R1576" s="224"/>
      <c r="S1576" s="224"/>
      <c r="T1576" s="225"/>
      <c r="AT1576" s="219" t="s">
        <v>284</v>
      </c>
      <c r="AU1576" s="219" t="s">
        <v>81</v>
      </c>
      <c r="AV1576" s="15" t="s">
        <v>92</v>
      </c>
      <c r="AW1576" s="15" t="s">
        <v>36</v>
      </c>
      <c r="AX1576" s="15" t="s">
        <v>77</v>
      </c>
      <c r="AY1576" s="219" t="s">
        <v>276</v>
      </c>
    </row>
    <row r="1577" spans="2:65" s="1" customFormat="1" ht="25.5" customHeight="1">
      <c r="B1577" s="181"/>
      <c r="C1577" s="182" t="s">
        <v>1505</v>
      </c>
      <c r="D1577" s="182" t="s">
        <v>278</v>
      </c>
      <c r="E1577" s="183" t="s">
        <v>1483</v>
      </c>
      <c r="F1577" s="184" t="s">
        <v>1484</v>
      </c>
      <c r="G1577" s="185" t="s">
        <v>325</v>
      </c>
      <c r="H1577" s="186">
        <v>126.666</v>
      </c>
      <c r="I1577" s="187"/>
      <c r="J1577" s="188">
        <f>ROUND(I1577*H1577,2)</f>
        <v>0</v>
      </c>
      <c r="K1577" s="184" t="s">
        <v>282</v>
      </c>
      <c r="L1577" s="42"/>
      <c r="M1577" s="189" t="s">
        <v>5</v>
      </c>
      <c r="N1577" s="190" t="s">
        <v>46</v>
      </c>
      <c r="O1577" s="43"/>
      <c r="P1577" s="191">
        <f>O1577*H1577</f>
        <v>0</v>
      </c>
      <c r="Q1577" s="191">
        <v>1.5720000000000001E-2</v>
      </c>
      <c r="R1577" s="191">
        <f>Q1577*H1577</f>
        <v>1.99118952</v>
      </c>
      <c r="S1577" s="191">
        <v>0</v>
      </c>
      <c r="T1577" s="192">
        <f>S1577*H1577</f>
        <v>0</v>
      </c>
      <c r="AR1577" s="25" t="s">
        <v>384</v>
      </c>
      <c r="AT1577" s="25" t="s">
        <v>278</v>
      </c>
      <c r="AU1577" s="25" t="s">
        <v>81</v>
      </c>
      <c r="AY1577" s="25" t="s">
        <v>276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5" t="s">
        <v>92</v>
      </c>
      <c r="BK1577" s="193">
        <f>ROUND(I1577*H1577,2)</f>
        <v>0</v>
      </c>
      <c r="BL1577" s="25" t="s">
        <v>384</v>
      </c>
      <c r="BM1577" s="25" t="s">
        <v>4397</v>
      </c>
    </row>
    <row r="1578" spans="2:65" s="12" customFormat="1">
      <c r="B1578" s="194"/>
      <c r="D1578" s="195" t="s">
        <v>284</v>
      </c>
      <c r="E1578" s="196" t="s">
        <v>5</v>
      </c>
      <c r="F1578" s="197" t="s">
        <v>1486</v>
      </c>
      <c r="H1578" s="196" t="s">
        <v>5</v>
      </c>
      <c r="I1578" s="198"/>
      <c r="L1578" s="194"/>
      <c r="M1578" s="199"/>
      <c r="N1578" s="200"/>
      <c r="O1578" s="200"/>
      <c r="P1578" s="200"/>
      <c r="Q1578" s="200"/>
      <c r="R1578" s="200"/>
      <c r="S1578" s="200"/>
      <c r="T1578" s="201"/>
      <c r="AT1578" s="196" t="s">
        <v>284</v>
      </c>
      <c r="AU1578" s="196" t="s">
        <v>81</v>
      </c>
      <c r="AV1578" s="12" t="s">
        <v>77</v>
      </c>
      <c r="AW1578" s="12" t="s">
        <v>36</v>
      </c>
      <c r="AX1578" s="12" t="s">
        <v>73</v>
      </c>
      <c r="AY1578" s="196" t="s">
        <v>276</v>
      </c>
    </row>
    <row r="1579" spans="2:65" s="12" customFormat="1">
      <c r="B1579" s="194"/>
      <c r="D1579" s="195" t="s">
        <v>284</v>
      </c>
      <c r="E1579" s="196" t="s">
        <v>5</v>
      </c>
      <c r="F1579" s="197" t="s">
        <v>1406</v>
      </c>
      <c r="H1579" s="196" t="s">
        <v>5</v>
      </c>
      <c r="I1579" s="198"/>
      <c r="L1579" s="194"/>
      <c r="M1579" s="199"/>
      <c r="N1579" s="200"/>
      <c r="O1579" s="200"/>
      <c r="P1579" s="200"/>
      <c r="Q1579" s="200"/>
      <c r="R1579" s="200"/>
      <c r="S1579" s="200"/>
      <c r="T1579" s="201"/>
      <c r="AT1579" s="196" t="s">
        <v>284</v>
      </c>
      <c r="AU1579" s="196" t="s">
        <v>81</v>
      </c>
      <c r="AV1579" s="12" t="s">
        <v>77</v>
      </c>
      <c r="AW1579" s="12" t="s">
        <v>36</v>
      </c>
      <c r="AX1579" s="12" t="s">
        <v>73</v>
      </c>
      <c r="AY1579" s="196" t="s">
        <v>276</v>
      </c>
    </row>
    <row r="1580" spans="2:65" s="12" customFormat="1">
      <c r="B1580" s="194"/>
      <c r="D1580" s="195" t="s">
        <v>284</v>
      </c>
      <c r="E1580" s="196" t="s">
        <v>5</v>
      </c>
      <c r="F1580" s="197" t="s">
        <v>4398</v>
      </c>
      <c r="H1580" s="196" t="s">
        <v>5</v>
      </c>
      <c r="I1580" s="198"/>
      <c r="L1580" s="194"/>
      <c r="M1580" s="199"/>
      <c r="N1580" s="200"/>
      <c r="O1580" s="200"/>
      <c r="P1580" s="200"/>
      <c r="Q1580" s="200"/>
      <c r="R1580" s="200"/>
      <c r="S1580" s="200"/>
      <c r="T1580" s="201"/>
      <c r="AT1580" s="196" t="s">
        <v>284</v>
      </c>
      <c r="AU1580" s="196" t="s">
        <v>81</v>
      </c>
      <c r="AV1580" s="12" t="s">
        <v>77</v>
      </c>
      <c r="AW1580" s="12" t="s">
        <v>36</v>
      </c>
      <c r="AX1580" s="12" t="s">
        <v>73</v>
      </c>
      <c r="AY1580" s="196" t="s">
        <v>276</v>
      </c>
    </row>
    <row r="1581" spans="2:65" s="13" customFormat="1">
      <c r="B1581" s="202"/>
      <c r="D1581" s="195" t="s">
        <v>284</v>
      </c>
      <c r="E1581" s="203" t="s">
        <v>5</v>
      </c>
      <c r="F1581" s="204" t="s">
        <v>4399</v>
      </c>
      <c r="H1581" s="205">
        <v>3.2850000000000001</v>
      </c>
      <c r="I1581" s="206"/>
      <c r="L1581" s="202"/>
      <c r="M1581" s="207"/>
      <c r="N1581" s="208"/>
      <c r="O1581" s="208"/>
      <c r="P1581" s="208"/>
      <c r="Q1581" s="208"/>
      <c r="R1581" s="208"/>
      <c r="S1581" s="208"/>
      <c r="T1581" s="209"/>
      <c r="AT1581" s="203" t="s">
        <v>284</v>
      </c>
      <c r="AU1581" s="203" t="s">
        <v>81</v>
      </c>
      <c r="AV1581" s="13" t="s">
        <v>81</v>
      </c>
      <c r="AW1581" s="13" t="s">
        <v>36</v>
      </c>
      <c r="AX1581" s="13" t="s">
        <v>73</v>
      </c>
      <c r="AY1581" s="203" t="s">
        <v>276</v>
      </c>
    </row>
    <row r="1582" spans="2:65" s="12" customFormat="1">
      <c r="B1582" s="194"/>
      <c r="D1582" s="195" t="s">
        <v>284</v>
      </c>
      <c r="E1582" s="196" t="s">
        <v>5</v>
      </c>
      <c r="F1582" s="197" t="s">
        <v>1489</v>
      </c>
      <c r="H1582" s="196" t="s">
        <v>5</v>
      </c>
      <c r="I1582" s="198"/>
      <c r="L1582" s="194"/>
      <c r="M1582" s="199"/>
      <c r="N1582" s="200"/>
      <c r="O1582" s="200"/>
      <c r="P1582" s="200"/>
      <c r="Q1582" s="200"/>
      <c r="R1582" s="200"/>
      <c r="S1582" s="200"/>
      <c r="T1582" s="201"/>
      <c r="AT1582" s="196" t="s">
        <v>284</v>
      </c>
      <c r="AU1582" s="196" t="s">
        <v>81</v>
      </c>
      <c r="AV1582" s="12" t="s">
        <v>77</v>
      </c>
      <c r="AW1582" s="12" t="s">
        <v>36</v>
      </c>
      <c r="AX1582" s="12" t="s">
        <v>73</v>
      </c>
      <c r="AY1582" s="196" t="s">
        <v>276</v>
      </c>
    </row>
    <row r="1583" spans="2:65" s="13" customFormat="1">
      <c r="B1583" s="202"/>
      <c r="D1583" s="195" t="s">
        <v>284</v>
      </c>
      <c r="E1583" s="203" t="s">
        <v>5</v>
      </c>
      <c r="F1583" s="204" t="s">
        <v>4400</v>
      </c>
      <c r="H1583" s="205">
        <v>4.6500000000000004</v>
      </c>
      <c r="I1583" s="206"/>
      <c r="L1583" s="202"/>
      <c r="M1583" s="207"/>
      <c r="N1583" s="208"/>
      <c r="O1583" s="208"/>
      <c r="P1583" s="208"/>
      <c r="Q1583" s="208"/>
      <c r="R1583" s="208"/>
      <c r="S1583" s="208"/>
      <c r="T1583" s="209"/>
      <c r="AT1583" s="203" t="s">
        <v>284</v>
      </c>
      <c r="AU1583" s="203" t="s">
        <v>81</v>
      </c>
      <c r="AV1583" s="13" t="s">
        <v>81</v>
      </c>
      <c r="AW1583" s="13" t="s">
        <v>36</v>
      </c>
      <c r="AX1583" s="13" t="s">
        <v>73</v>
      </c>
      <c r="AY1583" s="203" t="s">
        <v>276</v>
      </c>
    </row>
    <row r="1584" spans="2:65" s="12" customFormat="1">
      <c r="B1584" s="194"/>
      <c r="D1584" s="195" t="s">
        <v>284</v>
      </c>
      <c r="E1584" s="196" t="s">
        <v>5</v>
      </c>
      <c r="F1584" s="197" t="s">
        <v>4401</v>
      </c>
      <c r="H1584" s="196" t="s">
        <v>5</v>
      </c>
      <c r="I1584" s="198"/>
      <c r="L1584" s="194"/>
      <c r="M1584" s="199"/>
      <c r="N1584" s="200"/>
      <c r="O1584" s="200"/>
      <c r="P1584" s="200"/>
      <c r="Q1584" s="200"/>
      <c r="R1584" s="200"/>
      <c r="S1584" s="200"/>
      <c r="T1584" s="201"/>
      <c r="AT1584" s="196" t="s">
        <v>284</v>
      </c>
      <c r="AU1584" s="196" t="s">
        <v>81</v>
      </c>
      <c r="AV1584" s="12" t="s">
        <v>77</v>
      </c>
      <c r="AW1584" s="12" t="s">
        <v>36</v>
      </c>
      <c r="AX1584" s="12" t="s">
        <v>73</v>
      </c>
      <c r="AY1584" s="196" t="s">
        <v>276</v>
      </c>
    </row>
    <row r="1585" spans="2:65" s="13" customFormat="1">
      <c r="B1585" s="202"/>
      <c r="D1585" s="195" t="s">
        <v>284</v>
      </c>
      <c r="E1585" s="203" t="s">
        <v>5</v>
      </c>
      <c r="F1585" s="204" t="s">
        <v>4402</v>
      </c>
      <c r="H1585" s="205">
        <v>3.8849999999999998</v>
      </c>
      <c r="I1585" s="206"/>
      <c r="L1585" s="202"/>
      <c r="M1585" s="207"/>
      <c r="N1585" s="208"/>
      <c r="O1585" s="208"/>
      <c r="P1585" s="208"/>
      <c r="Q1585" s="208"/>
      <c r="R1585" s="208"/>
      <c r="S1585" s="208"/>
      <c r="T1585" s="209"/>
      <c r="AT1585" s="203" t="s">
        <v>284</v>
      </c>
      <c r="AU1585" s="203" t="s">
        <v>81</v>
      </c>
      <c r="AV1585" s="13" t="s">
        <v>81</v>
      </c>
      <c r="AW1585" s="13" t="s">
        <v>36</v>
      </c>
      <c r="AX1585" s="13" t="s">
        <v>73</v>
      </c>
      <c r="AY1585" s="203" t="s">
        <v>276</v>
      </c>
    </row>
    <row r="1586" spans="2:65" s="12" customFormat="1">
      <c r="B1586" s="194"/>
      <c r="D1586" s="195" t="s">
        <v>284</v>
      </c>
      <c r="E1586" s="196" t="s">
        <v>5</v>
      </c>
      <c r="F1586" s="197" t="s">
        <v>4403</v>
      </c>
      <c r="H1586" s="196" t="s">
        <v>5</v>
      </c>
      <c r="I1586" s="198"/>
      <c r="L1586" s="194"/>
      <c r="M1586" s="199"/>
      <c r="N1586" s="200"/>
      <c r="O1586" s="200"/>
      <c r="P1586" s="200"/>
      <c r="Q1586" s="200"/>
      <c r="R1586" s="200"/>
      <c r="S1586" s="200"/>
      <c r="T1586" s="201"/>
      <c r="AT1586" s="196" t="s">
        <v>284</v>
      </c>
      <c r="AU1586" s="196" t="s">
        <v>81</v>
      </c>
      <c r="AV1586" s="12" t="s">
        <v>77</v>
      </c>
      <c r="AW1586" s="12" t="s">
        <v>36</v>
      </c>
      <c r="AX1586" s="12" t="s">
        <v>73</v>
      </c>
      <c r="AY1586" s="196" t="s">
        <v>276</v>
      </c>
    </row>
    <row r="1587" spans="2:65" s="13" customFormat="1">
      <c r="B1587" s="202"/>
      <c r="D1587" s="195" t="s">
        <v>284</v>
      </c>
      <c r="E1587" s="203" t="s">
        <v>5</v>
      </c>
      <c r="F1587" s="204" t="s">
        <v>4404</v>
      </c>
      <c r="H1587" s="205">
        <v>13.44</v>
      </c>
      <c r="I1587" s="206"/>
      <c r="L1587" s="202"/>
      <c r="M1587" s="207"/>
      <c r="N1587" s="208"/>
      <c r="O1587" s="208"/>
      <c r="P1587" s="208"/>
      <c r="Q1587" s="208"/>
      <c r="R1587" s="208"/>
      <c r="S1587" s="208"/>
      <c r="T1587" s="209"/>
      <c r="AT1587" s="203" t="s">
        <v>284</v>
      </c>
      <c r="AU1587" s="203" t="s">
        <v>81</v>
      </c>
      <c r="AV1587" s="13" t="s">
        <v>81</v>
      </c>
      <c r="AW1587" s="13" t="s">
        <v>36</v>
      </c>
      <c r="AX1587" s="13" t="s">
        <v>73</v>
      </c>
      <c r="AY1587" s="203" t="s">
        <v>276</v>
      </c>
    </row>
    <row r="1588" spans="2:65" s="12" customFormat="1">
      <c r="B1588" s="194"/>
      <c r="D1588" s="195" t="s">
        <v>284</v>
      </c>
      <c r="E1588" s="196" t="s">
        <v>5</v>
      </c>
      <c r="F1588" s="197" t="s">
        <v>4405</v>
      </c>
      <c r="H1588" s="196" t="s">
        <v>5</v>
      </c>
      <c r="I1588" s="198"/>
      <c r="L1588" s="194"/>
      <c r="M1588" s="199"/>
      <c r="N1588" s="200"/>
      <c r="O1588" s="200"/>
      <c r="P1588" s="200"/>
      <c r="Q1588" s="200"/>
      <c r="R1588" s="200"/>
      <c r="S1588" s="200"/>
      <c r="T1588" s="201"/>
      <c r="AT1588" s="196" t="s">
        <v>284</v>
      </c>
      <c r="AU1588" s="196" t="s">
        <v>81</v>
      </c>
      <c r="AV1588" s="12" t="s">
        <v>77</v>
      </c>
      <c r="AW1588" s="12" t="s">
        <v>36</v>
      </c>
      <c r="AX1588" s="12" t="s">
        <v>73</v>
      </c>
      <c r="AY1588" s="196" t="s">
        <v>276</v>
      </c>
    </row>
    <row r="1589" spans="2:65" s="13" customFormat="1">
      <c r="B1589" s="202"/>
      <c r="D1589" s="195" t="s">
        <v>284</v>
      </c>
      <c r="E1589" s="203" t="s">
        <v>5</v>
      </c>
      <c r="F1589" s="204" t="s">
        <v>4406</v>
      </c>
      <c r="H1589" s="205">
        <v>18.899999999999999</v>
      </c>
      <c r="I1589" s="206"/>
      <c r="L1589" s="202"/>
      <c r="M1589" s="207"/>
      <c r="N1589" s="208"/>
      <c r="O1589" s="208"/>
      <c r="P1589" s="208"/>
      <c r="Q1589" s="208"/>
      <c r="R1589" s="208"/>
      <c r="S1589" s="208"/>
      <c r="T1589" s="209"/>
      <c r="AT1589" s="203" t="s">
        <v>284</v>
      </c>
      <c r="AU1589" s="203" t="s">
        <v>81</v>
      </c>
      <c r="AV1589" s="13" t="s">
        <v>81</v>
      </c>
      <c r="AW1589" s="13" t="s">
        <v>36</v>
      </c>
      <c r="AX1589" s="13" t="s">
        <v>73</v>
      </c>
      <c r="AY1589" s="203" t="s">
        <v>276</v>
      </c>
    </row>
    <row r="1590" spans="2:65" s="12" customFormat="1">
      <c r="B1590" s="194"/>
      <c r="D1590" s="195" t="s">
        <v>284</v>
      </c>
      <c r="E1590" s="196" t="s">
        <v>5</v>
      </c>
      <c r="F1590" s="197" t="s">
        <v>4407</v>
      </c>
      <c r="H1590" s="196" t="s">
        <v>5</v>
      </c>
      <c r="I1590" s="198"/>
      <c r="L1590" s="194"/>
      <c r="M1590" s="199"/>
      <c r="N1590" s="200"/>
      <c r="O1590" s="200"/>
      <c r="P1590" s="200"/>
      <c r="Q1590" s="200"/>
      <c r="R1590" s="200"/>
      <c r="S1590" s="200"/>
      <c r="T1590" s="201"/>
      <c r="AT1590" s="196" t="s">
        <v>284</v>
      </c>
      <c r="AU1590" s="196" t="s">
        <v>81</v>
      </c>
      <c r="AV1590" s="12" t="s">
        <v>77</v>
      </c>
      <c r="AW1590" s="12" t="s">
        <v>36</v>
      </c>
      <c r="AX1590" s="12" t="s">
        <v>73</v>
      </c>
      <c r="AY1590" s="196" t="s">
        <v>276</v>
      </c>
    </row>
    <row r="1591" spans="2:65" s="13" customFormat="1">
      <c r="B1591" s="202"/>
      <c r="D1591" s="195" t="s">
        <v>284</v>
      </c>
      <c r="E1591" s="203" t="s">
        <v>5</v>
      </c>
      <c r="F1591" s="204" t="s">
        <v>4408</v>
      </c>
      <c r="H1591" s="205">
        <v>10.92</v>
      </c>
      <c r="I1591" s="206"/>
      <c r="L1591" s="202"/>
      <c r="M1591" s="207"/>
      <c r="N1591" s="208"/>
      <c r="O1591" s="208"/>
      <c r="P1591" s="208"/>
      <c r="Q1591" s="208"/>
      <c r="R1591" s="208"/>
      <c r="S1591" s="208"/>
      <c r="T1591" s="209"/>
      <c r="AT1591" s="203" t="s">
        <v>284</v>
      </c>
      <c r="AU1591" s="203" t="s">
        <v>81</v>
      </c>
      <c r="AV1591" s="13" t="s">
        <v>81</v>
      </c>
      <c r="AW1591" s="13" t="s">
        <v>36</v>
      </c>
      <c r="AX1591" s="13" t="s">
        <v>73</v>
      </c>
      <c r="AY1591" s="203" t="s">
        <v>276</v>
      </c>
    </row>
    <row r="1592" spans="2:65" s="12" customFormat="1">
      <c r="B1592" s="194"/>
      <c r="D1592" s="195" t="s">
        <v>284</v>
      </c>
      <c r="E1592" s="196" t="s">
        <v>5</v>
      </c>
      <c r="F1592" s="197" t="s">
        <v>4409</v>
      </c>
      <c r="H1592" s="196" t="s">
        <v>5</v>
      </c>
      <c r="I1592" s="198"/>
      <c r="L1592" s="194"/>
      <c r="M1592" s="199"/>
      <c r="N1592" s="200"/>
      <c r="O1592" s="200"/>
      <c r="P1592" s="200"/>
      <c r="Q1592" s="200"/>
      <c r="R1592" s="200"/>
      <c r="S1592" s="200"/>
      <c r="T1592" s="201"/>
      <c r="AT1592" s="196" t="s">
        <v>284</v>
      </c>
      <c r="AU1592" s="196" t="s">
        <v>81</v>
      </c>
      <c r="AV1592" s="12" t="s">
        <v>77</v>
      </c>
      <c r="AW1592" s="12" t="s">
        <v>36</v>
      </c>
      <c r="AX1592" s="12" t="s">
        <v>73</v>
      </c>
      <c r="AY1592" s="196" t="s">
        <v>276</v>
      </c>
    </row>
    <row r="1593" spans="2:65" s="13" customFormat="1">
      <c r="B1593" s="202"/>
      <c r="D1593" s="195" t="s">
        <v>284</v>
      </c>
      <c r="E1593" s="203" t="s">
        <v>5</v>
      </c>
      <c r="F1593" s="204" t="s">
        <v>4410</v>
      </c>
      <c r="H1593" s="205">
        <v>1.131</v>
      </c>
      <c r="I1593" s="206"/>
      <c r="L1593" s="202"/>
      <c r="M1593" s="207"/>
      <c r="N1593" s="208"/>
      <c r="O1593" s="208"/>
      <c r="P1593" s="208"/>
      <c r="Q1593" s="208"/>
      <c r="R1593" s="208"/>
      <c r="S1593" s="208"/>
      <c r="T1593" s="209"/>
      <c r="AT1593" s="203" t="s">
        <v>284</v>
      </c>
      <c r="AU1593" s="203" t="s">
        <v>81</v>
      </c>
      <c r="AV1593" s="13" t="s">
        <v>81</v>
      </c>
      <c r="AW1593" s="13" t="s">
        <v>36</v>
      </c>
      <c r="AX1593" s="13" t="s">
        <v>73</v>
      </c>
      <c r="AY1593" s="203" t="s">
        <v>276</v>
      </c>
    </row>
    <row r="1594" spans="2:65" s="12" customFormat="1">
      <c r="B1594" s="194"/>
      <c r="D1594" s="195" t="s">
        <v>284</v>
      </c>
      <c r="E1594" s="196" t="s">
        <v>5</v>
      </c>
      <c r="F1594" s="197" t="s">
        <v>4395</v>
      </c>
      <c r="H1594" s="196" t="s">
        <v>5</v>
      </c>
      <c r="I1594" s="198"/>
      <c r="L1594" s="194"/>
      <c r="M1594" s="199"/>
      <c r="N1594" s="200"/>
      <c r="O1594" s="200"/>
      <c r="P1594" s="200"/>
      <c r="Q1594" s="200"/>
      <c r="R1594" s="200"/>
      <c r="S1594" s="200"/>
      <c r="T1594" s="201"/>
      <c r="AT1594" s="196" t="s">
        <v>284</v>
      </c>
      <c r="AU1594" s="196" t="s">
        <v>81</v>
      </c>
      <c r="AV1594" s="12" t="s">
        <v>77</v>
      </c>
      <c r="AW1594" s="12" t="s">
        <v>36</v>
      </c>
      <c r="AX1594" s="12" t="s">
        <v>73</v>
      </c>
      <c r="AY1594" s="196" t="s">
        <v>276</v>
      </c>
    </row>
    <row r="1595" spans="2:65" s="13" customFormat="1">
      <c r="B1595" s="202"/>
      <c r="D1595" s="195" t="s">
        <v>284</v>
      </c>
      <c r="E1595" s="203" t="s">
        <v>5</v>
      </c>
      <c r="F1595" s="204" t="s">
        <v>4396</v>
      </c>
      <c r="H1595" s="205">
        <v>7.6050000000000004</v>
      </c>
      <c r="I1595" s="206"/>
      <c r="L1595" s="202"/>
      <c r="M1595" s="207"/>
      <c r="N1595" s="208"/>
      <c r="O1595" s="208"/>
      <c r="P1595" s="208"/>
      <c r="Q1595" s="208"/>
      <c r="R1595" s="208"/>
      <c r="S1595" s="208"/>
      <c r="T1595" s="209"/>
      <c r="AT1595" s="203" t="s">
        <v>284</v>
      </c>
      <c r="AU1595" s="203" t="s">
        <v>81</v>
      </c>
      <c r="AV1595" s="13" t="s">
        <v>81</v>
      </c>
      <c r="AW1595" s="13" t="s">
        <v>36</v>
      </c>
      <c r="AX1595" s="13" t="s">
        <v>73</v>
      </c>
      <c r="AY1595" s="203" t="s">
        <v>276</v>
      </c>
    </row>
    <row r="1596" spans="2:65" s="12" customFormat="1">
      <c r="B1596" s="194"/>
      <c r="D1596" s="195" t="s">
        <v>284</v>
      </c>
      <c r="E1596" s="196" t="s">
        <v>5</v>
      </c>
      <c r="F1596" s="197" t="s">
        <v>4411</v>
      </c>
      <c r="H1596" s="196" t="s">
        <v>5</v>
      </c>
      <c r="I1596" s="198"/>
      <c r="L1596" s="194"/>
      <c r="M1596" s="199"/>
      <c r="N1596" s="200"/>
      <c r="O1596" s="200"/>
      <c r="P1596" s="200"/>
      <c r="Q1596" s="200"/>
      <c r="R1596" s="200"/>
      <c r="S1596" s="200"/>
      <c r="T1596" s="201"/>
      <c r="AT1596" s="196" t="s">
        <v>284</v>
      </c>
      <c r="AU1596" s="196" t="s">
        <v>81</v>
      </c>
      <c r="AV1596" s="12" t="s">
        <v>77</v>
      </c>
      <c r="AW1596" s="12" t="s">
        <v>36</v>
      </c>
      <c r="AX1596" s="12" t="s">
        <v>73</v>
      </c>
      <c r="AY1596" s="196" t="s">
        <v>276</v>
      </c>
    </row>
    <row r="1597" spans="2:65" s="13" customFormat="1">
      <c r="B1597" s="202"/>
      <c r="D1597" s="195" t="s">
        <v>284</v>
      </c>
      <c r="E1597" s="203" t="s">
        <v>5</v>
      </c>
      <c r="F1597" s="204" t="s">
        <v>4412</v>
      </c>
      <c r="H1597" s="205">
        <v>62.85</v>
      </c>
      <c r="I1597" s="206"/>
      <c r="L1597" s="202"/>
      <c r="M1597" s="207"/>
      <c r="N1597" s="208"/>
      <c r="O1597" s="208"/>
      <c r="P1597" s="208"/>
      <c r="Q1597" s="208"/>
      <c r="R1597" s="208"/>
      <c r="S1597" s="208"/>
      <c r="T1597" s="209"/>
      <c r="AT1597" s="203" t="s">
        <v>284</v>
      </c>
      <c r="AU1597" s="203" t="s">
        <v>81</v>
      </c>
      <c r="AV1597" s="13" t="s">
        <v>81</v>
      </c>
      <c r="AW1597" s="13" t="s">
        <v>36</v>
      </c>
      <c r="AX1597" s="13" t="s">
        <v>73</v>
      </c>
      <c r="AY1597" s="203" t="s">
        <v>276</v>
      </c>
    </row>
    <row r="1598" spans="2:65" s="14" customFormat="1">
      <c r="B1598" s="210"/>
      <c r="D1598" s="195" t="s">
        <v>284</v>
      </c>
      <c r="E1598" s="211" t="s">
        <v>5</v>
      </c>
      <c r="F1598" s="212" t="s">
        <v>290</v>
      </c>
      <c r="H1598" s="213">
        <v>126.666</v>
      </c>
      <c r="I1598" s="214"/>
      <c r="L1598" s="210"/>
      <c r="M1598" s="215"/>
      <c r="N1598" s="216"/>
      <c r="O1598" s="216"/>
      <c r="P1598" s="216"/>
      <c r="Q1598" s="216"/>
      <c r="R1598" s="216"/>
      <c r="S1598" s="216"/>
      <c r="T1598" s="217"/>
      <c r="AT1598" s="211" t="s">
        <v>284</v>
      </c>
      <c r="AU1598" s="211" t="s">
        <v>81</v>
      </c>
      <c r="AV1598" s="14" t="s">
        <v>87</v>
      </c>
      <c r="AW1598" s="14" t="s">
        <v>36</v>
      </c>
      <c r="AX1598" s="14" t="s">
        <v>73</v>
      </c>
      <c r="AY1598" s="211" t="s">
        <v>276</v>
      </c>
    </row>
    <row r="1599" spans="2:65" s="15" customFormat="1">
      <c r="B1599" s="218"/>
      <c r="D1599" s="195" t="s">
        <v>284</v>
      </c>
      <c r="E1599" s="219" t="s">
        <v>5</v>
      </c>
      <c r="F1599" s="220" t="s">
        <v>291</v>
      </c>
      <c r="H1599" s="221">
        <v>126.666</v>
      </c>
      <c r="I1599" s="222"/>
      <c r="L1599" s="218"/>
      <c r="M1599" s="223"/>
      <c r="N1599" s="224"/>
      <c r="O1599" s="224"/>
      <c r="P1599" s="224"/>
      <c r="Q1599" s="224"/>
      <c r="R1599" s="224"/>
      <c r="S1599" s="224"/>
      <c r="T1599" s="225"/>
      <c r="AT1599" s="219" t="s">
        <v>284</v>
      </c>
      <c r="AU1599" s="219" t="s">
        <v>81</v>
      </c>
      <c r="AV1599" s="15" t="s">
        <v>92</v>
      </c>
      <c r="AW1599" s="15" t="s">
        <v>36</v>
      </c>
      <c r="AX1599" s="15" t="s">
        <v>77</v>
      </c>
      <c r="AY1599" s="219" t="s">
        <v>276</v>
      </c>
    </row>
    <row r="1600" spans="2:65" s="1" customFormat="1" ht="16.5" customHeight="1">
      <c r="B1600" s="181"/>
      <c r="C1600" s="182" t="s">
        <v>1512</v>
      </c>
      <c r="D1600" s="182" t="s">
        <v>278</v>
      </c>
      <c r="E1600" s="183" t="s">
        <v>1494</v>
      </c>
      <c r="F1600" s="184" t="s">
        <v>1495</v>
      </c>
      <c r="G1600" s="185" t="s">
        <v>318</v>
      </c>
      <c r="H1600" s="186">
        <v>2.3159999999999998</v>
      </c>
      <c r="I1600" s="187"/>
      <c r="J1600" s="188">
        <f>ROUND(I1600*H1600,2)</f>
        <v>0</v>
      </c>
      <c r="K1600" s="184" t="s">
        <v>282</v>
      </c>
      <c r="L1600" s="42"/>
      <c r="M1600" s="189" t="s">
        <v>5</v>
      </c>
      <c r="N1600" s="190" t="s">
        <v>46</v>
      </c>
      <c r="O1600" s="43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AR1600" s="25" t="s">
        <v>384</v>
      </c>
      <c r="AT1600" s="25" t="s">
        <v>278</v>
      </c>
      <c r="AU1600" s="25" t="s">
        <v>81</v>
      </c>
      <c r="AY1600" s="25" t="s">
        <v>276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5" t="s">
        <v>92</v>
      </c>
      <c r="BK1600" s="193">
        <f>ROUND(I1600*H1600,2)</f>
        <v>0</v>
      </c>
      <c r="BL1600" s="25" t="s">
        <v>384</v>
      </c>
      <c r="BM1600" s="25" t="s">
        <v>4413</v>
      </c>
    </row>
    <row r="1601" spans="2:65" s="11" customFormat="1" ht="29.85" customHeight="1">
      <c r="B1601" s="168"/>
      <c r="D1601" s="169" t="s">
        <v>72</v>
      </c>
      <c r="E1601" s="179" t="s">
        <v>1497</v>
      </c>
      <c r="F1601" s="179" t="s">
        <v>1498</v>
      </c>
      <c r="I1601" s="171"/>
      <c r="J1601" s="180">
        <f>BK1601</f>
        <v>0</v>
      </c>
      <c r="L1601" s="168"/>
      <c r="M1601" s="173"/>
      <c r="N1601" s="174"/>
      <c r="O1601" s="174"/>
      <c r="P1601" s="175">
        <f>SUM(P1602:P1612)</f>
        <v>0</v>
      </c>
      <c r="Q1601" s="174"/>
      <c r="R1601" s="175">
        <f>SUM(R1602:R1612)</f>
        <v>3.1167880000000001</v>
      </c>
      <c r="S1601" s="174"/>
      <c r="T1601" s="176">
        <f>SUM(T1602:T1612)</f>
        <v>0</v>
      </c>
      <c r="AR1601" s="169" t="s">
        <v>81</v>
      </c>
      <c r="AT1601" s="177" t="s">
        <v>72</v>
      </c>
      <c r="AU1601" s="177" t="s">
        <v>77</v>
      </c>
      <c r="AY1601" s="169" t="s">
        <v>276</v>
      </c>
      <c r="BK1601" s="178">
        <f>SUM(BK1602:BK1612)</f>
        <v>0</v>
      </c>
    </row>
    <row r="1602" spans="2:65" s="1" customFormat="1" ht="25.5" customHeight="1">
      <c r="B1602" s="181"/>
      <c r="C1602" s="182" t="s">
        <v>1518</v>
      </c>
      <c r="D1602" s="182" t="s">
        <v>278</v>
      </c>
      <c r="E1602" s="183" t="s">
        <v>4414</v>
      </c>
      <c r="F1602" s="184" t="s">
        <v>4415</v>
      </c>
      <c r="G1602" s="185" t="s">
        <v>325</v>
      </c>
      <c r="H1602" s="186">
        <v>104.45</v>
      </c>
      <c r="I1602" s="187"/>
      <c r="J1602" s="188">
        <f>ROUND(I1602*H1602,2)</f>
        <v>0</v>
      </c>
      <c r="K1602" s="184" t="s">
        <v>282</v>
      </c>
      <c r="L1602" s="42"/>
      <c r="M1602" s="189" t="s">
        <v>5</v>
      </c>
      <c r="N1602" s="190" t="s">
        <v>46</v>
      </c>
      <c r="O1602" s="43"/>
      <c r="P1602" s="191">
        <f>O1602*H1602</f>
        <v>0</v>
      </c>
      <c r="Q1602" s="191">
        <v>2.9839999999999998E-2</v>
      </c>
      <c r="R1602" s="191">
        <f>Q1602*H1602</f>
        <v>3.1167880000000001</v>
      </c>
      <c r="S1602" s="191">
        <v>0</v>
      </c>
      <c r="T1602" s="192">
        <f>S1602*H1602</f>
        <v>0</v>
      </c>
      <c r="AR1602" s="25" t="s">
        <v>384</v>
      </c>
      <c r="AT1602" s="25" t="s">
        <v>278</v>
      </c>
      <c r="AU1602" s="25" t="s">
        <v>81</v>
      </c>
      <c r="AY1602" s="25" t="s">
        <v>276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25" t="s">
        <v>92</v>
      </c>
      <c r="BK1602" s="193">
        <f>ROUND(I1602*H1602,2)</f>
        <v>0</v>
      </c>
      <c r="BL1602" s="25" t="s">
        <v>384</v>
      </c>
      <c r="BM1602" s="25" t="s">
        <v>4416</v>
      </c>
    </row>
    <row r="1603" spans="2:65" s="12" customFormat="1">
      <c r="B1603" s="194"/>
      <c r="D1603" s="195" t="s">
        <v>284</v>
      </c>
      <c r="E1603" s="196" t="s">
        <v>5</v>
      </c>
      <c r="F1603" s="197" t="s">
        <v>4411</v>
      </c>
      <c r="H1603" s="196" t="s">
        <v>5</v>
      </c>
      <c r="I1603" s="198"/>
      <c r="L1603" s="194"/>
      <c r="M1603" s="199"/>
      <c r="N1603" s="200"/>
      <c r="O1603" s="200"/>
      <c r="P1603" s="200"/>
      <c r="Q1603" s="200"/>
      <c r="R1603" s="200"/>
      <c r="S1603" s="200"/>
      <c r="T1603" s="201"/>
      <c r="AT1603" s="196" t="s">
        <v>284</v>
      </c>
      <c r="AU1603" s="196" t="s">
        <v>81</v>
      </c>
      <c r="AV1603" s="12" t="s">
        <v>77</v>
      </c>
      <c r="AW1603" s="12" t="s">
        <v>36</v>
      </c>
      <c r="AX1603" s="12" t="s">
        <v>73</v>
      </c>
      <c r="AY1603" s="196" t="s">
        <v>276</v>
      </c>
    </row>
    <row r="1604" spans="2:65" s="12" customFormat="1">
      <c r="B1604" s="194"/>
      <c r="D1604" s="195" t="s">
        <v>284</v>
      </c>
      <c r="E1604" s="196" t="s">
        <v>5</v>
      </c>
      <c r="F1604" s="197" t="s">
        <v>4417</v>
      </c>
      <c r="H1604" s="196" t="s">
        <v>5</v>
      </c>
      <c r="I1604" s="198"/>
      <c r="L1604" s="194"/>
      <c r="M1604" s="199"/>
      <c r="N1604" s="200"/>
      <c r="O1604" s="200"/>
      <c r="P1604" s="200"/>
      <c r="Q1604" s="200"/>
      <c r="R1604" s="200"/>
      <c r="S1604" s="200"/>
      <c r="T1604" s="201"/>
      <c r="AT1604" s="196" t="s">
        <v>284</v>
      </c>
      <c r="AU1604" s="196" t="s">
        <v>81</v>
      </c>
      <c r="AV1604" s="12" t="s">
        <v>77</v>
      </c>
      <c r="AW1604" s="12" t="s">
        <v>36</v>
      </c>
      <c r="AX1604" s="12" t="s">
        <v>73</v>
      </c>
      <c r="AY1604" s="196" t="s">
        <v>276</v>
      </c>
    </row>
    <row r="1605" spans="2:65" s="12" customFormat="1">
      <c r="B1605" s="194"/>
      <c r="D1605" s="195" t="s">
        <v>284</v>
      </c>
      <c r="E1605" s="196" t="s">
        <v>5</v>
      </c>
      <c r="F1605" s="197" t="s">
        <v>1146</v>
      </c>
      <c r="H1605" s="196" t="s">
        <v>5</v>
      </c>
      <c r="I1605" s="198"/>
      <c r="L1605" s="194"/>
      <c r="M1605" s="199"/>
      <c r="N1605" s="200"/>
      <c r="O1605" s="200"/>
      <c r="P1605" s="200"/>
      <c r="Q1605" s="200"/>
      <c r="R1605" s="200"/>
      <c r="S1605" s="200"/>
      <c r="T1605" s="201"/>
      <c r="AT1605" s="196" t="s">
        <v>284</v>
      </c>
      <c r="AU1605" s="196" t="s">
        <v>81</v>
      </c>
      <c r="AV1605" s="12" t="s">
        <v>77</v>
      </c>
      <c r="AW1605" s="12" t="s">
        <v>36</v>
      </c>
      <c r="AX1605" s="12" t="s">
        <v>73</v>
      </c>
      <c r="AY1605" s="196" t="s">
        <v>276</v>
      </c>
    </row>
    <row r="1606" spans="2:65" s="12" customFormat="1">
      <c r="B1606" s="194"/>
      <c r="D1606" s="195" t="s">
        <v>284</v>
      </c>
      <c r="E1606" s="196" t="s">
        <v>5</v>
      </c>
      <c r="F1606" s="197" t="s">
        <v>3910</v>
      </c>
      <c r="H1606" s="196" t="s">
        <v>5</v>
      </c>
      <c r="I1606" s="198"/>
      <c r="L1606" s="194"/>
      <c r="M1606" s="199"/>
      <c r="N1606" s="200"/>
      <c r="O1606" s="200"/>
      <c r="P1606" s="200"/>
      <c r="Q1606" s="200"/>
      <c r="R1606" s="200"/>
      <c r="S1606" s="200"/>
      <c r="T1606" s="201"/>
      <c r="AT1606" s="196" t="s">
        <v>284</v>
      </c>
      <c r="AU1606" s="196" t="s">
        <v>81</v>
      </c>
      <c r="AV1606" s="12" t="s">
        <v>77</v>
      </c>
      <c r="AW1606" s="12" t="s">
        <v>36</v>
      </c>
      <c r="AX1606" s="12" t="s">
        <v>73</v>
      </c>
      <c r="AY1606" s="196" t="s">
        <v>276</v>
      </c>
    </row>
    <row r="1607" spans="2:65" s="13" customFormat="1">
      <c r="B1607" s="202"/>
      <c r="D1607" s="195" t="s">
        <v>284</v>
      </c>
      <c r="E1607" s="203" t="s">
        <v>5</v>
      </c>
      <c r="F1607" s="204" t="s">
        <v>4418</v>
      </c>
      <c r="H1607" s="205">
        <v>62.85</v>
      </c>
      <c r="I1607" s="206"/>
      <c r="L1607" s="202"/>
      <c r="M1607" s="207"/>
      <c r="N1607" s="208"/>
      <c r="O1607" s="208"/>
      <c r="P1607" s="208"/>
      <c r="Q1607" s="208"/>
      <c r="R1607" s="208"/>
      <c r="S1607" s="208"/>
      <c r="T1607" s="209"/>
      <c r="AT1607" s="203" t="s">
        <v>284</v>
      </c>
      <c r="AU1607" s="203" t="s">
        <v>81</v>
      </c>
      <c r="AV1607" s="13" t="s">
        <v>81</v>
      </c>
      <c r="AW1607" s="13" t="s">
        <v>36</v>
      </c>
      <c r="AX1607" s="13" t="s">
        <v>73</v>
      </c>
      <c r="AY1607" s="203" t="s">
        <v>276</v>
      </c>
    </row>
    <row r="1608" spans="2:65" s="12" customFormat="1">
      <c r="B1608" s="194"/>
      <c r="D1608" s="195" t="s">
        <v>284</v>
      </c>
      <c r="E1608" s="196" t="s">
        <v>5</v>
      </c>
      <c r="F1608" s="197" t="s">
        <v>3770</v>
      </c>
      <c r="H1608" s="196" t="s">
        <v>5</v>
      </c>
      <c r="I1608" s="198"/>
      <c r="L1608" s="194"/>
      <c r="M1608" s="199"/>
      <c r="N1608" s="200"/>
      <c r="O1608" s="200"/>
      <c r="P1608" s="200"/>
      <c r="Q1608" s="200"/>
      <c r="R1608" s="200"/>
      <c r="S1608" s="200"/>
      <c r="T1608" s="201"/>
      <c r="AT1608" s="196" t="s">
        <v>284</v>
      </c>
      <c r="AU1608" s="196" t="s">
        <v>81</v>
      </c>
      <c r="AV1608" s="12" t="s">
        <v>77</v>
      </c>
      <c r="AW1608" s="12" t="s">
        <v>36</v>
      </c>
      <c r="AX1608" s="12" t="s">
        <v>73</v>
      </c>
      <c r="AY1608" s="196" t="s">
        <v>276</v>
      </c>
    </row>
    <row r="1609" spans="2:65" s="13" customFormat="1">
      <c r="B1609" s="202"/>
      <c r="D1609" s="195" t="s">
        <v>284</v>
      </c>
      <c r="E1609" s="203" t="s">
        <v>5</v>
      </c>
      <c r="F1609" s="204" t="s">
        <v>4419</v>
      </c>
      <c r="H1609" s="205">
        <v>41.6</v>
      </c>
      <c r="I1609" s="206"/>
      <c r="L1609" s="202"/>
      <c r="M1609" s="207"/>
      <c r="N1609" s="208"/>
      <c r="O1609" s="208"/>
      <c r="P1609" s="208"/>
      <c r="Q1609" s="208"/>
      <c r="R1609" s="208"/>
      <c r="S1609" s="208"/>
      <c r="T1609" s="209"/>
      <c r="AT1609" s="203" t="s">
        <v>284</v>
      </c>
      <c r="AU1609" s="203" t="s">
        <v>81</v>
      </c>
      <c r="AV1609" s="13" t="s">
        <v>81</v>
      </c>
      <c r="AW1609" s="13" t="s">
        <v>36</v>
      </c>
      <c r="AX1609" s="13" t="s">
        <v>73</v>
      </c>
      <c r="AY1609" s="203" t="s">
        <v>276</v>
      </c>
    </row>
    <row r="1610" spans="2:65" s="14" customFormat="1">
      <c r="B1610" s="210"/>
      <c r="D1610" s="195" t="s">
        <v>284</v>
      </c>
      <c r="E1610" s="211" t="s">
        <v>5</v>
      </c>
      <c r="F1610" s="212" t="s">
        <v>290</v>
      </c>
      <c r="H1610" s="213">
        <v>104.45</v>
      </c>
      <c r="I1610" s="214"/>
      <c r="L1610" s="210"/>
      <c r="M1610" s="215"/>
      <c r="N1610" s="216"/>
      <c r="O1610" s="216"/>
      <c r="P1610" s="216"/>
      <c r="Q1610" s="216"/>
      <c r="R1610" s="216"/>
      <c r="S1610" s="216"/>
      <c r="T1610" s="217"/>
      <c r="AT1610" s="211" t="s">
        <v>284</v>
      </c>
      <c r="AU1610" s="211" t="s">
        <v>81</v>
      </c>
      <c r="AV1610" s="14" t="s">
        <v>87</v>
      </c>
      <c r="AW1610" s="14" t="s">
        <v>36</v>
      </c>
      <c r="AX1610" s="14" t="s">
        <v>73</v>
      </c>
      <c r="AY1610" s="211" t="s">
        <v>276</v>
      </c>
    </row>
    <row r="1611" spans="2:65" s="15" customFormat="1">
      <c r="B1611" s="218"/>
      <c r="D1611" s="195" t="s">
        <v>284</v>
      </c>
      <c r="E1611" s="219" t="s">
        <v>5</v>
      </c>
      <c r="F1611" s="220" t="s">
        <v>291</v>
      </c>
      <c r="H1611" s="221">
        <v>104.45</v>
      </c>
      <c r="I1611" s="222"/>
      <c r="L1611" s="218"/>
      <c r="M1611" s="223"/>
      <c r="N1611" s="224"/>
      <c r="O1611" s="224"/>
      <c r="P1611" s="224"/>
      <c r="Q1611" s="224"/>
      <c r="R1611" s="224"/>
      <c r="S1611" s="224"/>
      <c r="T1611" s="225"/>
      <c r="AT1611" s="219" t="s">
        <v>284</v>
      </c>
      <c r="AU1611" s="219" t="s">
        <v>81</v>
      </c>
      <c r="AV1611" s="15" t="s">
        <v>92</v>
      </c>
      <c r="AW1611" s="15" t="s">
        <v>36</v>
      </c>
      <c r="AX1611" s="15" t="s">
        <v>77</v>
      </c>
      <c r="AY1611" s="219" t="s">
        <v>276</v>
      </c>
    </row>
    <row r="1612" spans="2:65" s="1" customFormat="1" ht="16.5" customHeight="1">
      <c r="B1612" s="181"/>
      <c r="C1612" s="182" t="s">
        <v>1524</v>
      </c>
      <c r="D1612" s="182" t="s">
        <v>278</v>
      </c>
      <c r="E1612" s="183" t="s">
        <v>1628</v>
      </c>
      <c r="F1612" s="184" t="s">
        <v>1629</v>
      </c>
      <c r="G1612" s="185" t="s">
        <v>318</v>
      </c>
      <c r="H1612" s="186">
        <v>3.117</v>
      </c>
      <c r="I1612" s="187"/>
      <c r="J1612" s="188">
        <f>ROUND(I1612*H1612,2)</f>
        <v>0</v>
      </c>
      <c r="K1612" s="184" t="s">
        <v>282</v>
      </c>
      <c r="L1612" s="42"/>
      <c r="M1612" s="189" t="s">
        <v>5</v>
      </c>
      <c r="N1612" s="190" t="s">
        <v>46</v>
      </c>
      <c r="O1612" s="43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AR1612" s="25" t="s">
        <v>384</v>
      </c>
      <c r="AT1612" s="25" t="s">
        <v>278</v>
      </c>
      <c r="AU1612" s="25" t="s">
        <v>81</v>
      </c>
      <c r="AY1612" s="25" t="s">
        <v>276</v>
      </c>
      <c r="BE1612" s="193">
        <f>IF(N1612="základní",J1612,0)</f>
        <v>0</v>
      </c>
      <c r="BF1612" s="193">
        <f>IF(N1612="snížená",J1612,0)</f>
        <v>0</v>
      </c>
      <c r="BG1612" s="193">
        <f>IF(N1612="zákl. přenesená",J1612,0)</f>
        <v>0</v>
      </c>
      <c r="BH1612" s="193">
        <f>IF(N1612="sníž. přenesená",J1612,0)</f>
        <v>0</v>
      </c>
      <c r="BI1612" s="193">
        <f>IF(N1612="nulová",J1612,0)</f>
        <v>0</v>
      </c>
      <c r="BJ1612" s="25" t="s">
        <v>92</v>
      </c>
      <c r="BK1612" s="193">
        <f>ROUND(I1612*H1612,2)</f>
        <v>0</v>
      </c>
      <c r="BL1612" s="25" t="s">
        <v>384</v>
      </c>
      <c r="BM1612" s="25" t="s">
        <v>4420</v>
      </c>
    </row>
    <row r="1613" spans="2:65" s="11" customFormat="1" ht="29.85" customHeight="1">
      <c r="B1613" s="168"/>
      <c r="D1613" s="169" t="s">
        <v>72</v>
      </c>
      <c r="E1613" s="179" t="s">
        <v>1631</v>
      </c>
      <c r="F1613" s="179" t="s">
        <v>1632</v>
      </c>
      <c r="I1613" s="171"/>
      <c r="J1613" s="180">
        <f>BK1613</f>
        <v>0</v>
      </c>
      <c r="L1613" s="168"/>
      <c r="M1613" s="173"/>
      <c r="N1613" s="174"/>
      <c r="O1613" s="174"/>
      <c r="P1613" s="175">
        <f>SUM(P1614:P1692)</f>
        <v>0</v>
      </c>
      <c r="Q1613" s="174"/>
      <c r="R1613" s="175">
        <f>SUM(R1614:R1692)</f>
        <v>0.61135191999999994</v>
      </c>
      <c r="S1613" s="174"/>
      <c r="T1613" s="176">
        <f>SUM(T1614:T1692)</f>
        <v>0</v>
      </c>
      <c r="AR1613" s="169" t="s">
        <v>81</v>
      </c>
      <c r="AT1613" s="177" t="s">
        <v>72</v>
      </c>
      <c r="AU1613" s="177" t="s">
        <v>77</v>
      </c>
      <c r="AY1613" s="169" t="s">
        <v>276</v>
      </c>
      <c r="BK1613" s="178">
        <f>SUM(BK1614:BK1692)</f>
        <v>0</v>
      </c>
    </row>
    <row r="1614" spans="2:65" s="1" customFormat="1" ht="25.5" customHeight="1">
      <c r="B1614" s="181"/>
      <c r="C1614" s="182" t="s">
        <v>1530</v>
      </c>
      <c r="D1614" s="182" t="s">
        <v>278</v>
      </c>
      <c r="E1614" s="183" t="s">
        <v>4421</v>
      </c>
      <c r="F1614" s="184" t="s">
        <v>4422</v>
      </c>
      <c r="G1614" s="185" t="s">
        <v>416</v>
      </c>
      <c r="H1614" s="186">
        <v>20.45</v>
      </c>
      <c r="I1614" s="187"/>
      <c r="J1614" s="188">
        <f>ROUND(I1614*H1614,2)</f>
        <v>0</v>
      </c>
      <c r="K1614" s="184" t="s">
        <v>282</v>
      </c>
      <c r="L1614" s="42"/>
      <c r="M1614" s="189" t="s">
        <v>5</v>
      </c>
      <c r="N1614" s="190" t="s">
        <v>46</v>
      </c>
      <c r="O1614" s="43"/>
      <c r="P1614" s="191">
        <f>O1614*H1614</f>
        <v>0</v>
      </c>
      <c r="Q1614" s="191">
        <v>1.31E-3</v>
      </c>
      <c r="R1614" s="191">
        <f>Q1614*H1614</f>
        <v>2.6789499999999997E-2</v>
      </c>
      <c r="S1614" s="191">
        <v>0</v>
      </c>
      <c r="T1614" s="192">
        <f>S1614*H1614</f>
        <v>0</v>
      </c>
      <c r="AR1614" s="25" t="s">
        <v>384</v>
      </c>
      <c r="AT1614" s="25" t="s">
        <v>278</v>
      </c>
      <c r="AU1614" s="25" t="s">
        <v>81</v>
      </c>
      <c r="AY1614" s="25" t="s">
        <v>276</v>
      </c>
      <c r="BE1614" s="193">
        <f>IF(N1614="základní",J1614,0)</f>
        <v>0</v>
      </c>
      <c r="BF1614" s="193">
        <f>IF(N1614="snížená",J1614,0)</f>
        <v>0</v>
      </c>
      <c r="BG1614" s="193">
        <f>IF(N1614="zákl. přenesená",J1614,0)</f>
        <v>0</v>
      </c>
      <c r="BH1614" s="193">
        <f>IF(N1614="sníž. přenesená",J1614,0)</f>
        <v>0</v>
      </c>
      <c r="BI1614" s="193">
        <f>IF(N1614="nulová",J1614,0)</f>
        <v>0</v>
      </c>
      <c r="BJ1614" s="25" t="s">
        <v>92</v>
      </c>
      <c r="BK1614" s="193">
        <f>ROUND(I1614*H1614,2)</f>
        <v>0</v>
      </c>
      <c r="BL1614" s="25" t="s">
        <v>384</v>
      </c>
      <c r="BM1614" s="25" t="s">
        <v>4423</v>
      </c>
    </row>
    <row r="1615" spans="2:65" s="12" customFormat="1">
      <c r="B1615" s="194"/>
      <c r="D1615" s="195" t="s">
        <v>284</v>
      </c>
      <c r="E1615" s="196" t="s">
        <v>5</v>
      </c>
      <c r="F1615" s="197" t="s">
        <v>4424</v>
      </c>
      <c r="H1615" s="196" t="s">
        <v>5</v>
      </c>
      <c r="I1615" s="198"/>
      <c r="L1615" s="194"/>
      <c r="M1615" s="199"/>
      <c r="N1615" s="200"/>
      <c r="O1615" s="200"/>
      <c r="P1615" s="200"/>
      <c r="Q1615" s="200"/>
      <c r="R1615" s="200"/>
      <c r="S1615" s="200"/>
      <c r="T1615" s="201"/>
      <c r="AT1615" s="196" t="s">
        <v>284</v>
      </c>
      <c r="AU1615" s="196" t="s">
        <v>81</v>
      </c>
      <c r="AV1615" s="12" t="s">
        <v>77</v>
      </c>
      <c r="AW1615" s="12" t="s">
        <v>36</v>
      </c>
      <c r="AX1615" s="12" t="s">
        <v>73</v>
      </c>
      <c r="AY1615" s="196" t="s">
        <v>276</v>
      </c>
    </row>
    <row r="1616" spans="2:65" s="12" customFormat="1">
      <c r="B1616" s="194"/>
      <c r="D1616" s="195" t="s">
        <v>284</v>
      </c>
      <c r="E1616" s="196" t="s">
        <v>5</v>
      </c>
      <c r="F1616" s="197" t="s">
        <v>1406</v>
      </c>
      <c r="H1616" s="196" t="s">
        <v>5</v>
      </c>
      <c r="I1616" s="198"/>
      <c r="L1616" s="194"/>
      <c r="M1616" s="199"/>
      <c r="N1616" s="200"/>
      <c r="O1616" s="200"/>
      <c r="P1616" s="200"/>
      <c r="Q1616" s="200"/>
      <c r="R1616" s="200"/>
      <c r="S1616" s="200"/>
      <c r="T1616" s="201"/>
      <c r="AT1616" s="196" t="s">
        <v>284</v>
      </c>
      <c r="AU1616" s="196" t="s">
        <v>81</v>
      </c>
      <c r="AV1616" s="12" t="s">
        <v>77</v>
      </c>
      <c r="AW1616" s="12" t="s">
        <v>36</v>
      </c>
      <c r="AX1616" s="12" t="s">
        <v>73</v>
      </c>
      <c r="AY1616" s="196" t="s">
        <v>276</v>
      </c>
    </row>
    <row r="1617" spans="2:65" s="12" customFormat="1">
      <c r="B1617" s="194"/>
      <c r="D1617" s="195" t="s">
        <v>284</v>
      </c>
      <c r="E1617" s="196" t="s">
        <v>5</v>
      </c>
      <c r="F1617" s="197" t="s">
        <v>4425</v>
      </c>
      <c r="H1617" s="196" t="s">
        <v>5</v>
      </c>
      <c r="I1617" s="198"/>
      <c r="L1617" s="194"/>
      <c r="M1617" s="199"/>
      <c r="N1617" s="200"/>
      <c r="O1617" s="200"/>
      <c r="P1617" s="200"/>
      <c r="Q1617" s="200"/>
      <c r="R1617" s="200"/>
      <c r="S1617" s="200"/>
      <c r="T1617" s="201"/>
      <c r="AT1617" s="196" t="s">
        <v>284</v>
      </c>
      <c r="AU1617" s="196" t="s">
        <v>81</v>
      </c>
      <c r="AV1617" s="12" t="s">
        <v>77</v>
      </c>
      <c r="AW1617" s="12" t="s">
        <v>36</v>
      </c>
      <c r="AX1617" s="12" t="s">
        <v>73</v>
      </c>
      <c r="AY1617" s="196" t="s">
        <v>276</v>
      </c>
    </row>
    <row r="1618" spans="2:65" s="13" customFormat="1">
      <c r="B1618" s="202"/>
      <c r="D1618" s="195" t="s">
        <v>284</v>
      </c>
      <c r="E1618" s="203" t="s">
        <v>5</v>
      </c>
      <c r="F1618" s="204" t="s">
        <v>4426</v>
      </c>
      <c r="H1618" s="205">
        <v>1.95</v>
      </c>
      <c r="I1618" s="206"/>
      <c r="L1618" s="202"/>
      <c r="M1618" s="207"/>
      <c r="N1618" s="208"/>
      <c r="O1618" s="208"/>
      <c r="P1618" s="208"/>
      <c r="Q1618" s="208"/>
      <c r="R1618" s="208"/>
      <c r="S1618" s="208"/>
      <c r="T1618" s="209"/>
      <c r="AT1618" s="203" t="s">
        <v>284</v>
      </c>
      <c r="AU1618" s="203" t="s">
        <v>81</v>
      </c>
      <c r="AV1618" s="13" t="s">
        <v>81</v>
      </c>
      <c r="AW1618" s="13" t="s">
        <v>36</v>
      </c>
      <c r="AX1618" s="13" t="s">
        <v>73</v>
      </c>
      <c r="AY1618" s="203" t="s">
        <v>276</v>
      </c>
    </row>
    <row r="1619" spans="2:65" s="12" customFormat="1">
      <c r="B1619" s="194"/>
      <c r="D1619" s="195" t="s">
        <v>284</v>
      </c>
      <c r="E1619" s="196" t="s">
        <v>5</v>
      </c>
      <c r="F1619" s="197" t="s">
        <v>4427</v>
      </c>
      <c r="H1619" s="196" t="s">
        <v>5</v>
      </c>
      <c r="I1619" s="198"/>
      <c r="L1619" s="194"/>
      <c r="M1619" s="199"/>
      <c r="N1619" s="200"/>
      <c r="O1619" s="200"/>
      <c r="P1619" s="200"/>
      <c r="Q1619" s="200"/>
      <c r="R1619" s="200"/>
      <c r="S1619" s="200"/>
      <c r="T1619" s="201"/>
      <c r="AT1619" s="196" t="s">
        <v>284</v>
      </c>
      <c r="AU1619" s="196" t="s">
        <v>81</v>
      </c>
      <c r="AV1619" s="12" t="s">
        <v>77</v>
      </c>
      <c r="AW1619" s="12" t="s">
        <v>36</v>
      </c>
      <c r="AX1619" s="12" t="s">
        <v>73</v>
      </c>
      <c r="AY1619" s="196" t="s">
        <v>276</v>
      </c>
    </row>
    <row r="1620" spans="2:65" s="13" customFormat="1">
      <c r="B1620" s="202"/>
      <c r="D1620" s="195" t="s">
        <v>284</v>
      </c>
      <c r="E1620" s="203" t="s">
        <v>5</v>
      </c>
      <c r="F1620" s="204" t="s">
        <v>4428</v>
      </c>
      <c r="H1620" s="205">
        <v>18.5</v>
      </c>
      <c r="I1620" s="206"/>
      <c r="L1620" s="202"/>
      <c r="M1620" s="207"/>
      <c r="N1620" s="208"/>
      <c r="O1620" s="208"/>
      <c r="P1620" s="208"/>
      <c r="Q1620" s="208"/>
      <c r="R1620" s="208"/>
      <c r="S1620" s="208"/>
      <c r="T1620" s="209"/>
      <c r="AT1620" s="203" t="s">
        <v>284</v>
      </c>
      <c r="AU1620" s="203" t="s">
        <v>81</v>
      </c>
      <c r="AV1620" s="13" t="s">
        <v>81</v>
      </c>
      <c r="AW1620" s="13" t="s">
        <v>36</v>
      </c>
      <c r="AX1620" s="13" t="s">
        <v>73</v>
      </c>
      <c r="AY1620" s="203" t="s">
        <v>276</v>
      </c>
    </row>
    <row r="1621" spans="2:65" s="14" customFormat="1">
      <c r="B1621" s="210"/>
      <c r="D1621" s="195" t="s">
        <v>284</v>
      </c>
      <c r="E1621" s="211" t="s">
        <v>5</v>
      </c>
      <c r="F1621" s="212" t="s">
        <v>290</v>
      </c>
      <c r="H1621" s="213">
        <v>20.45</v>
      </c>
      <c r="I1621" s="214"/>
      <c r="L1621" s="210"/>
      <c r="M1621" s="215"/>
      <c r="N1621" s="216"/>
      <c r="O1621" s="216"/>
      <c r="P1621" s="216"/>
      <c r="Q1621" s="216"/>
      <c r="R1621" s="216"/>
      <c r="S1621" s="216"/>
      <c r="T1621" s="217"/>
      <c r="AT1621" s="211" t="s">
        <v>284</v>
      </c>
      <c r="AU1621" s="211" t="s">
        <v>81</v>
      </c>
      <c r="AV1621" s="14" t="s">
        <v>87</v>
      </c>
      <c r="AW1621" s="14" t="s">
        <v>36</v>
      </c>
      <c r="AX1621" s="14" t="s">
        <v>73</v>
      </c>
      <c r="AY1621" s="211" t="s">
        <v>276</v>
      </c>
    </row>
    <row r="1622" spans="2:65" s="15" customFormat="1">
      <c r="B1622" s="218"/>
      <c r="D1622" s="195" t="s">
        <v>284</v>
      </c>
      <c r="E1622" s="219" t="s">
        <v>5</v>
      </c>
      <c r="F1622" s="220" t="s">
        <v>291</v>
      </c>
      <c r="H1622" s="221">
        <v>20.45</v>
      </c>
      <c r="I1622" s="222"/>
      <c r="L1622" s="218"/>
      <c r="M1622" s="223"/>
      <c r="N1622" s="224"/>
      <c r="O1622" s="224"/>
      <c r="P1622" s="224"/>
      <c r="Q1622" s="224"/>
      <c r="R1622" s="224"/>
      <c r="S1622" s="224"/>
      <c r="T1622" s="225"/>
      <c r="AT1622" s="219" t="s">
        <v>284</v>
      </c>
      <c r="AU1622" s="219" t="s">
        <v>81</v>
      </c>
      <c r="AV1622" s="15" t="s">
        <v>92</v>
      </c>
      <c r="AW1622" s="15" t="s">
        <v>36</v>
      </c>
      <c r="AX1622" s="15" t="s">
        <v>77</v>
      </c>
      <c r="AY1622" s="219" t="s">
        <v>276</v>
      </c>
    </row>
    <row r="1623" spans="2:65" s="1" customFormat="1" ht="16.5" customHeight="1">
      <c r="B1623" s="181"/>
      <c r="C1623" s="182" t="s">
        <v>1536</v>
      </c>
      <c r="D1623" s="182" t="s">
        <v>278</v>
      </c>
      <c r="E1623" s="183" t="s">
        <v>4429</v>
      </c>
      <c r="F1623" s="184" t="s">
        <v>4430</v>
      </c>
      <c r="G1623" s="185" t="s">
        <v>416</v>
      </c>
      <c r="H1623" s="186">
        <v>25.35</v>
      </c>
      <c r="I1623" s="187"/>
      <c r="J1623" s="188">
        <f>ROUND(I1623*H1623,2)</f>
        <v>0</v>
      </c>
      <c r="K1623" s="184" t="s">
        <v>282</v>
      </c>
      <c r="L1623" s="42"/>
      <c r="M1623" s="189" t="s">
        <v>5</v>
      </c>
      <c r="N1623" s="190" t="s">
        <v>46</v>
      </c>
      <c r="O1623" s="43"/>
      <c r="P1623" s="191">
        <f>O1623*H1623</f>
        <v>0</v>
      </c>
      <c r="Q1623" s="191">
        <v>1.8400000000000001E-3</v>
      </c>
      <c r="R1623" s="191">
        <f>Q1623*H1623</f>
        <v>4.6644000000000005E-2</v>
      </c>
      <c r="S1623" s="191">
        <v>0</v>
      </c>
      <c r="T1623" s="192">
        <f>S1623*H1623</f>
        <v>0</v>
      </c>
      <c r="AR1623" s="25" t="s">
        <v>384</v>
      </c>
      <c r="AT1623" s="25" t="s">
        <v>278</v>
      </c>
      <c r="AU1623" s="25" t="s">
        <v>81</v>
      </c>
      <c r="AY1623" s="25" t="s">
        <v>276</v>
      </c>
      <c r="BE1623" s="193">
        <f>IF(N1623="základní",J1623,0)</f>
        <v>0</v>
      </c>
      <c r="BF1623" s="193">
        <f>IF(N1623="snížená",J1623,0)</f>
        <v>0</v>
      </c>
      <c r="BG1623" s="193">
        <f>IF(N1623="zákl. přenesená",J1623,0)</f>
        <v>0</v>
      </c>
      <c r="BH1623" s="193">
        <f>IF(N1623="sníž. přenesená",J1623,0)</f>
        <v>0</v>
      </c>
      <c r="BI1623" s="193">
        <f>IF(N1623="nulová",J1623,0)</f>
        <v>0</v>
      </c>
      <c r="BJ1623" s="25" t="s">
        <v>92</v>
      </c>
      <c r="BK1623" s="193">
        <f>ROUND(I1623*H1623,2)</f>
        <v>0</v>
      </c>
      <c r="BL1623" s="25" t="s">
        <v>384</v>
      </c>
      <c r="BM1623" s="25" t="s">
        <v>4431</v>
      </c>
    </row>
    <row r="1624" spans="2:65" s="12" customFormat="1">
      <c r="B1624" s="194"/>
      <c r="D1624" s="195" t="s">
        <v>284</v>
      </c>
      <c r="E1624" s="196" t="s">
        <v>5</v>
      </c>
      <c r="F1624" s="197" t="s">
        <v>4432</v>
      </c>
      <c r="H1624" s="196" t="s">
        <v>5</v>
      </c>
      <c r="I1624" s="198"/>
      <c r="L1624" s="194"/>
      <c r="M1624" s="199"/>
      <c r="N1624" s="200"/>
      <c r="O1624" s="200"/>
      <c r="P1624" s="200"/>
      <c r="Q1624" s="200"/>
      <c r="R1624" s="200"/>
      <c r="S1624" s="200"/>
      <c r="T1624" s="201"/>
      <c r="AT1624" s="196" t="s">
        <v>284</v>
      </c>
      <c r="AU1624" s="196" t="s">
        <v>81</v>
      </c>
      <c r="AV1624" s="12" t="s">
        <v>77</v>
      </c>
      <c r="AW1624" s="12" t="s">
        <v>36</v>
      </c>
      <c r="AX1624" s="12" t="s">
        <v>73</v>
      </c>
      <c r="AY1624" s="196" t="s">
        <v>276</v>
      </c>
    </row>
    <row r="1625" spans="2:65" s="12" customFormat="1">
      <c r="B1625" s="194"/>
      <c r="D1625" s="195" t="s">
        <v>284</v>
      </c>
      <c r="E1625" s="196" t="s">
        <v>5</v>
      </c>
      <c r="F1625" s="197" t="s">
        <v>1406</v>
      </c>
      <c r="H1625" s="196" t="s">
        <v>5</v>
      </c>
      <c r="I1625" s="198"/>
      <c r="L1625" s="194"/>
      <c r="M1625" s="199"/>
      <c r="N1625" s="200"/>
      <c r="O1625" s="200"/>
      <c r="P1625" s="200"/>
      <c r="Q1625" s="200"/>
      <c r="R1625" s="200"/>
      <c r="S1625" s="200"/>
      <c r="T1625" s="201"/>
      <c r="AT1625" s="196" t="s">
        <v>284</v>
      </c>
      <c r="AU1625" s="196" t="s">
        <v>81</v>
      </c>
      <c r="AV1625" s="12" t="s">
        <v>77</v>
      </c>
      <c r="AW1625" s="12" t="s">
        <v>36</v>
      </c>
      <c r="AX1625" s="12" t="s">
        <v>73</v>
      </c>
      <c r="AY1625" s="196" t="s">
        <v>276</v>
      </c>
    </row>
    <row r="1626" spans="2:65" s="12" customFormat="1">
      <c r="B1626" s="194"/>
      <c r="D1626" s="195" t="s">
        <v>284</v>
      </c>
      <c r="E1626" s="196" t="s">
        <v>5</v>
      </c>
      <c r="F1626" s="197" t="s">
        <v>4433</v>
      </c>
      <c r="H1626" s="196" t="s">
        <v>5</v>
      </c>
      <c r="I1626" s="198"/>
      <c r="L1626" s="194"/>
      <c r="M1626" s="199"/>
      <c r="N1626" s="200"/>
      <c r="O1626" s="200"/>
      <c r="P1626" s="200"/>
      <c r="Q1626" s="200"/>
      <c r="R1626" s="200"/>
      <c r="S1626" s="200"/>
      <c r="T1626" s="201"/>
      <c r="AT1626" s="196" t="s">
        <v>284</v>
      </c>
      <c r="AU1626" s="196" t="s">
        <v>81</v>
      </c>
      <c r="AV1626" s="12" t="s">
        <v>77</v>
      </c>
      <c r="AW1626" s="12" t="s">
        <v>36</v>
      </c>
      <c r="AX1626" s="12" t="s">
        <v>73</v>
      </c>
      <c r="AY1626" s="196" t="s">
        <v>276</v>
      </c>
    </row>
    <row r="1627" spans="2:65" s="13" customFormat="1">
      <c r="B1627" s="202"/>
      <c r="D1627" s="195" t="s">
        <v>284</v>
      </c>
      <c r="E1627" s="203" t="s">
        <v>5</v>
      </c>
      <c r="F1627" s="204" t="s">
        <v>4434</v>
      </c>
      <c r="H1627" s="205">
        <v>25.35</v>
      </c>
      <c r="I1627" s="206"/>
      <c r="L1627" s="202"/>
      <c r="M1627" s="207"/>
      <c r="N1627" s="208"/>
      <c r="O1627" s="208"/>
      <c r="P1627" s="208"/>
      <c r="Q1627" s="208"/>
      <c r="R1627" s="208"/>
      <c r="S1627" s="208"/>
      <c r="T1627" s="209"/>
      <c r="AT1627" s="203" t="s">
        <v>284</v>
      </c>
      <c r="AU1627" s="203" t="s">
        <v>81</v>
      </c>
      <c r="AV1627" s="13" t="s">
        <v>81</v>
      </c>
      <c r="AW1627" s="13" t="s">
        <v>36</v>
      </c>
      <c r="AX1627" s="13" t="s">
        <v>73</v>
      </c>
      <c r="AY1627" s="203" t="s">
        <v>276</v>
      </c>
    </row>
    <row r="1628" spans="2:65" s="14" customFormat="1">
      <c r="B1628" s="210"/>
      <c r="D1628" s="195" t="s">
        <v>284</v>
      </c>
      <c r="E1628" s="211" t="s">
        <v>5</v>
      </c>
      <c r="F1628" s="212" t="s">
        <v>290</v>
      </c>
      <c r="H1628" s="213">
        <v>25.35</v>
      </c>
      <c r="I1628" s="214"/>
      <c r="L1628" s="210"/>
      <c r="M1628" s="215"/>
      <c r="N1628" s="216"/>
      <c r="O1628" s="216"/>
      <c r="P1628" s="216"/>
      <c r="Q1628" s="216"/>
      <c r="R1628" s="216"/>
      <c r="S1628" s="216"/>
      <c r="T1628" s="217"/>
      <c r="AT1628" s="211" t="s">
        <v>284</v>
      </c>
      <c r="AU1628" s="211" t="s">
        <v>81</v>
      </c>
      <c r="AV1628" s="14" t="s">
        <v>87</v>
      </c>
      <c r="AW1628" s="14" t="s">
        <v>36</v>
      </c>
      <c r="AX1628" s="14" t="s">
        <v>73</v>
      </c>
      <c r="AY1628" s="211" t="s">
        <v>276</v>
      </c>
    </row>
    <row r="1629" spans="2:65" s="15" customFormat="1">
      <c r="B1629" s="218"/>
      <c r="D1629" s="195" t="s">
        <v>284</v>
      </c>
      <c r="E1629" s="219" t="s">
        <v>5</v>
      </c>
      <c r="F1629" s="220" t="s">
        <v>291</v>
      </c>
      <c r="H1629" s="221">
        <v>25.35</v>
      </c>
      <c r="I1629" s="222"/>
      <c r="L1629" s="218"/>
      <c r="M1629" s="223"/>
      <c r="N1629" s="224"/>
      <c r="O1629" s="224"/>
      <c r="P1629" s="224"/>
      <c r="Q1629" s="224"/>
      <c r="R1629" s="224"/>
      <c r="S1629" s="224"/>
      <c r="T1629" s="225"/>
      <c r="AT1629" s="219" t="s">
        <v>284</v>
      </c>
      <c r="AU1629" s="219" t="s">
        <v>81</v>
      </c>
      <c r="AV1629" s="15" t="s">
        <v>92</v>
      </c>
      <c r="AW1629" s="15" t="s">
        <v>36</v>
      </c>
      <c r="AX1629" s="15" t="s">
        <v>77</v>
      </c>
      <c r="AY1629" s="219" t="s">
        <v>276</v>
      </c>
    </row>
    <row r="1630" spans="2:65" s="1" customFormat="1" ht="16.5" customHeight="1">
      <c r="B1630" s="181"/>
      <c r="C1630" s="182" t="s">
        <v>1541</v>
      </c>
      <c r="D1630" s="182" t="s">
        <v>278</v>
      </c>
      <c r="E1630" s="183" t="s">
        <v>4435</v>
      </c>
      <c r="F1630" s="184" t="s">
        <v>4436</v>
      </c>
      <c r="G1630" s="185" t="s">
        <v>416</v>
      </c>
      <c r="H1630" s="186">
        <v>25.35</v>
      </c>
      <c r="I1630" s="187"/>
      <c r="J1630" s="188">
        <f>ROUND(I1630*H1630,2)</f>
        <v>0</v>
      </c>
      <c r="K1630" s="184" t="s">
        <v>282</v>
      </c>
      <c r="L1630" s="42"/>
      <c r="M1630" s="189" t="s">
        <v>5</v>
      </c>
      <c r="N1630" s="190" t="s">
        <v>46</v>
      </c>
      <c r="O1630" s="43"/>
      <c r="P1630" s="191">
        <f>O1630*H1630</f>
        <v>0</v>
      </c>
      <c r="Q1630" s="191">
        <v>2.2699999999999999E-3</v>
      </c>
      <c r="R1630" s="191">
        <f>Q1630*H1630</f>
        <v>5.7544499999999998E-2</v>
      </c>
      <c r="S1630" s="191">
        <v>0</v>
      </c>
      <c r="T1630" s="192">
        <f>S1630*H1630</f>
        <v>0</v>
      </c>
      <c r="AR1630" s="25" t="s">
        <v>384</v>
      </c>
      <c r="AT1630" s="25" t="s">
        <v>278</v>
      </c>
      <c r="AU1630" s="25" t="s">
        <v>81</v>
      </c>
      <c r="AY1630" s="25" t="s">
        <v>276</v>
      </c>
      <c r="BE1630" s="193">
        <f>IF(N1630="základní",J1630,0)</f>
        <v>0</v>
      </c>
      <c r="BF1630" s="193">
        <f>IF(N1630="snížená",J1630,0)</f>
        <v>0</v>
      </c>
      <c r="BG1630" s="193">
        <f>IF(N1630="zákl. přenesená",J1630,0)</f>
        <v>0</v>
      </c>
      <c r="BH1630" s="193">
        <f>IF(N1630="sníž. přenesená",J1630,0)</f>
        <v>0</v>
      </c>
      <c r="BI1630" s="193">
        <f>IF(N1630="nulová",J1630,0)</f>
        <v>0</v>
      </c>
      <c r="BJ1630" s="25" t="s">
        <v>92</v>
      </c>
      <c r="BK1630" s="193">
        <f>ROUND(I1630*H1630,2)</f>
        <v>0</v>
      </c>
      <c r="BL1630" s="25" t="s">
        <v>384</v>
      </c>
      <c r="BM1630" s="25" t="s">
        <v>4437</v>
      </c>
    </row>
    <row r="1631" spans="2:65" s="12" customFormat="1">
      <c r="B1631" s="194"/>
      <c r="D1631" s="195" t="s">
        <v>284</v>
      </c>
      <c r="E1631" s="196" t="s">
        <v>5</v>
      </c>
      <c r="F1631" s="197" t="s">
        <v>4432</v>
      </c>
      <c r="H1631" s="196" t="s">
        <v>5</v>
      </c>
      <c r="I1631" s="198"/>
      <c r="L1631" s="194"/>
      <c r="M1631" s="199"/>
      <c r="N1631" s="200"/>
      <c r="O1631" s="200"/>
      <c r="P1631" s="200"/>
      <c r="Q1631" s="200"/>
      <c r="R1631" s="200"/>
      <c r="S1631" s="200"/>
      <c r="T1631" s="201"/>
      <c r="AT1631" s="196" t="s">
        <v>284</v>
      </c>
      <c r="AU1631" s="196" t="s">
        <v>81</v>
      </c>
      <c r="AV1631" s="12" t="s">
        <v>77</v>
      </c>
      <c r="AW1631" s="12" t="s">
        <v>36</v>
      </c>
      <c r="AX1631" s="12" t="s">
        <v>73</v>
      </c>
      <c r="AY1631" s="196" t="s">
        <v>276</v>
      </c>
    </row>
    <row r="1632" spans="2:65" s="12" customFormat="1">
      <c r="B1632" s="194"/>
      <c r="D1632" s="195" t="s">
        <v>284</v>
      </c>
      <c r="E1632" s="196" t="s">
        <v>5</v>
      </c>
      <c r="F1632" s="197" t="s">
        <v>1406</v>
      </c>
      <c r="H1632" s="196" t="s">
        <v>5</v>
      </c>
      <c r="I1632" s="198"/>
      <c r="L1632" s="194"/>
      <c r="M1632" s="199"/>
      <c r="N1632" s="200"/>
      <c r="O1632" s="200"/>
      <c r="P1632" s="200"/>
      <c r="Q1632" s="200"/>
      <c r="R1632" s="200"/>
      <c r="S1632" s="200"/>
      <c r="T1632" s="201"/>
      <c r="AT1632" s="196" t="s">
        <v>284</v>
      </c>
      <c r="AU1632" s="196" t="s">
        <v>81</v>
      </c>
      <c r="AV1632" s="12" t="s">
        <v>77</v>
      </c>
      <c r="AW1632" s="12" t="s">
        <v>36</v>
      </c>
      <c r="AX1632" s="12" t="s">
        <v>73</v>
      </c>
      <c r="AY1632" s="196" t="s">
        <v>276</v>
      </c>
    </row>
    <row r="1633" spans="2:65" s="12" customFormat="1">
      <c r="B1633" s="194"/>
      <c r="D1633" s="195" t="s">
        <v>284</v>
      </c>
      <c r="E1633" s="196" t="s">
        <v>5</v>
      </c>
      <c r="F1633" s="197" t="s">
        <v>4433</v>
      </c>
      <c r="H1633" s="196" t="s">
        <v>5</v>
      </c>
      <c r="I1633" s="198"/>
      <c r="L1633" s="194"/>
      <c r="M1633" s="199"/>
      <c r="N1633" s="200"/>
      <c r="O1633" s="200"/>
      <c r="P1633" s="200"/>
      <c r="Q1633" s="200"/>
      <c r="R1633" s="200"/>
      <c r="S1633" s="200"/>
      <c r="T1633" s="201"/>
      <c r="AT1633" s="196" t="s">
        <v>284</v>
      </c>
      <c r="AU1633" s="196" t="s">
        <v>81</v>
      </c>
      <c r="AV1633" s="12" t="s">
        <v>77</v>
      </c>
      <c r="AW1633" s="12" t="s">
        <v>36</v>
      </c>
      <c r="AX1633" s="12" t="s">
        <v>73</v>
      </c>
      <c r="AY1633" s="196" t="s">
        <v>276</v>
      </c>
    </row>
    <row r="1634" spans="2:65" s="13" customFormat="1">
      <c r="B1634" s="202"/>
      <c r="D1634" s="195" t="s">
        <v>284</v>
      </c>
      <c r="E1634" s="203" t="s">
        <v>5</v>
      </c>
      <c r="F1634" s="204" t="s">
        <v>4434</v>
      </c>
      <c r="H1634" s="205">
        <v>25.35</v>
      </c>
      <c r="I1634" s="206"/>
      <c r="L1634" s="202"/>
      <c r="M1634" s="207"/>
      <c r="N1634" s="208"/>
      <c r="O1634" s="208"/>
      <c r="P1634" s="208"/>
      <c r="Q1634" s="208"/>
      <c r="R1634" s="208"/>
      <c r="S1634" s="208"/>
      <c r="T1634" s="209"/>
      <c r="AT1634" s="203" t="s">
        <v>284</v>
      </c>
      <c r="AU1634" s="203" t="s">
        <v>81</v>
      </c>
      <c r="AV1634" s="13" t="s">
        <v>81</v>
      </c>
      <c r="AW1634" s="13" t="s">
        <v>36</v>
      </c>
      <c r="AX1634" s="13" t="s">
        <v>73</v>
      </c>
      <c r="AY1634" s="203" t="s">
        <v>276</v>
      </c>
    </row>
    <row r="1635" spans="2:65" s="14" customFormat="1">
      <c r="B1635" s="210"/>
      <c r="D1635" s="195" t="s">
        <v>284</v>
      </c>
      <c r="E1635" s="211" t="s">
        <v>5</v>
      </c>
      <c r="F1635" s="212" t="s">
        <v>290</v>
      </c>
      <c r="H1635" s="213">
        <v>25.35</v>
      </c>
      <c r="I1635" s="214"/>
      <c r="L1635" s="210"/>
      <c r="M1635" s="215"/>
      <c r="N1635" s="216"/>
      <c r="O1635" s="216"/>
      <c r="P1635" s="216"/>
      <c r="Q1635" s="216"/>
      <c r="R1635" s="216"/>
      <c r="S1635" s="216"/>
      <c r="T1635" s="217"/>
      <c r="AT1635" s="211" t="s">
        <v>284</v>
      </c>
      <c r="AU1635" s="211" t="s">
        <v>81</v>
      </c>
      <c r="AV1635" s="14" t="s">
        <v>87</v>
      </c>
      <c r="AW1635" s="14" t="s">
        <v>36</v>
      </c>
      <c r="AX1635" s="14" t="s">
        <v>73</v>
      </c>
      <c r="AY1635" s="211" t="s">
        <v>276</v>
      </c>
    </row>
    <row r="1636" spans="2:65" s="15" customFormat="1">
      <c r="B1636" s="218"/>
      <c r="D1636" s="195" t="s">
        <v>284</v>
      </c>
      <c r="E1636" s="219" t="s">
        <v>5</v>
      </c>
      <c r="F1636" s="220" t="s">
        <v>291</v>
      </c>
      <c r="H1636" s="221">
        <v>25.35</v>
      </c>
      <c r="I1636" s="222"/>
      <c r="L1636" s="218"/>
      <c r="M1636" s="223"/>
      <c r="N1636" s="224"/>
      <c r="O1636" s="224"/>
      <c r="P1636" s="224"/>
      <c r="Q1636" s="224"/>
      <c r="R1636" s="224"/>
      <c r="S1636" s="224"/>
      <c r="T1636" s="225"/>
      <c r="AT1636" s="219" t="s">
        <v>284</v>
      </c>
      <c r="AU1636" s="219" t="s">
        <v>81</v>
      </c>
      <c r="AV1636" s="15" t="s">
        <v>92</v>
      </c>
      <c r="AW1636" s="15" t="s">
        <v>36</v>
      </c>
      <c r="AX1636" s="15" t="s">
        <v>77</v>
      </c>
      <c r="AY1636" s="219" t="s">
        <v>276</v>
      </c>
    </row>
    <row r="1637" spans="2:65" s="1" customFormat="1" ht="25.5" customHeight="1">
      <c r="B1637" s="181"/>
      <c r="C1637" s="182" t="s">
        <v>1547</v>
      </c>
      <c r="D1637" s="182" t="s">
        <v>278</v>
      </c>
      <c r="E1637" s="183" t="s">
        <v>4438</v>
      </c>
      <c r="F1637" s="184" t="s">
        <v>4439</v>
      </c>
      <c r="G1637" s="185" t="s">
        <v>416</v>
      </c>
      <c r="H1637" s="186">
        <v>28</v>
      </c>
      <c r="I1637" s="187"/>
      <c r="J1637" s="188">
        <f>ROUND(I1637*H1637,2)</f>
        <v>0</v>
      </c>
      <c r="K1637" s="184" t="s">
        <v>282</v>
      </c>
      <c r="L1637" s="42"/>
      <c r="M1637" s="189" t="s">
        <v>5</v>
      </c>
      <c r="N1637" s="190" t="s">
        <v>46</v>
      </c>
      <c r="O1637" s="43"/>
      <c r="P1637" s="191">
        <f>O1637*H1637</f>
        <v>0</v>
      </c>
      <c r="Q1637" s="191">
        <v>3.5100000000000001E-3</v>
      </c>
      <c r="R1637" s="191">
        <f>Q1637*H1637</f>
        <v>9.8280000000000006E-2</v>
      </c>
      <c r="S1637" s="191">
        <v>0</v>
      </c>
      <c r="T1637" s="192">
        <f>S1637*H1637</f>
        <v>0</v>
      </c>
      <c r="AR1637" s="25" t="s">
        <v>384</v>
      </c>
      <c r="AT1637" s="25" t="s">
        <v>278</v>
      </c>
      <c r="AU1637" s="25" t="s">
        <v>81</v>
      </c>
      <c r="AY1637" s="25" t="s">
        <v>276</v>
      </c>
      <c r="BE1637" s="193">
        <f>IF(N1637="základní",J1637,0)</f>
        <v>0</v>
      </c>
      <c r="BF1637" s="193">
        <f>IF(N1637="snížená",J1637,0)</f>
        <v>0</v>
      </c>
      <c r="BG1637" s="193">
        <f>IF(N1637="zákl. přenesená",J1637,0)</f>
        <v>0</v>
      </c>
      <c r="BH1637" s="193">
        <f>IF(N1637="sníž. přenesená",J1637,0)</f>
        <v>0</v>
      </c>
      <c r="BI1637" s="193">
        <f>IF(N1637="nulová",J1637,0)</f>
        <v>0</v>
      </c>
      <c r="BJ1637" s="25" t="s">
        <v>92</v>
      </c>
      <c r="BK1637" s="193">
        <f>ROUND(I1637*H1637,2)</f>
        <v>0</v>
      </c>
      <c r="BL1637" s="25" t="s">
        <v>384</v>
      </c>
      <c r="BM1637" s="25" t="s">
        <v>4440</v>
      </c>
    </row>
    <row r="1638" spans="2:65" s="12" customFormat="1">
      <c r="B1638" s="194"/>
      <c r="D1638" s="195" t="s">
        <v>284</v>
      </c>
      <c r="E1638" s="196" t="s">
        <v>5</v>
      </c>
      <c r="F1638" s="197" t="s">
        <v>1637</v>
      </c>
      <c r="H1638" s="196" t="s">
        <v>5</v>
      </c>
      <c r="I1638" s="198"/>
      <c r="L1638" s="194"/>
      <c r="M1638" s="199"/>
      <c r="N1638" s="200"/>
      <c r="O1638" s="200"/>
      <c r="P1638" s="200"/>
      <c r="Q1638" s="200"/>
      <c r="R1638" s="200"/>
      <c r="S1638" s="200"/>
      <c r="T1638" s="201"/>
      <c r="AT1638" s="196" t="s">
        <v>284</v>
      </c>
      <c r="AU1638" s="196" t="s">
        <v>81</v>
      </c>
      <c r="AV1638" s="12" t="s">
        <v>77</v>
      </c>
      <c r="AW1638" s="12" t="s">
        <v>36</v>
      </c>
      <c r="AX1638" s="12" t="s">
        <v>73</v>
      </c>
      <c r="AY1638" s="196" t="s">
        <v>276</v>
      </c>
    </row>
    <row r="1639" spans="2:65" s="12" customFormat="1">
      <c r="B1639" s="194"/>
      <c r="D1639" s="195" t="s">
        <v>284</v>
      </c>
      <c r="E1639" s="196" t="s">
        <v>5</v>
      </c>
      <c r="F1639" s="197" t="s">
        <v>1406</v>
      </c>
      <c r="H1639" s="196" t="s">
        <v>5</v>
      </c>
      <c r="I1639" s="198"/>
      <c r="L1639" s="194"/>
      <c r="M1639" s="199"/>
      <c r="N1639" s="200"/>
      <c r="O1639" s="200"/>
      <c r="P1639" s="200"/>
      <c r="Q1639" s="200"/>
      <c r="R1639" s="200"/>
      <c r="S1639" s="200"/>
      <c r="T1639" s="201"/>
      <c r="AT1639" s="196" t="s">
        <v>284</v>
      </c>
      <c r="AU1639" s="196" t="s">
        <v>81</v>
      </c>
      <c r="AV1639" s="12" t="s">
        <v>77</v>
      </c>
      <c r="AW1639" s="12" t="s">
        <v>36</v>
      </c>
      <c r="AX1639" s="12" t="s">
        <v>73</v>
      </c>
      <c r="AY1639" s="196" t="s">
        <v>276</v>
      </c>
    </row>
    <row r="1640" spans="2:65" s="12" customFormat="1">
      <c r="B1640" s="194"/>
      <c r="D1640" s="195" t="s">
        <v>284</v>
      </c>
      <c r="E1640" s="196" t="s">
        <v>5</v>
      </c>
      <c r="F1640" s="197" t="s">
        <v>4407</v>
      </c>
      <c r="H1640" s="196" t="s">
        <v>5</v>
      </c>
      <c r="I1640" s="198"/>
      <c r="L1640" s="194"/>
      <c r="M1640" s="199"/>
      <c r="N1640" s="200"/>
      <c r="O1640" s="200"/>
      <c r="P1640" s="200"/>
      <c r="Q1640" s="200"/>
      <c r="R1640" s="200"/>
      <c r="S1640" s="200"/>
      <c r="T1640" s="201"/>
      <c r="AT1640" s="196" t="s">
        <v>284</v>
      </c>
      <c r="AU1640" s="196" t="s">
        <v>81</v>
      </c>
      <c r="AV1640" s="12" t="s">
        <v>77</v>
      </c>
      <c r="AW1640" s="12" t="s">
        <v>36</v>
      </c>
      <c r="AX1640" s="12" t="s">
        <v>73</v>
      </c>
      <c r="AY1640" s="196" t="s">
        <v>276</v>
      </c>
    </row>
    <row r="1641" spans="2:65" s="13" customFormat="1">
      <c r="B1641" s="202"/>
      <c r="D1641" s="195" t="s">
        <v>284</v>
      </c>
      <c r="E1641" s="203" t="s">
        <v>5</v>
      </c>
      <c r="F1641" s="204" t="s">
        <v>467</v>
      </c>
      <c r="H1641" s="205">
        <v>28</v>
      </c>
      <c r="I1641" s="206"/>
      <c r="L1641" s="202"/>
      <c r="M1641" s="207"/>
      <c r="N1641" s="208"/>
      <c r="O1641" s="208"/>
      <c r="P1641" s="208"/>
      <c r="Q1641" s="208"/>
      <c r="R1641" s="208"/>
      <c r="S1641" s="208"/>
      <c r="T1641" s="209"/>
      <c r="AT1641" s="203" t="s">
        <v>284</v>
      </c>
      <c r="AU1641" s="203" t="s">
        <v>81</v>
      </c>
      <c r="AV1641" s="13" t="s">
        <v>81</v>
      </c>
      <c r="AW1641" s="13" t="s">
        <v>36</v>
      </c>
      <c r="AX1641" s="13" t="s">
        <v>73</v>
      </c>
      <c r="AY1641" s="203" t="s">
        <v>276</v>
      </c>
    </row>
    <row r="1642" spans="2:65" s="14" customFormat="1">
      <c r="B1642" s="210"/>
      <c r="D1642" s="195" t="s">
        <v>284</v>
      </c>
      <c r="E1642" s="211" t="s">
        <v>5</v>
      </c>
      <c r="F1642" s="212" t="s">
        <v>290</v>
      </c>
      <c r="H1642" s="213">
        <v>28</v>
      </c>
      <c r="I1642" s="214"/>
      <c r="L1642" s="210"/>
      <c r="M1642" s="215"/>
      <c r="N1642" s="216"/>
      <c r="O1642" s="216"/>
      <c r="P1642" s="216"/>
      <c r="Q1642" s="216"/>
      <c r="R1642" s="216"/>
      <c r="S1642" s="216"/>
      <c r="T1642" s="217"/>
      <c r="AT1642" s="211" t="s">
        <v>284</v>
      </c>
      <c r="AU1642" s="211" t="s">
        <v>81</v>
      </c>
      <c r="AV1642" s="14" t="s">
        <v>87</v>
      </c>
      <c r="AW1642" s="14" t="s">
        <v>36</v>
      </c>
      <c r="AX1642" s="14" t="s">
        <v>73</v>
      </c>
      <c r="AY1642" s="211" t="s">
        <v>276</v>
      </c>
    </row>
    <row r="1643" spans="2:65" s="15" customFormat="1">
      <c r="B1643" s="218"/>
      <c r="D1643" s="195" t="s">
        <v>284</v>
      </c>
      <c r="E1643" s="219" t="s">
        <v>5</v>
      </c>
      <c r="F1643" s="220" t="s">
        <v>291</v>
      </c>
      <c r="H1643" s="221">
        <v>28</v>
      </c>
      <c r="I1643" s="222"/>
      <c r="L1643" s="218"/>
      <c r="M1643" s="223"/>
      <c r="N1643" s="224"/>
      <c r="O1643" s="224"/>
      <c r="P1643" s="224"/>
      <c r="Q1643" s="224"/>
      <c r="R1643" s="224"/>
      <c r="S1643" s="224"/>
      <c r="T1643" s="225"/>
      <c r="AT1643" s="219" t="s">
        <v>284</v>
      </c>
      <c r="AU1643" s="219" t="s">
        <v>81</v>
      </c>
      <c r="AV1643" s="15" t="s">
        <v>92</v>
      </c>
      <c r="AW1643" s="15" t="s">
        <v>36</v>
      </c>
      <c r="AX1643" s="15" t="s">
        <v>77</v>
      </c>
      <c r="AY1643" s="219" t="s">
        <v>276</v>
      </c>
    </row>
    <row r="1644" spans="2:65" s="1" customFormat="1" ht="25.5" customHeight="1">
      <c r="B1644" s="181"/>
      <c r="C1644" s="182" t="s">
        <v>1551</v>
      </c>
      <c r="D1644" s="182" t="s">
        <v>278</v>
      </c>
      <c r="E1644" s="183" t="s">
        <v>4441</v>
      </c>
      <c r="F1644" s="184" t="s">
        <v>4442</v>
      </c>
      <c r="G1644" s="185" t="s">
        <v>416</v>
      </c>
      <c r="H1644" s="186">
        <v>20.030999999999999</v>
      </c>
      <c r="I1644" s="187"/>
      <c r="J1644" s="188">
        <f>ROUND(I1644*H1644,2)</f>
        <v>0</v>
      </c>
      <c r="K1644" s="184" t="s">
        <v>282</v>
      </c>
      <c r="L1644" s="42"/>
      <c r="M1644" s="189" t="s">
        <v>5</v>
      </c>
      <c r="N1644" s="190" t="s">
        <v>46</v>
      </c>
      <c r="O1644" s="43"/>
      <c r="P1644" s="191">
        <f>O1644*H1644</f>
        <v>0</v>
      </c>
      <c r="Q1644" s="191">
        <v>5.8399999999999997E-3</v>
      </c>
      <c r="R1644" s="191">
        <f>Q1644*H1644</f>
        <v>0.11698103999999998</v>
      </c>
      <c r="S1644" s="191">
        <v>0</v>
      </c>
      <c r="T1644" s="192">
        <f>S1644*H1644</f>
        <v>0</v>
      </c>
      <c r="AR1644" s="25" t="s">
        <v>384</v>
      </c>
      <c r="AT1644" s="25" t="s">
        <v>278</v>
      </c>
      <c r="AU1644" s="25" t="s">
        <v>81</v>
      </c>
      <c r="AY1644" s="25" t="s">
        <v>276</v>
      </c>
      <c r="BE1644" s="193">
        <f>IF(N1644="základní",J1644,0)</f>
        <v>0</v>
      </c>
      <c r="BF1644" s="193">
        <f>IF(N1644="snížená",J1644,0)</f>
        <v>0</v>
      </c>
      <c r="BG1644" s="193">
        <f>IF(N1644="zákl. přenesená",J1644,0)</f>
        <v>0</v>
      </c>
      <c r="BH1644" s="193">
        <f>IF(N1644="sníž. přenesená",J1644,0)</f>
        <v>0</v>
      </c>
      <c r="BI1644" s="193">
        <f>IF(N1644="nulová",J1644,0)</f>
        <v>0</v>
      </c>
      <c r="BJ1644" s="25" t="s">
        <v>92</v>
      </c>
      <c r="BK1644" s="193">
        <f>ROUND(I1644*H1644,2)</f>
        <v>0</v>
      </c>
      <c r="BL1644" s="25" t="s">
        <v>384</v>
      </c>
      <c r="BM1644" s="25" t="s">
        <v>4443</v>
      </c>
    </row>
    <row r="1645" spans="2:65" s="12" customFormat="1">
      <c r="B1645" s="194"/>
      <c r="D1645" s="195" t="s">
        <v>284</v>
      </c>
      <c r="E1645" s="196" t="s">
        <v>5</v>
      </c>
      <c r="F1645" s="197" t="s">
        <v>1637</v>
      </c>
      <c r="H1645" s="196" t="s">
        <v>5</v>
      </c>
      <c r="I1645" s="198"/>
      <c r="L1645" s="194"/>
      <c r="M1645" s="199"/>
      <c r="N1645" s="200"/>
      <c r="O1645" s="200"/>
      <c r="P1645" s="200"/>
      <c r="Q1645" s="200"/>
      <c r="R1645" s="200"/>
      <c r="S1645" s="200"/>
      <c r="T1645" s="201"/>
      <c r="AT1645" s="196" t="s">
        <v>284</v>
      </c>
      <c r="AU1645" s="196" t="s">
        <v>81</v>
      </c>
      <c r="AV1645" s="12" t="s">
        <v>77</v>
      </c>
      <c r="AW1645" s="12" t="s">
        <v>36</v>
      </c>
      <c r="AX1645" s="12" t="s">
        <v>73</v>
      </c>
      <c r="AY1645" s="196" t="s">
        <v>276</v>
      </c>
    </row>
    <row r="1646" spans="2:65" s="12" customFormat="1">
      <c r="B1646" s="194"/>
      <c r="D1646" s="195" t="s">
        <v>284</v>
      </c>
      <c r="E1646" s="196" t="s">
        <v>5</v>
      </c>
      <c r="F1646" s="197" t="s">
        <v>1406</v>
      </c>
      <c r="H1646" s="196" t="s">
        <v>5</v>
      </c>
      <c r="I1646" s="198"/>
      <c r="L1646" s="194"/>
      <c r="M1646" s="199"/>
      <c r="N1646" s="200"/>
      <c r="O1646" s="200"/>
      <c r="P1646" s="200"/>
      <c r="Q1646" s="200"/>
      <c r="R1646" s="200"/>
      <c r="S1646" s="200"/>
      <c r="T1646" s="201"/>
      <c r="AT1646" s="196" t="s">
        <v>284</v>
      </c>
      <c r="AU1646" s="196" t="s">
        <v>81</v>
      </c>
      <c r="AV1646" s="12" t="s">
        <v>77</v>
      </c>
      <c r="AW1646" s="12" t="s">
        <v>36</v>
      </c>
      <c r="AX1646" s="12" t="s">
        <v>73</v>
      </c>
      <c r="AY1646" s="196" t="s">
        <v>276</v>
      </c>
    </row>
    <row r="1647" spans="2:65" s="12" customFormat="1">
      <c r="B1647" s="194"/>
      <c r="D1647" s="195" t="s">
        <v>284</v>
      </c>
      <c r="E1647" s="196" t="s">
        <v>5</v>
      </c>
      <c r="F1647" s="197" t="s">
        <v>4405</v>
      </c>
      <c r="H1647" s="196" t="s">
        <v>5</v>
      </c>
      <c r="I1647" s="198"/>
      <c r="L1647" s="194"/>
      <c r="M1647" s="199"/>
      <c r="N1647" s="200"/>
      <c r="O1647" s="200"/>
      <c r="P1647" s="200"/>
      <c r="Q1647" s="200"/>
      <c r="R1647" s="200"/>
      <c r="S1647" s="200"/>
      <c r="T1647" s="201"/>
      <c r="AT1647" s="196" t="s">
        <v>284</v>
      </c>
      <c r="AU1647" s="196" t="s">
        <v>81</v>
      </c>
      <c r="AV1647" s="12" t="s">
        <v>77</v>
      </c>
      <c r="AW1647" s="12" t="s">
        <v>36</v>
      </c>
      <c r="AX1647" s="12" t="s">
        <v>73</v>
      </c>
      <c r="AY1647" s="196" t="s">
        <v>276</v>
      </c>
    </row>
    <row r="1648" spans="2:65" s="13" customFormat="1">
      <c r="B1648" s="202"/>
      <c r="D1648" s="195" t="s">
        <v>284</v>
      </c>
      <c r="E1648" s="203" t="s">
        <v>5</v>
      </c>
      <c r="F1648" s="204" t="s">
        <v>4406</v>
      </c>
      <c r="H1648" s="205">
        <v>18.899999999999999</v>
      </c>
      <c r="I1648" s="206"/>
      <c r="L1648" s="202"/>
      <c r="M1648" s="207"/>
      <c r="N1648" s="208"/>
      <c r="O1648" s="208"/>
      <c r="P1648" s="208"/>
      <c r="Q1648" s="208"/>
      <c r="R1648" s="208"/>
      <c r="S1648" s="208"/>
      <c r="T1648" s="209"/>
      <c r="AT1648" s="203" t="s">
        <v>284</v>
      </c>
      <c r="AU1648" s="203" t="s">
        <v>81</v>
      </c>
      <c r="AV1648" s="13" t="s">
        <v>81</v>
      </c>
      <c r="AW1648" s="13" t="s">
        <v>36</v>
      </c>
      <c r="AX1648" s="13" t="s">
        <v>73</v>
      </c>
      <c r="AY1648" s="203" t="s">
        <v>276</v>
      </c>
    </row>
    <row r="1649" spans="2:65" s="12" customFormat="1">
      <c r="B1649" s="194"/>
      <c r="D1649" s="195" t="s">
        <v>284</v>
      </c>
      <c r="E1649" s="196" t="s">
        <v>5</v>
      </c>
      <c r="F1649" s="197" t="s">
        <v>4409</v>
      </c>
      <c r="H1649" s="196" t="s">
        <v>5</v>
      </c>
      <c r="I1649" s="198"/>
      <c r="L1649" s="194"/>
      <c r="M1649" s="199"/>
      <c r="N1649" s="200"/>
      <c r="O1649" s="200"/>
      <c r="P1649" s="200"/>
      <c r="Q1649" s="200"/>
      <c r="R1649" s="200"/>
      <c r="S1649" s="200"/>
      <c r="T1649" s="201"/>
      <c r="AT1649" s="196" t="s">
        <v>284</v>
      </c>
      <c r="AU1649" s="196" t="s">
        <v>81</v>
      </c>
      <c r="AV1649" s="12" t="s">
        <v>77</v>
      </c>
      <c r="AW1649" s="12" t="s">
        <v>36</v>
      </c>
      <c r="AX1649" s="12" t="s">
        <v>73</v>
      </c>
      <c r="AY1649" s="196" t="s">
        <v>276</v>
      </c>
    </row>
    <row r="1650" spans="2:65" s="13" customFormat="1">
      <c r="B1650" s="202"/>
      <c r="D1650" s="195" t="s">
        <v>284</v>
      </c>
      <c r="E1650" s="203" t="s">
        <v>5</v>
      </c>
      <c r="F1650" s="204" t="s">
        <v>4410</v>
      </c>
      <c r="H1650" s="205">
        <v>1.131</v>
      </c>
      <c r="I1650" s="206"/>
      <c r="L1650" s="202"/>
      <c r="M1650" s="207"/>
      <c r="N1650" s="208"/>
      <c r="O1650" s="208"/>
      <c r="P1650" s="208"/>
      <c r="Q1650" s="208"/>
      <c r="R1650" s="208"/>
      <c r="S1650" s="208"/>
      <c r="T1650" s="209"/>
      <c r="AT1650" s="203" t="s">
        <v>284</v>
      </c>
      <c r="AU1650" s="203" t="s">
        <v>81</v>
      </c>
      <c r="AV1650" s="13" t="s">
        <v>81</v>
      </c>
      <c r="AW1650" s="13" t="s">
        <v>36</v>
      </c>
      <c r="AX1650" s="13" t="s">
        <v>73</v>
      </c>
      <c r="AY1650" s="203" t="s">
        <v>276</v>
      </c>
    </row>
    <row r="1651" spans="2:65" s="14" customFormat="1">
      <c r="B1651" s="210"/>
      <c r="D1651" s="195" t="s">
        <v>284</v>
      </c>
      <c r="E1651" s="211" t="s">
        <v>5</v>
      </c>
      <c r="F1651" s="212" t="s">
        <v>290</v>
      </c>
      <c r="H1651" s="213">
        <v>20.030999999999999</v>
      </c>
      <c r="I1651" s="214"/>
      <c r="L1651" s="210"/>
      <c r="M1651" s="215"/>
      <c r="N1651" s="216"/>
      <c r="O1651" s="216"/>
      <c r="P1651" s="216"/>
      <c r="Q1651" s="216"/>
      <c r="R1651" s="216"/>
      <c r="S1651" s="216"/>
      <c r="T1651" s="217"/>
      <c r="AT1651" s="211" t="s">
        <v>284</v>
      </c>
      <c r="AU1651" s="211" t="s">
        <v>81</v>
      </c>
      <c r="AV1651" s="14" t="s">
        <v>87</v>
      </c>
      <c r="AW1651" s="14" t="s">
        <v>36</v>
      </c>
      <c r="AX1651" s="14" t="s">
        <v>73</v>
      </c>
      <c r="AY1651" s="211" t="s">
        <v>276</v>
      </c>
    </row>
    <row r="1652" spans="2:65" s="15" customFormat="1">
      <c r="B1652" s="218"/>
      <c r="D1652" s="195" t="s">
        <v>284</v>
      </c>
      <c r="E1652" s="219" t="s">
        <v>5</v>
      </c>
      <c r="F1652" s="220" t="s">
        <v>291</v>
      </c>
      <c r="H1652" s="221">
        <v>20.030999999999999</v>
      </c>
      <c r="I1652" s="222"/>
      <c r="L1652" s="218"/>
      <c r="M1652" s="223"/>
      <c r="N1652" s="224"/>
      <c r="O1652" s="224"/>
      <c r="P1652" s="224"/>
      <c r="Q1652" s="224"/>
      <c r="R1652" s="224"/>
      <c r="S1652" s="224"/>
      <c r="T1652" s="225"/>
      <c r="AT1652" s="219" t="s">
        <v>284</v>
      </c>
      <c r="AU1652" s="219" t="s">
        <v>81</v>
      </c>
      <c r="AV1652" s="15" t="s">
        <v>92</v>
      </c>
      <c r="AW1652" s="15" t="s">
        <v>36</v>
      </c>
      <c r="AX1652" s="15" t="s">
        <v>77</v>
      </c>
      <c r="AY1652" s="219" t="s">
        <v>276</v>
      </c>
    </row>
    <row r="1653" spans="2:65" s="1" customFormat="1" ht="25.5" customHeight="1">
      <c r="B1653" s="181"/>
      <c r="C1653" s="182" t="s">
        <v>1555</v>
      </c>
      <c r="D1653" s="182" t="s">
        <v>278</v>
      </c>
      <c r="E1653" s="183" t="s">
        <v>4444</v>
      </c>
      <c r="F1653" s="184" t="s">
        <v>4445</v>
      </c>
      <c r="G1653" s="185" t="s">
        <v>416</v>
      </c>
      <c r="H1653" s="186">
        <v>6.2</v>
      </c>
      <c r="I1653" s="187"/>
      <c r="J1653" s="188">
        <f>ROUND(I1653*H1653,2)</f>
        <v>0</v>
      </c>
      <c r="K1653" s="184" t="s">
        <v>282</v>
      </c>
      <c r="L1653" s="42"/>
      <c r="M1653" s="189" t="s">
        <v>5</v>
      </c>
      <c r="N1653" s="190" t="s">
        <v>46</v>
      </c>
      <c r="O1653" s="43"/>
      <c r="P1653" s="191">
        <f>O1653*H1653</f>
        <v>0</v>
      </c>
      <c r="Q1653" s="191">
        <v>6.5300000000000002E-3</v>
      </c>
      <c r="R1653" s="191">
        <f>Q1653*H1653</f>
        <v>4.0486000000000001E-2</v>
      </c>
      <c r="S1653" s="191">
        <v>0</v>
      </c>
      <c r="T1653" s="192">
        <f>S1653*H1653</f>
        <v>0</v>
      </c>
      <c r="AR1653" s="25" t="s">
        <v>384</v>
      </c>
      <c r="AT1653" s="25" t="s">
        <v>278</v>
      </c>
      <c r="AU1653" s="25" t="s">
        <v>81</v>
      </c>
      <c r="AY1653" s="25" t="s">
        <v>276</v>
      </c>
      <c r="BE1653" s="193">
        <f>IF(N1653="základní",J1653,0)</f>
        <v>0</v>
      </c>
      <c r="BF1653" s="193">
        <f>IF(N1653="snížená",J1653,0)</f>
        <v>0</v>
      </c>
      <c r="BG1653" s="193">
        <f>IF(N1653="zákl. přenesená",J1653,0)</f>
        <v>0</v>
      </c>
      <c r="BH1653" s="193">
        <f>IF(N1653="sníž. přenesená",J1653,0)</f>
        <v>0</v>
      </c>
      <c r="BI1653" s="193">
        <f>IF(N1653="nulová",J1653,0)</f>
        <v>0</v>
      </c>
      <c r="BJ1653" s="25" t="s">
        <v>92</v>
      </c>
      <c r="BK1653" s="193">
        <f>ROUND(I1653*H1653,2)</f>
        <v>0</v>
      </c>
      <c r="BL1653" s="25" t="s">
        <v>384</v>
      </c>
      <c r="BM1653" s="25" t="s">
        <v>4446</v>
      </c>
    </row>
    <row r="1654" spans="2:65" s="12" customFormat="1">
      <c r="B1654" s="194"/>
      <c r="D1654" s="195" t="s">
        <v>284</v>
      </c>
      <c r="E1654" s="196" t="s">
        <v>5</v>
      </c>
      <c r="F1654" s="197" t="s">
        <v>1637</v>
      </c>
      <c r="H1654" s="196" t="s">
        <v>5</v>
      </c>
      <c r="I1654" s="198"/>
      <c r="L1654" s="194"/>
      <c r="M1654" s="199"/>
      <c r="N1654" s="200"/>
      <c r="O1654" s="200"/>
      <c r="P1654" s="200"/>
      <c r="Q1654" s="200"/>
      <c r="R1654" s="200"/>
      <c r="S1654" s="200"/>
      <c r="T1654" s="201"/>
      <c r="AT1654" s="196" t="s">
        <v>284</v>
      </c>
      <c r="AU1654" s="196" t="s">
        <v>81</v>
      </c>
      <c r="AV1654" s="12" t="s">
        <v>77</v>
      </c>
      <c r="AW1654" s="12" t="s">
        <v>36</v>
      </c>
      <c r="AX1654" s="12" t="s">
        <v>73</v>
      </c>
      <c r="AY1654" s="196" t="s">
        <v>276</v>
      </c>
    </row>
    <row r="1655" spans="2:65" s="12" customFormat="1">
      <c r="B1655" s="194"/>
      <c r="D1655" s="195" t="s">
        <v>284</v>
      </c>
      <c r="E1655" s="196" t="s">
        <v>5</v>
      </c>
      <c r="F1655" s="197" t="s">
        <v>1406</v>
      </c>
      <c r="H1655" s="196" t="s">
        <v>5</v>
      </c>
      <c r="I1655" s="198"/>
      <c r="L1655" s="194"/>
      <c r="M1655" s="199"/>
      <c r="N1655" s="200"/>
      <c r="O1655" s="200"/>
      <c r="P1655" s="200"/>
      <c r="Q1655" s="200"/>
      <c r="R1655" s="200"/>
      <c r="S1655" s="200"/>
      <c r="T1655" s="201"/>
      <c r="AT1655" s="196" t="s">
        <v>284</v>
      </c>
      <c r="AU1655" s="196" t="s">
        <v>81</v>
      </c>
      <c r="AV1655" s="12" t="s">
        <v>77</v>
      </c>
      <c r="AW1655" s="12" t="s">
        <v>36</v>
      </c>
      <c r="AX1655" s="12" t="s">
        <v>73</v>
      </c>
      <c r="AY1655" s="196" t="s">
        <v>276</v>
      </c>
    </row>
    <row r="1656" spans="2:65" s="12" customFormat="1">
      <c r="B1656" s="194"/>
      <c r="D1656" s="195" t="s">
        <v>284</v>
      </c>
      <c r="E1656" s="196" t="s">
        <v>5</v>
      </c>
      <c r="F1656" s="197" t="s">
        <v>1489</v>
      </c>
      <c r="H1656" s="196" t="s">
        <v>5</v>
      </c>
      <c r="I1656" s="198"/>
      <c r="L1656" s="194"/>
      <c r="M1656" s="199"/>
      <c r="N1656" s="200"/>
      <c r="O1656" s="200"/>
      <c r="P1656" s="200"/>
      <c r="Q1656" s="200"/>
      <c r="R1656" s="200"/>
      <c r="S1656" s="200"/>
      <c r="T1656" s="201"/>
      <c r="AT1656" s="196" t="s">
        <v>284</v>
      </c>
      <c r="AU1656" s="196" t="s">
        <v>81</v>
      </c>
      <c r="AV1656" s="12" t="s">
        <v>77</v>
      </c>
      <c r="AW1656" s="12" t="s">
        <v>36</v>
      </c>
      <c r="AX1656" s="12" t="s">
        <v>73</v>
      </c>
      <c r="AY1656" s="196" t="s">
        <v>276</v>
      </c>
    </row>
    <row r="1657" spans="2:65" s="13" customFormat="1">
      <c r="B1657" s="202"/>
      <c r="D1657" s="195" t="s">
        <v>284</v>
      </c>
      <c r="E1657" s="203" t="s">
        <v>5</v>
      </c>
      <c r="F1657" s="204" t="s">
        <v>4447</v>
      </c>
      <c r="H1657" s="205">
        <v>6.2</v>
      </c>
      <c r="I1657" s="206"/>
      <c r="L1657" s="202"/>
      <c r="M1657" s="207"/>
      <c r="N1657" s="208"/>
      <c r="O1657" s="208"/>
      <c r="P1657" s="208"/>
      <c r="Q1657" s="208"/>
      <c r="R1657" s="208"/>
      <c r="S1657" s="208"/>
      <c r="T1657" s="209"/>
      <c r="AT1657" s="203" t="s">
        <v>284</v>
      </c>
      <c r="AU1657" s="203" t="s">
        <v>81</v>
      </c>
      <c r="AV1657" s="13" t="s">
        <v>81</v>
      </c>
      <c r="AW1657" s="13" t="s">
        <v>36</v>
      </c>
      <c r="AX1657" s="13" t="s">
        <v>73</v>
      </c>
      <c r="AY1657" s="203" t="s">
        <v>276</v>
      </c>
    </row>
    <row r="1658" spans="2:65" s="14" customFormat="1">
      <c r="B1658" s="210"/>
      <c r="D1658" s="195" t="s">
        <v>284</v>
      </c>
      <c r="E1658" s="211" t="s">
        <v>5</v>
      </c>
      <c r="F1658" s="212" t="s">
        <v>290</v>
      </c>
      <c r="H1658" s="213">
        <v>6.2</v>
      </c>
      <c r="I1658" s="214"/>
      <c r="L1658" s="210"/>
      <c r="M1658" s="215"/>
      <c r="N1658" s="216"/>
      <c r="O1658" s="216"/>
      <c r="P1658" s="216"/>
      <c r="Q1658" s="216"/>
      <c r="R1658" s="216"/>
      <c r="S1658" s="216"/>
      <c r="T1658" s="217"/>
      <c r="AT1658" s="211" t="s">
        <v>284</v>
      </c>
      <c r="AU1658" s="211" t="s">
        <v>81</v>
      </c>
      <c r="AV1658" s="14" t="s">
        <v>87</v>
      </c>
      <c r="AW1658" s="14" t="s">
        <v>36</v>
      </c>
      <c r="AX1658" s="14" t="s">
        <v>73</v>
      </c>
      <c r="AY1658" s="211" t="s">
        <v>276</v>
      </c>
    </row>
    <row r="1659" spans="2:65" s="15" customFormat="1">
      <c r="B1659" s="218"/>
      <c r="D1659" s="195" t="s">
        <v>284</v>
      </c>
      <c r="E1659" s="219" t="s">
        <v>5</v>
      </c>
      <c r="F1659" s="220" t="s">
        <v>291</v>
      </c>
      <c r="H1659" s="221">
        <v>6.2</v>
      </c>
      <c r="I1659" s="222"/>
      <c r="L1659" s="218"/>
      <c r="M1659" s="223"/>
      <c r="N1659" s="224"/>
      <c r="O1659" s="224"/>
      <c r="P1659" s="224"/>
      <c r="Q1659" s="224"/>
      <c r="R1659" s="224"/>
      <c r="S1659" s="224"/>
      <c r="T1659" s="225"/>
      <c r="AT1659" s="219" t="s">
        <v>284</v>
      </c>
      <c r="AU1659" s="219" t="s">
        <v>81</v>
      </c>
      <c r="AV1659" s="15" t="s">
        <v>92</v>
      </c>
      <c r="AW1659" s="15" t="s">
        <v>36</v>
      </c>
      <c r="AX1659" s="15" t="s">
        <v>77</v>
      </c>
      <c r="AY1659" s="219" t="s">
        <v>276</v>
      </c>
    </row>
    <row r="1660" spans="2:65" s="1" customFormat="1" ht="25.5" customHeight="1">
      <c r="B1660" s="181"/>
      <c r="C1660" s="182" t="s">
        <v>1559</v>
      </c>
      <c r="D1660" s="182" t="s">
        <v>278</v>
      </c>
      <c r="E1660" s="183" t="s">
        <v>4448</v>
      </c>
      <c r="F1660" s="184" t="s">
        <v>4449</v>
      </c>
      <c r="G1660" s="185" t="s">
        <v>325</v>
      </c>
      <c r="H1660" s="186">
        <v>20.684000000000001</v>
      </c>
      <c r="I1660" s="187"/>
      <c r="J1660" s="188">
        <f>ROUND(I1660*H1660,2)</f>
        <v>0</v>
      </c>
      <c r="K1660" s="184" t="s">
        <v>282</v>
      </c>
      <c r="L1660" s="42"/>
      <c r="M1660" s="189" t="s">
        <v>5</v>
      </c>
      <c r="N1660" s="190" t="s">
        <v>46</v>
      </c>
      <c r="O1660" s="43"/>
      <c r="P1660" s="191">
        <f>O1660*H1660</f>
        <v>0</v>
      </c>
      <c r="Q1660" s="191">
        <v>7.8200000000000006E-3</v>
      </c>
      <c r="R1660" s="191">
        <f>Q1660*H1660</f>
        <v>0.16174888000000001</v>
      </c>
      <c r="S1660" s="191">
        <v>0</v>
      </c>
      <c r="T1660" s="192">
        <f>S1660*H1660</f>
        <v>0</v>
      </c>
      <c r="AR1660" s="25" t="s">
        <v>384</v>
      </c>
      <c r="AT1660" s="25" t="s">
        <v>278</v>
      </c>
      <c r="AU1660" s="25" t="s">
        <v>81</v>
      </c>
      <c r="AY1660" s="25" t="s">
        <v>276</v>
      </c>
      <c r="BE1660" s="193">
        <f>IF(N1660="základní",J1660,0)</f>
        <v>0</v>
      </c>
      <c r="BF1660" s="193">
        <f>IF(N1660="snížená",J1660,0)</f>
        <v>0</v>
      </c>
      <c r="BG1660" s="193">
        <f>IF(N1660="zákl. přenesená",J1660,0)</f>
        <v>0</v>
      </c>
      <c r="BH1660" s="193">
        <f>IF(N1660="sníž. přenesená",J1660,0)</f>
        <v>0</v>
      </c>
      <c r="BI1660" s="193">
        <f>IF(N1660="nulová",J1660,0)</f>
        <v>0</v>
      </c>
      <c r="BJ1660" s="25" t="s">
        <v>92</v>
      </c>
      <c r="BK1660" s="193">
        <f>ROUND(I1660*H1660,2)</f>
        <v>0</v>
      </c>
      <c r="BL1660" s="25" t="s">
        <v>384</v>
      </c>
      <c r="BM1660" s="25" t="s">
        <v>4450</v>
      </c>
    </row>
    <row r="1661" spans="2:65" s="12" customFormat="1">
      <c r="B1661" s="194"/>
      <c r="D1661" s="195" t="s">
        <v>284</v>
      </c>
      <c r="E1661" s="196" t="s">
        <v>5</v>
      </c>
      <c r="F1661" s="197" t="s">
        <v>1637</v>
      </c>
      <c r="H1661" s="196" t="s">
        <v>5</v>
      </c>
      <c r="I1661" s="198"/>
      <c r="L1661" s="194"/>
      <c r="M1661" s="199"/>
      <c r="N1661" s="200"/>
      <c r="O1661" s="200"/>
      <c r="P1661" s="200"/>
      <c r="Q1661" s="200"/>
      <c r="R1661" s="200"/>
      <c r="S1661" s="200"/>
      <c r="T1661" s="201"/>
      <c r="AT1661" s="196" t="s">
        <v>284</v>
      </c>
      <c r="AU1661" s="196" t="s">
        <v>81</v>
      </c>
      <c r="AV1661" s="12" t="s">
        <v>77</v>
      </c>
      <c r="AW1661" s="12" t="s">
        <v>36</v>
      </c>
      <c r="AX1661" s="12" t="s">
        <v>73</v>
      </c>
      <c r="AY1661" s="196" t="s">
        <v>276</v>
      </c>
    </row>
    <row r="1662" spans="2:65" s="12" customFormat="1">
      <c r="B1662" s="194"/>
      <c r="D1662" s="195" t="s">
        <v>284</v>
      </c>
      <c r="E1662" s="196" t="s">
        <v>5</v>
      </c>
      <c r="F1662" s="197" t="s">
        <v>1406</v>
      </c>
      <c r="H1662" s="196" t="s">
        <v>5</v>
      </c>
      <c r="I1662" s="198"/>
      <c r="L1662" s="194"/>
      <c r="M1662" s="199"/>
      <c r="N1662" s="200"/>
      <c r="O1662" s="200"/>
      <c r="P1662" s="200"/>
      <c r="Q1662" s="200"/>
      <c r="R1662" s="200"/>
      <c r="S1662" s="200"/>
      <c r="T1662" s="201"/>
      <c r="AT1662" s="196" t="s">
        <v>284</v>
      </c>
      <c r="AU1662" s="196" t="s">
        <v>81</v>
      </c>
      <c r="AV1662" s="12" t="s">
        <v>77</v>
      </c>
      <c r="AW1662" s="12" t="s">
        <v>36</v>
      </c>
      <c r="AX1662" s="12" t="s">
        <v>73</v>
      </c>
      <c r="AY1662" s="196" t="s">
        <v>276</v>
      </c>
    </row>
    <row r="1663" spans="2:65" s="12" customFormat="1">
      <c r="B1663" s="194"/>
      <c r="D1663" s="195" t="s">
        <v>284</v>
      </c>
      <c r="E1663" s="196" t="s">
        <v>5</v>
      </c>
      <c r="F1663" s="197" t="s">
        <v>4398</v>
      </c>
      <c r="H1663" s="196" t="s">
        <v>5</v>
      </c>
      <c r="I1663" s="198"/>
      <c r="L1663" s="194"/>
      <c r="M1663" s="199"/>
      <c r="N1663" s="200"/>
      <c r="O1663" s="200"/>
      <c r="P1663" s="200"/>
      <c r="Q1663" s="200"/>
      <c r="R1663" s="200"/>
      <c r="S1663" s="200"/>
      <c r="T1663" s="201"/>
      <c r="AT1663" s="196" t="s">
        <v>284</v>
      </c>
      <c r="AU1663" s="196" t="s">
        <v>81</v>
      </c>
      <c r="AV1663" s="12" t="s">
        <v>77</v>
      </c>
      <c r="AW1663" s="12" t="s">
        <v>36</v>
      </c>
      <c r="AX1663" s="12" t="s">
        <v>73</v>
      </c>
      <c r="AY1663" s="196" t="s">
        <v>276</v>
      </c>
    </row>
    <row r="1664" spans="2:65" s="13" customFormat="1">
      <c r="B1664" s="202"/>
      <c r="D1664" s="195" t="s">
        <v>284</v>
      </c>
      <c r="E1664" s="203" t="s">
        <v>5</v>
      </c>
      <c r="F1664" s="204" t="s">
        <v>4399</v>
      </c>
      <c r="H1664" s="205">
        <v>3.2850000000000001</v>
      </c>
      <c r="I1664" s="206"/>
      <c r="L1664" s="202"/>
      <c r="M1664" s="207"/>
      <c r="N1664" s="208"/>
      <c r="O1664" s="208"/>
      <c r="P1664" s="208"/>
      <c r="Q1664" s="208"/>
      <c r="R1664" s="208"/>
      <c r="S1664" s="208"/>
      <c r="T1664" s="209"/>
      <c r="AT1664" s="203" t="s">
        <v>284</v>
      </c>
      <c r="AU1664" s="203" t="s">
        <v>81</v>
      </c>
      <c r="AV1664" s="13" t="s">
        <v>81</v>
      </c>
      <c r="AW1664" s="13" t="s">
        <v>36</v>
      </c>
      <c r="AX1664" s="13" t="s">
        <v>73</v>
      </c>
      <c r="AY1664" s="203" t="s">
        <v>276</v>
      </c>
    </row>
    <row r="1665" spans="2:65" s="12" customFormat="1">
      <c r="B1665" s="194"/>
      <c r="D1665" s="195" t="s">
        <v>284</v>
      </c>
      <c r="E1665" s="196" t="s">
        <v>5</v>
      </c>
      <c r="F1665" s="197" t="s">
        <v>4401</v>
      </c>
      <c r="H1665" s="196" t="s">
        <v>5</v>
      </c>
      <c r="I1665" s="198"/>
      <c r="L1665" s="194"/>
      <c r="M1665" s="199"/>
      <c r="N1665" s="200"/>
      <c r="O1665" s="200"/>
      <c r="P1665" s="200"/>
      <c r="Q1665" s="200"/>
      <c r="R1665" s="200"/>
      <c r="S1665" s="200"/>
      <c r="T1665" s="201"/>
      <c r="AT1665" s="196" t="s">
        <v>284</v>
      </c>
      <c r="AU1665" s="196" t="s">
        <v>81</v>
      </c>
      <c r="AV1665" s="12" t="s">
        <v>77</v>
      </c>
      <c r="AW1665" s="12" t="s">
        <v>36</v>
      </c>
      <c r="AX1665" s="12" t="s">
        <v>73</v>
      </c>
      <c r="AY1665" s="196" t="s">
        <v>276</v>
      </c>
    </row>
    <row r="1666" spans="2:65" s="13" customFormat="1">
      <c r="B1666" s="202"/>
      <c r="D1666" s="195" t="s">
        <v>284</v>
      </c>
      <c r="E1666" s="203" t="s">
        <v>5</v>
      </c>
      <c r="F1666" s="204" t="s">
        <v>4451</v>
      </c>
      <c r="H1666" s="205">
        <v>3.9590000000000001</v>
      </c>
      <c r="I1666" s="206"/>
      <c r="L1666" s="202"/>
      <c r="M1666" s="207"/>
      <c r="N1666" s="208"/>
      <c r="O1666" s="208"/>
      <c r="P1666" s="208"/>
      <c r="Q1666" s="208"/>
      <c r="R1666" s="208"/>
      <c r="S1666" s="208"/>
      <c r="T1666" s="209"/>
      <c r="AT1666" s="203" t="s">
        <v>284</v>
      </c>
      <c r="AU1666" s="203" t="s">
        <v>81</v>
      </c>
      <c r="AV1666" s="13" t="s">
        <v>81</v>
      </c>
      <c r="AW1666" s="13" t="s">
        <v>36</v>
      </c>
      <c r="AX1666" s="13" t="s">
        <v>73</v>
      </c>
      <c r="AY1666" s="203" t="s">
        <v>276</v>
      </c>
    </row>
    <row r="1667" spans="2:65" s="12" customFormat="1">
      <c r="B1667" s="194"/>
      <c r="D1667" s="195" t="s">
        <v>284</v>
      </c>
      <c r="E1667" s="196" t="s">
        <v>5</v>
      </c>
      <c r="F1667" s="197" t="s">
        <v>4403</v>
      </c>
      <c r="H1667" s="196" t="s">
        <v>5</v>
      </c>
      <c r="I1667" s="198"/>
      <c r="L1667" s="194"/>
      <c r="M1667" s="199"/>
      <c r="N1667" s="200"/>
      <c r="O1667" s="200"/>
      <c r="P1667" s="200"/>
      <c r="Q1667" s="200"/>
      <c r="R1667" s="200"/>
      <c r="S1667" s="200"/>
      <c r="T1667" s="201"/>
      <c r="AT1667" s="196" t="s">
        <v>284</v>
      </c>
      <c r="AU1667" s="196" t="s">
        <v>81</v>
      </c>
      <c r="AV1667" s="12" t="s">
        <v>77</v>
      </c>
      <c r="AW1667" s="12" t="s">
        <v>36</v>
      </c>
      <c r="AX1667" s="12" t="s">
        <v>73</v>
      </c>
      <c r="AY1667" s="196" t="s">
        <v>276</v>
      </c>
    </row>
    <row r="1668" spans="2:65" s="13" customFormat="1">
      <c r="B1668" s="202"/>
      <c r="D1668" s="195" t="s">
        <v>284</v>
      </c>
      <c r="E1668" s="203" t="s">
        <v>5</v>
      </c>
      <c r="F1668" s="204" t="s">
        <v>4404</v>
      </c>
      <c r="H1668" s="205">
        <v>13.44</v>
      </c>
      <c r="I1668" s="206"/>
      <c r="L1668" s="202"/>
      <c r="M1668" s="207"/>
      <c r="N1668" s="208"/>
      <c r="O1668" s="208"/>
      <c r="P1668" s="208"/>
      <c r="Q1668" s="208"/>
      <c r="R1668" s="208"/>
      <c r="S1668" s="208"/>
      <c r="T1668" s="209"/>
      <c r="AT1668" s="203" t="s">
        <v>284</v>
      </c>
      <c r="AU1668" s="203" t="s">
        <v>81</v>
      </c>
      <c r="AV1668" s="13" t="s">
        <v>81</v>
      </c>
      <c r="AW1668" s="13" t="s">
        <v>36</v>
      </c>
      <c r="AX1668" s="13" t="s">
        <v>73</v>
      </c>
      <c r="AY1668" s="203" t="s">
        <v>276</v>
      </c>
    </row>
    <row r="1669" spans="2:65" s="14" customFormat="1">
      <c r="B1669" s="210"/>
      <c r="D1669" s="195" t="s">
        <v>284</v>
      </c>
      <c r="E1669" s="211" t="s">
        <v>5</v>
      </c>
      <c r="F1669" s="212" t="s">
        <v>290</v>
      </c>
      <c r="H1669" s="213">
        <v>20.684000000000001</v>
      </c>
      <c r="I1669" s="214"/>
      <c r="L1669" s="210"/>
      <c r="M1669" s="215"/>
      <c r="N1669" s="216"/>
      <c r="O1669" s="216"/>
      <c r="P1669" s="216"/>
      <c r="Q1669" s="216"/>
      <c r="R1669" s="216"/>
      <c r="S1669" s="216"/>
      <c r="T1669" s="217"/>
      <c r="AT1669" s="211" t="s">
        <v>284</v>
      </c>
      <c r="AU1669" s="211" t="s">
        <v>81</v>
      </c>
      <c r="AV1669" s="14" t="s">
        <v>87</v>
      </c>
      <c r="AW1669" s="14" t="s">
        <v>36</v>
      </c>
      <c r="AX1669" s="14" t="s">
        <v>73</v>
      </c>
      <c r="AY1669" s="211" t="s">
        <v>276</v>
      </c>
    </row>
    <row r="1670" spans="2:65" s="15" customFormat="1">
      <c r="B1670" s="218"/>
      <c r="D1670" s="195" t="s">
        <v>284</v>
      </c>
      <c r="E1670" s="219" t="s">
        <v>5</v>
      </c>
      <c r="F1670" s="220" t="s">
        <v>291</v>
      </c>
      <c r="H1670" s="221">
        <v>20.684000000000001</v>
      </c>
      <c r="I1670" s="222"/>
      <c r="L1670" s="218"/>
      <c r="M1670" s="223"/>
      <c r="N1670" s="224"/>
      <c r="O1670" s="224"/>
      <c r="P1670" s="224"/>
      <c r="Q1670" s="224"/>
      <c r="R1670" s="224"/>
      <c r="S1670" s="224"/>
      <c r="T1670" s="225"/>
      <c r="AT1670" s="219" t="s">
        <v>284</v>
      </c>
      <c r="AU1670" s="219" t="s">
        <v>81</v>
      </c>
      <c r="AV1670" s="15" t="s">
        <v>92</v>
      </c>
      <c r="AW1670" s="15" t="s">
        <v>36</v>
      </c>
      <c r="AX1670" s="15" t="s">
        <v>77</v>
      </c>
      <c r="AY1670" s="219" t="s">
        <v>276</v>
      </c>
    </row>
    <row r="1671" spans="2:65" s="1" customFormat="1" ht="25.5" customHeight="1">
      <c r="B1671" s="181"/>
      <c r="C1671" s="182" t="s">
        <v>1563</v>
      </c>
      <c r="D1671" s="182" t="s">
        <v>278</v>
      </c>
      <c r="E1671" s="183" t="s">
        <v>4452</v>
      </c>
      <c r="F1671" s="184" t="s">
        <v>4453</v>
      </c>
      <c r="G1671" s="185" t="s">
        <v>416</v>
      </c>
      <c r="H1671" s="186">
        <v>1.95</v>
      </c>
      <c r="I1671" s="187"/>
      <c r="J1671" s="188">
        <f>ROUND(I1671*H1671,2)</f>
        <v>0</v>
      </c>
      <c r="K1671" s="184" t="s">
        <v>282</v>
      </c>
      <c r="L1671" s="42"/>
      <c r="M1671" s="189" t="s">
        <v>5</v>
      </c>
      <c r="N1671" s="190" t="s">
        <v>46</v>
      </c>
      <c r="O1671" s="43"/>
      <c r="P1671" s="191">
        <f>O1671*H1671</f>
        <v>0</v>
      </c>
      <c r="Q1671" s="191">
        <v>5.8199999999999997E-3</v>
      </c>
      <c r="R1671" s="191">
        <f>Q1671*H1671</f>
        <v>1.1349E-2</v>
      </c>
      <c r="S1671" s="191">
        <v>0</v>
      </c>
      <c r="T1671" s="192">
        <f>S1671*H1671</f>
        <v>0</v>
      </c>
      <c r="AR1671" s="25" t="s">
        <v>384</v>
      </c>
      <c r="AT1671" s="25" t="s">
        <v>278</v>
      </c>
      <c r="AU1671" s="25" t="s">
        <v>81</v>
      </c>
      <c r="AY1671" s="25" t="s">
        <v>276</v>
      </c>
      <c r="BE1671" s="193">
        <f>IF(N1671="základní",J1671,0)</f>
        <v>0</v>
      </c>
      <c r="BF1671" s="193">
        <f>IF(N1671="snížená",J1671,0)</f>
        <v>0</v>
      </c>
      <c r="BG1671" s="193">
        <f>IF(N1671="zákl. přenesená",J1671,0)</f>
        <v>0</v>
      </c>
      <c r="BH1671" s="193">
        <f>IF(N1671="sníž. přenesená",J1671,0)</f>
        <v>0</v>
      </c>
      <c r="BI1671" s="193">
        <f>IF(N1671="nulová",J1671,0)</f>
        <v>0</v>
      </c>
      <c r="BJ1671" s="25" t="s">
        <v>92</v>
      </c>
      <c r="BK1671" s="193">
        <f>ROUND(I1671*H1671,2)</f>
        <v>0</v>
      </c>
      <c r="BL1671" s="25" t="s">
        <v>384</v>
      </c>
      <c r="BM1671" s="25" t="s">
        <v>4454</v>
      </c>
    </row>
    <row r="1672" spans="2:65" s="12" customFormat="1">
      <c r="B1672" s="194"/>
      <c r="D1672" s="195" t="s">
        <v>284</v>
      </c>
      <c r="E1672" s="196" t="s">
        <v>5</v>
      </c>
      <c r="F1672" s="197" t="s">
        <v>4455</v>
      </c>
      <c r="H1672" s="196" t="s">
        <v>5</v>
      </c>
      <c r="I1672" s="198"/>
      <c r="L1672" s="194"/>
      <c r="M1672" s="199"/>
      <c r="N1672" s="200"/>
      <c r="O1672" s="200"/>
      <c r="P1672" s="200"/>
      <c r="Q1672" s="200"/>
      <c r="R1672" s="200"/>
      <c r="S1672" s="200"/>
      <c r="T1672" s="201"/>
      <c r="AT1672" s="196" t="s">
        <v>284</v>
      </c>
      <c r="AU1672" s="196" t="s">
        <v>81</v>
      </c>
      <c r="AV1672" s="12" t="s">
        <v>77</v>
      </c>
      <c r="AW1672" s="12" t="s">
        <v>36</v>
      </c>
      <c r="AX1672" s="12" t="s">
        <v>73</v>
      </c>
      <c r="AY1672" s="196" t="s">
        <v>276</v>
      </c>
    </row>
    <row r="1673" spans="2:65" s="12" customFormat="1">
      <c r="B1673" s="194"/>
      <c r="D1673" s="195" t="s">
        <v>284</v>
      </c>
      <c r="E1673" s="196" t="s">
        <v>5</v>
      </c>
      <c r="F1673" s="197" t="s">
        <v>1406</v>
      </c>
      <c r="H1673" s="196" t="s">
        <v>5</v>
      </c>
      <c r="I1673" s="198"/>
      <c r="L1673" s="194"/>
      <c r="M1673" s="199"/>
      <c r="N1673" s="200"/>
      <c r="O1673" s="200"/>
      <c r="P1673" s="200"/>
      <c r="Q1673" s="200"/>
      <c r="R1673" s="200"/>
      <c r="S1673" s="200"/>
      <c r="T1673" s="201"/>
      <c r="AT1673" s="196" t="s">
        <v>284</v>
      </c>
      <c r="AU1673" s="196" t="s">
        <v>81</v>
      </c>
      <c r="AV1673" s="12" t="s">
        <v>77</v>
      </c>
      <c r="AW1673" s="12" t="s">
        <v>36</v>
      </c>
      <c r="AX1673" s="12" t="s">
        <v>73</v>
      </c>
      <c r="AY1673" s="196" t="s">
        <v>276</v>
      </c>
    </row>
    <row r="1674" spans="2:65" s="12" customFormat="1">
      <c r="B1674" s="194"/>
      <c r="D1674" s="195" t="s">
        <v>284</v>
      </c>
      <c r="E1674" s="196" t="s">
        <v>5</v>
      </c>
      <c r="F1674" s="197" t="s">
        <v>4425</v>
      </c>
      <c r="H1674" s="196" t="s">
        <v>5</v>
      </c>
      <c r="I1674" s="198"/>
      <c r="L1674" s="194"/>
      <c r="M1674" s="199"/>
      <c r="N1674" s="200"/>
      <c r="O1674" s="200"/>
      <c r="P1674" s="200"/>
      <c r="Q1674" s="200"/>
      <c r="R1674" s="200"/>
      <c r="S1674" s="200"/>
      <c r="T1674" s="201"/>
      <c r="AT1674" s="196" t="s">
        <v>284</v>
      </c>
      <c r="AU1674" s="196" t="s">
        <v>81</v>
      </c>
      <c r="AV1674" s="12" t="s">
        <v>77</v>
      </c>
      <c r="AW1674" s="12" t="s">
        <v>36</v>
      </c>
      <c r="AX1674" s="12" t="s">
        <v>73</v>
      </c>
      <c r="AY1674" s="196" t="s">
        <v>276</v>
      </c>
    </row>
    <row r="1675" spans="2:65" s="13" customFormat="1">
      <c r="B1675" s="202"/>
      <c r="D1675" s="195" t="s">
        <v>284</v>
      </c>
      <c r="E1675" s="203" t="s">
        <v>5</v>
      </c>
      <c r="F1675" s="204" t="s">
        <v>4426</v>
      </c>
      <c r="H1675" s="205">
        <v>1.95</v>
      </c>
      <c r="I1675" s="206"/>
      <c r="L1675" s="202"/>
      <c r="M1675" s="207"/>
      <c r="N1675" s="208"/>
      <c r="O1675" s="208"/>
      <c r="P1675" s="208"/>
      <c r="Q1675" s="208"/>
      <c r="R1675" s="208"/>
      <c r="S1675" s="208"/>
      <c r="T1675" s="209"/>
      <c r="AT1675" s="203" t="s">
        <v>284</v>
      </c>
      <c r="AU1675" s="203" t="s">
        <v>81</v>
      </c>
      <c r="AV1675" s="13" t="s">
        <v>81</v>
      </c>
      <c r="AW1675" s="13" t="s">
        <v>36</v>
      </c>
      <c r="AX1675" s="13" t="s">
        <v>73</v>
      </c>
      <c r="AY1675" s="203" t="s">
        <v>276</v>
      </c>
    </row>
    <row r="1676" spans="2:65" s="14" customFormat="1">
      <c r="B1676" s="210"/>
      <c r="D1676" s="195" t="s">
        <v>284</v>
      </c>
      <c r="E1676" s="211" t="s">
        <v>5</v>
      </c>
      <c r="F1676" s="212" t="s">
        <v>290</v>
      </c>
      <c r="H1676" s="213">
        <v>1.95</v>
      </c>
      <c r="I1676" s="214"/>
      <c r="L1676" s="210"/>
      <c r="M1676" s="215"/>
      <c r="N1676" s="216"/>
      <c r="O1676" s="216"/>
      <c r="P1676" s="216"/>
      <c r="Q1676" s="216"/>
      <c r="R1676" s="216"/>
      <c r="S1676" s="216"/>
      <c r="T1676" s="217"/>
      <c r="AT1676" s="211" t="s">
        <v>284</v>
      </c>
      <c r="AU1676" s="211" t="s">
        <v>81</v>
      </c>
      <c r="AV1676" s="14" t="s">
        <v>87</v>
      </c>
      <c r="AW1676" s="14" t="s">
        <v>36</v>
      </c>
      <c r="AX1676" s="14" t="s">
        <v>73</v>
      </c>
      <c r="AY1676" s="211" t="s">
        <v>276</v>
      </c>
    </row>
    <row r="1677" spans="2:65" s="15" customFormat="1">
      <c r="B1677" s="218"/>
      <c r="D1677" s="195" t="s">
        <v>284</v>
      </c>
      <c r="E1677" s="219" t="s">
        <v>5</v>
      </c>
      <c r="F1677" s="220" t="s">
        <v>291</v>
      </c>
      <c r="H1677" s="221">
        <v>1.95</v>
      </c>
      <c r="I1677" s="222"/>
      <c r="L1677" s="218"/>
      <c r="M1677" s="223"/>
      <c r="N1677" s="224"/>
      <c r="O1677" s="224"/>
      <c r="P1677" s="224"/>
      <c r="Q1677" s="224"/>
      <c r="R1677" s="224"/>
      <c r="S1677" s="224"/>
      <c r="T1677" s="225"/>
      <c r="AT1677" s="219" t="s">
        <v>284</v>
      </c>
      <c r="AU1677" s="219" t="s">
        <v>81</v>
      </c>
      <c r="AV1677" s="15" t="s">
        <v>92</v>
      </c>
      <c r="AW1677" s="15" t="s">
        <v>36</v>
      </c>
      <c r="AX1677" s="15" t="s">
        <v>77</v>
      </c>
      <c r="AY1677" s="219" t="s">
        <v>276</v>
      </c>
    </row>
    <row r="1678" spans="2:65" s="1" customFormat="1" ht="16.5" customHeight="1">
      <c r="B1678" s="181"/>
      <c r="C1678" s="182" t="s">
        <v>1567</v>
      </c>
      <c r="D1678" s="182" t="s">
        <v>278</v>
      </c>
      <c r="E1678" s="183" t="s">
        <v>4456</v>
      </c>
      <c r="F1678" s="184" t="s">
        <v>4457</v>
      </c>
      <c r="G1678" s="185" t="s">
        <v>416</v>
      </c>
      <c r="H1678" s="186">
        <v>25.35</v>
      </c>
      <c r="I1678" s="187"/>
      <c r="J1678" s="188">
        <f>ROUND(I1678*H1678,2)</f>
        <v>0</v>
      </c>
      <c r="K1678" s="184" t="s">
        <v>282</v>
      </c>
      <c r="L1678" s="42"/>
      <c r="M1678" s="189" t="s">
        <v>5</v>
      </c>
      <c r="N1678" s="190" t="s">
        <v>46</v>
      </c>
      <c r="O1678" s="43"/>
      <c r="P1678" s="191">
        <f>O1678*H1678</f>
        <v>0</v>
      </c>
      <c r="Q1678" s="191">
        <v>1.74E-3</v>
      </c>
      <c r="R1678" s="191">
        <f>Q1678*H1678</f>
        <v>4.4109000000000002E-2</v>
      </c>
      <c r="S1678" s="191">
        <v>0</v>
      </c>
      <c r="T1678" s="192">
        <f>S1678*H1678</f>
        <v>0</v>
      </c>
      <c r="AR1678" s="25" t="s">
        <v>384</v>
      </c>
      <c r="AT1678" s="25" t="s">
        <v>278</v>
      </c>
      <c r="AU1678" s="25" t="s">
        <v>81</v>
      </c>
      <c r="AY1678" s="25" t="s">
        <v>276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5" t="s">
        <v>92</v>
      </c>
      <c r="BK1678" s="193">
        <f>ROUND(I1678*H1678,2)</f>
        <v>0</v>
      </c>
      <c r="BL1678" s="25" t="s">
        <v>384</v>
      </c>
      <c r="BM1678" s="25" t="s">
        <v>4458</v>
      </c>
    </row>
    <row r="1679" spans="2:65" s="12" customFormat="1">
      <c r="B1679" s="194"/>
      <c r="D1679" s="195" t="s">
        <v>284</v>
      </c>
      <c r="E1679" s="196" t="s">
        <v>5</v>
      </c>
      <c r="F1679" s="197" t="s">
        <v>4459</v>
      </c>
      <c r="H1679" s="196" t="s">
        <v>5</v>
      </c>
      <c r="I1679" s="198"/>
      <c r="L1679" s="194"/>
      <c r="M1679" s="199"/>
      <c r="N1679" s="200"/>
      <c r="O1679" s="200"/>
      <c r="P1679" s="200"/>
      <c r="Q1679" s="200"/>
      <c r="R1679" s="200"/>
      <c r="S1679" s="200"/>
      <c r="T1679" s="201"/>
      <c r="AT1679" s="196" t="s">
        <v>284</v>
      </c>
      <c r="AU1679" s="196" t="s">
        <v>81</v>
      </c>
      <c r="AV1679" s="12" t="s">
        <v>77</v>
      </c>
      <c r="AW1679" s="12" t="s">
        <v>36</v>
      </c>
      <c r="AX1679" s="12" t="s">
        <v>73</v>
      </c>
      <c r="AY1679" s="196" t="s">
        <v>276</v>
      </c>
    </row>
    <row r="1680" spans="2:65" s="12" customFormat="1">
      <c r="B1680" s="194"/>
      <c r="D1680" s="195" t="s">
        <v>284</v>
      </c>
      <c r="E1680" s="196" t="s">
        <v>5</v>
      </c>
      <c r="F1680" s="197" t="s">
        <v>1406</v>
      </c>
      <c r="H1680" s="196" t="s">
        <v>5</v>
      </c>
      <c r="I1680" s="198"/>
      <c r="L1680" s="194"/>
      <c r="M1680" s="199"/>
      <c r="N1680" s="200"/>
      <c r="O1680" s="200"/>
      <c r="P1680" s="200"/>
      <c r="Q1680" s="200"/>
      <c r="R1680" s="200"/>
      <c r="S1680" s="200"/>
      <c r="T1680" s="201"/>
      <c r="AT1680" s="196" t="s">
        <v>284</v>
      </c>
      <c r="AU1680" s="196" t="s">
        <v>81</v>
      </c>
      <c r="AV1680" s="12" t="s">
        <v>77</v>
      </c>
      <c r="AW1680" s="12" t="s">
        <v>36</v>
      </c>
      <c r="AX1680" s="12" t="s">
        <v>73</v>
      </c>
      <c r="AY1680" s="196" t="s">
        <v>276</v>
      </c>
    </row>
    <row r="1681" spans="2:65" s="12" customFormat="1">
      <c r="B1681" s="194"/>
      <c r="D1681" s="195" t="s">
        <v>284</v>
      </c>
      <c r="E1681" s="196" t="s">
        <v>5</v>
      </c>
      <c r="F1681" s="197" t="s">
        <v>4433</v>
      </c>
      <c r="H1681" s="196" t="s">
        <v>5</v>
      </c>
      <c r="I1681" s="198"/>
      <c r="L1681" s="194"/>
      <c r="M1681" s="199"/>
      <c r="N1681" s="200"/>
      <c r="O1681" s="200"/>
      <c r="P1681" s="200"/>
      <c r="Q1681" s="200"/>
      <c r="R1681" s="200"/>
      <c r="S1681" s="200"/>
      <c r="T1681" s="201"/>
      <c r="AT1681" s="196" t="s">
        <v>284</v>
      </c>
      <c r="AU1681" s="196" t="s">
        <v>81</v>
      </c>
      <c r="AV1681" s="12" t="s">
        <v>77</v>
      </c>
      <c r="AW1681" s="12" t="s">
        <v>36</v>
      </c>
      <c r="AX1681" s="12" t="s">
        <v>73</v>
      </c>
      <c r="AY1681" s="196" t="s">
        <v>276</v>
      </c>
    </row>
    <row r="1682" spans="2:65" s="13" customFormat="1">
      <c r="B1682" s="202"/>
      <c r="D1682" s="195" t="s">
        <v>284</v>
      </c>
      <c r="E1682" s="203" t="s">
        <v>5</v>
      </c>
      <c r="F1682" s="204" t="s">
        <v>4434</v>
      </c>
      <c r="H1682" s="205">
        <v>25.35</v>
      </c>
      <c r="I1682" s="206"/>
      <c r="L1682" s="202"/>
      <c r="M1682" s="207"/>
      <c r="N1682" s="208"/>
      <c r="O1682" s="208"/>
      <c r="P1682" s="208"/>
      <c r="Q1682" s="208"/>
      <c r="R1682" s="208"/>
      <c r="S1682" s="208"/>
      <c r="T1682" s="209"/>
      <c r="AT1682" s="203" t="s">
        <v>284</v>
      </c>
      <c r="AU1682" s="203" t="s">
        <v>81</v>
      </c>
      <c r="AV1682" s="13" t="s">
        <v>81</v>
      </c>
      <c r="AW1682" s="13" t="s">
        <v>36</v>
      </c>
      <c r="AX1682" s="13" t="s">
        <v>73</v>
      </c>
      <c r="AY1682" s="203" t="s">
        <v>276</v>
      </c>
    </row>
    <row r="1683" spans="2:65" s="14" customFormat="1">
      <c r="B1683" s="210"/>
      <c r="D1683" s="195" t="s">
        <v>284</v>
      </c>
      <c r="E1683" s="211" t="s">
        <v>5</v>
      </c>
      <c r="F1683" s="212" t="s">
        <v>290</v>
      </c>
      <c r="H1683" s="213">
        <v>25.35</v>
      </c>
      <c r="I1683" s="214"/>
      <c r="L1683" s="210"/>
      <c r="M1683" s="215"/>
      <c r="N1683" s="216"/>
      <c r="O1683" s="216"/>
      <c r="P1683" s="216"/>
      <c r="Q1683" s="216"/>
      <c r="R1683" s="216"/>
      <c r="S1683" s="216"/>
      <c r="T1683" s="217"/>
      <c r="AT1683" s="211" t="s">
        <v>284</v>
      </c>
      <c r="AU1683" s="211" t="s">
        <v>81</v>
      </c>
      <c r="AV1683" s="14" t="s">
        <v>87</v>
      </c>
      <c r="AW1683" s="14" t="s">
        <v>36</v>
      </c>
      <c r="AX1683" s="14" t="s">
        <v>73</v>
      </c>
      <c r="AY1683" s="211" t="s">
        <v>276</v>
      </c>
    </row>
    <row r="1684" spans="2:65" s="15" customFormat="1">
      <c r="B1684" s="218"/>
      <c r="D1684" s="195" t="s">
        <v>284</v>
      </c>
      <c r="E1684" s="219" t="s">
        <v>5</v>
      </c>
      <c r="F1684" s="220" t="s">
        <v>291</v>
      </c>
      <c r="H1684" s="221">
        <v>25.35</v>
      </c>
      <c r="I1684" s="222"/>
      <c r="L1684" s="218"/>
      <c r="M1684" s="223"/>
      <c r="N1684" s="224"/>
      <c r="O1684" s="224"/>
      <c r="P1684" s="224"/>
      <c r="Q1684" s="224"/>
      <c r="R1684" s="224"/>
      <c r="S1684" s="224"/>
      <c r="T1684" s="225"/>
      <c r="AT1684" s="219" t="s">
        <v>284</v>
      </c>
      <c r="AU1684" s="219" t="s">
        <v>81</v>
      </c>
      <c r="AV1684" s="15" t="s">
        <v>92</v>
      </c>
      <c r="AW1684" s="15" t="s">
        <v>36</v>
      </c>
      <c r="AX1684" s="15" t="s">
        <v>77</v>
      </c>
      <c r="AY1684" s="219" t="s">
        <v>276</v>
      </c>
    </row>
    <row r="1685" spans="2:65" s="1" customFormat="1" ht="25.5" customHeight="1">
      <c r="B1685" s="181"/>
      <c r="C1685" s="182" t="s">
        <v>1571</v>
      </c>
      <c r="D1685" s="182" t="s">
        <v>278</v>
      </c>
      <c r="E1685" s="183" t="s">
        <v>4460</v>
      </c>
      <c r="F1685" s="184" t="s">
        <v>4461</v>
      </c>
      <c r="G1685" s="185" t="s">
        <v>416</v>
      </c>
      <c r="H1685" s="186">
        <v>3.5</v>
      </c>
      <c r="I1685" s="187"/>
      <c r="J1685" s="188">
        <f>ROUND(I1685*H1685,2)</f>
        <v>0</v>
      </c>
      <c r="K1685" s="184" t="s">
        <v>282</v>
      </c>
      <c r="L1685" s="42"/>
      <c r="M1685" s="189" t="s">
        <v>5</v>
      </c>
      <c r="N1685" s="190" t="s">
        <v>46</v>
      </c>
      <c r="O1685" s="43"/>
      <c r="P1685" s="191">
        <f>O1685*H1685</f>
        <v>0</v>
      </c>
      <c r="Q1685" s="191">
        <v>2.1199999999999999E-3</v>
      </c>
      <c r="R1685" s="191">
        <f>Q1685*H1685</f>
        <v>7.4199999999999995E-3</v>
      </c>
      <c r="S1685" s="191">
        <v>0</v>
      </c>
      <c r="T1685" s="192">
        <f>S1685*H1685</f>
        <v>0</v>
      </c>
      <c r="AR1685" s="25" t="s">
        <v>384</v>
      </c>
      <c r="AT1685" s="25" t="s">
        <v>278</v>
      </c>
      <c r="AU1685" s="25" t="s">
        <v>81</v>
      </c>
      <c r="AY1685" s="25" t="s">
        <v>276</v>
      </c>
      <c r="BE1685" s="193">
        <f>IF(N1685="základní",J1685,0)</f>
        <v>0</v>
      </c>
      <c r="BF1685" s="193">
        <f>IF(N1685="snížená",J1685,0)</f>
        <v>0</v>
      </c>
      <c r="BG1685" s="193">
        <f>IF(N1685="zákl. přenesená",J1685,0)</f>
        <v>0</v>
      </c>
      <c r="BH1685" s="193">
        <f>IF(N1685="sníž. přenesená",J1685,0)</f>
        <v>0</v>
      </c>
      <c r="BI1685" s="193">
        <f>IF(N1685="nulová",J1685,0)</f>
        <v>0</v>
      </c>
      <c r="BJ1685" s="25" t="s">
        <v>92</v>
      </c>
      <c r="BK1685" s="193">
        <f>ROUND(I1685*H1685,2)</f>
        <v>0</v>
      </c>
      <c r="BL1685" s="25" t="s">
        <v>384</v>
      </c>
      <c r="BM1685" s="25" t="s">
        <v>4462</v>
      </c>
    </row>
    <row r="1686" spans="2:65" s="12" customFormat="1">
      <c r="B1686" s="194"/>
      <c r="D1686" s="195" t="s">
        <v>284</v>
      </c>
      <c r="E1686" s="196" t="s">
        <v>5</v>
      </c>
      <c r="F1686" s="197" t="s">
        <v>4463</v>
      </c>
      <c r="H1686" s="196" t="s">
        <v>5</v>
      </c>
      <c r="I1686" s="198"/>
      <c r="L1686" s="194"/>
      <c r="M1686" s="199"/>
      <c r="N1686" s="200"/>
      <c r="O1686" s="200"/>
      <c r="P1686" s="200"/>
      <c r="Q1686" s="200"/>
      <c r="R1686" s="200"/>
      <c r="S1686" s="200"/>
      <c r="T1686" s="201"/>
      <c r="AT1686" s="196" t="s">
        <v>284</v>
      </c>
      <c r="AU1686" s="196" t="s">
        <v>81</v>
      </c>
      <c r="AV1686" s="12" t="s">
        <v>77</v>
      </c>
      <c r="AW1686" s="12" t="s">
        <v>36</v>
      </c>
      <c r="AX1686" s="12" t="s">
        <v>73</v>
      </c>
      <c r="AY1686" s="196" t="s">
        <v>276</v>
      </c>
    </row>
    <row r="1687" spans="2:65" s="12" customFormat="1">
      <c r="B1687" s="194"/>
      <c r="D1687" s="195" t="s">
        <v>284</v>
      </c>
      <c r="E1687" s="196" t="s">
        <v>5</v>
      </c>
      <c r="F1687" s="197" t="s">
        <v>1406</v>
      </c>
      <c r="H1687" s="196" t="s">
        <v>5</v>
      </c>
      <c r="I1687" s="198"/>
      <c r="L1687" s="194"/>
      <c r="M1687" s="199"/>
      <c r="N1687" s="200"/>
      <c r="O1687" s="200"/>
      <c r="P1687" s="200"/>
      <c r="Q1687" s="200"/>
      <c r="R1687" s="200"/>
      <c r="S1687" s="200"/>
      <c r="T1687" s="201"/>
      <c r="AT1687" s="196" t="s">
        <v>284</v>
      </c>
      <c r="AU1687" s="196" t="s">
        <v>81</v>
      </c>
      <c r="AV1687" s="12" t="s">
        <v>77</v>
      </c>
      <c r="AW1687" s="12" t="s">
        <v>36</v>
      </c>
      <c r="AX1687" s="12" t="s">
        <v>73</v>
      </c>
      <c r="AY1687" s="196" t="s">
        <v>276</v>
      </c>
    </row>
    <row r="1688" spans="2:65" s="12" customFormat="1">
      <c r="B1688" s="194"/>
      <c r="D1688" s="195" t="s">
        <v>284</v>
      </c>
      <c r="E1688" s="196" t="s">
        <v>5</v>
      </c>
      <c r="F1688" s="197" t="s">
        <v>4464</v>
      </c>
      <c r="H1688" s="196" t="s">
        <v>5</v>
      </c>
      <c r="I1688" s="198"/>
      <c r="L1688" s="194"/>
      <c r="M1688" s="199"/>
      <c r="N1688" s="200"/>
      <c r="O1688" s="200"/>
      <c r="P1688" s="200"/>
      <c r="Q1688" s="200"/>
      <c r="R1688" s="200"/>
      <c r="S1688" s="200"/>
      <c r="T1688" s="201"/>
      <c r="AT1688" s="196" t="s">
        <v>284</v>
      </c>
      <c r="AU1688" s="196" t="s">
        <v>81</v>
      </c>
      <c r="AV1688" s="12" t="s">
        <v>77</v>
      </c>
      <c r="AW1688" s="12" t="s">
        <v>36</v>
      </c>
      <c r="AX1688" s="12" t="s">
        <v>73</v>
      </c>
      <c r="AY1688" s="196" t="s">
        <v>276</v>
      </c>
    </row>
    <row r="1689" spans="2:65" s="13" customFormat="1">
      <c r="B1689" s="202"/>
      <c r="D1689" s="195" t="s">
        <v>284</v>
      </c>
      <c r="E1689" s="203" t="s">
        <v>5</v>
      </c>
      <c r="F1689" s="204" t="s">
        <v>4465</v>
      </c>
      <c r="H1689" s="205">
        <v>3.5</v>
      </c>
      <c r="I1689" s="206"/>
      <c r="L1689" s="202"/>
      <c r="M1689" s="207"/>
      <c r="N1689" s="208"/>
      <c r="O1689" s="208"/>
      <c r="P1689" s="208"/>
      <c r="Q1689" s="208"/>
      <c r="R1689" s="208"/>
      <c r="S1689" s="208"/>
      <c r="T1689" s="209"/>
      <c r="AT1689" s="203" t="s">
        <v>284</v>
      </c>
      <c r="AU1689" s="203" t="s">
        <v>81</v>
      </c>
      <c r="AV1689" s="13" t="s">
        <v>81</v>
      </c>
      <c r="AW1689" s="13" t="s">
        <v>36</v>
      </c>
      <c r="AX1689" s="13" t="s">
        <v>73</v>
      </c>
      <c r="AY1689" s="203" t="s">
        <v>276</v>
      </c>
    </row>
    <row r="1690" spans="2:65" s="14" customFormat="1">
      <c r="B1690" s="210"/>
      <c r="D1690" s="195" t="s">
        <v>284</v>
      </c>
      <c r="E1690" s="211" t="s">
        <v>5</v>
      </c>
      <c r="F1690" s="212" t="s">
        <v>290</v>
      </c>
      <c r="H1690" s="213">
        <v>3.5</v>
      </c>
      <c r="I1690" s="214"/>
      <c r="L1690" s="210"/>
      <c r="M1690" s="215"/>
      <c r="N1690" s="216"/>
      <c r="O1690" s="216"/>
      <c r="P1690" s="216"/>
      <c r="Q1690" s="216"/>
      <c r="R1690" s="216"/>
      <c r="S1690" s="216"/>
      <c r="T1690" s="217"/>
      <c r="AT1690" s="211" t="s">
        <v>284</v>
      </c>
      <c r="AU1690" s="211" t="s">
        <v>81</v>
      </c>
      <c r="AV1690" s="14" t="s">
        <v>87</v>
      </c>
      <c r="AW1690" s="14" t="s">
        <v>36</v>
      </c>
      <c r="AX1690" s="14" t="s">
        <v>73</v>
      </c>
      <c r="AY1690" s="211" t="s">
        <v>276</v>
      </c>
    </row>
    <row r="1691" spans="2:65" s="15" customFormat="1">
      <c r="B1691" s="218"/>
      <c r="D1691" s="195" t="s">
        <v>284</v>
      </c>
      <c r="E1691" s="219" t="s">
        <v>5</v>
      </c>
      <c r="F1691" s="220" t="s">
        <v>291</v>
      </c>
      <c r="H1691" s="221">
        <v>3.5</v>
      </c>
      <c r="I1691" s="222"/>
      <c r="L1691" s="218"/>
      <c r="M1691" s="223"/>
      <c r="N1691" s="224"/>
      <c r="O1691" s="224"/>
      <c r="P1691" s="224"/>
      <c r="Q1691" s="224"/>
      <c r="R1691" s="224"/>
      <c r="S1691" s="224"/>
      <c r="T1691" s="225"/>
      <c r="AT1691" s="219" t="s">
        <v>284</v>
      </c>
      <c r="AU1691" s="219" t="s">
        <v>81</v>
      </c>
      <c r="AV1691" s="15" t="s">
        <v>92</v>
      </c>
      <c r="AW1691" s="15" t="s">
        <v>36</v>
      </c>
      <c r="AX1691" s="15" t="s">
        <v>77</v>
      </c>
      <c r="AY1691" s="219" t="s">
        <v>276</v>
      </c>
    </row>
    <row r="1692" spans="2:65" s="1" customFormat="1" ht="16.5" customHeight="1">
      <c r="B1692" s="181"/>
      <c r="C1692" s="182" t="s">
        <v>1575</v>
      </c>
      <c r="D1692" s="182" t="s">
        <v>278</v>
      </c>
      <c r="E1692" s="183" t="s">
        <v>1667</v>
      </c>
      <c r="F1692" s="184" t="s">
        <v>1668</v>
      </c>
      <c r="G1692" s="185" t="s">
        <v>318</v>
      </c>
      <c r="H1692" s="186">
        <v>0.61099999999999999</v>
      </c>
      <c r="I1692" s="187"/>
      <c r="J1692" s="188">
        <f>ROUND(I1692*H1692,2)</f>
        <v>0</v>
      </c>
      <c r="K1692" s="184" t="s">
        <v>282</v>
      </c>
      <c r="L1692" s="42"/>
      <c r="M1692" s="189" t="s">
        <v>5</v>
      </c>
      <c r="N1692" s="190" t="s">
        <v>46</v>
      </c>
      <c r="O1692" s="43"/>
      <c r="P1692" s="191">
        <f>O1692*H1692</f>
        <v>0</v>
      </c>
      <c r="Q1692" s="191">
        <v>0</v>
      </c>
      <c r="R1692" s="191">
        <f>Q1692*H1692</f>
        <v>0</v>
      </c>
      <c r="S1692" s="191">
        <v>0</v>
      </c>
      <c r="T1692" s="192">
        <f>S1692*H1692</f>
        <v>0</v>
      </c>
      <c r="AR1692" s="25" t="s">
        <v>384</v>
      </c>
      <c r="AT1692" s="25" t="s">
        <v>278</v>
      </c>
      <c r="AU1692" s="25" t="s">
        <v>81</v>
      </c>
      <c r="AY1692" s="25" t="s">
        <v>276</v>
      </c>
      <c r="BE1692" s="193">
        <f>IF(N1692="základní",J1692,0)</f>
        <v>0</v>
      </c>
      <c r="BF1692" s="193">
        <f>IF(N1692="snížená",J1692,0)</f>
        <v>0</v>
      </c>
      <c r="BG1692" s="193">
        <f>IF(N1692="zákl. přenesená",J1692,0)</f>
        <v>0</v>
      </c>
      <c r="BH1692" s="193">
        <f>IF(N1692="sníž. přenesená",J1692,0)</f>
        <v>0</v>
      </c>
      <c r="BI1692" s="193">
        <f>IF(N1692="nulová",J1692,0)</f>
        <v>0</v>
      </c>
      <c r="BJ1692" s="25" t="s">
        <v>92</v>
      </c>
      <c r="BK1692" s="193">
        <f>ROUND(I1692*H1692,2)</f>
        <v>0</v>
      </c>
      <c r="BL1692" s="25" t="s">
        <v>384</v>
      </c>
      <c r="BM1692" s="25" t="s">
        <v>4466</v>
      </c>
    </row>
    <row r="1693" spans="2:65" s="11" customFormat="1" ht="29.85" customHeight="1">
      <c r="B1693" s="168"/>
      <c r="D1693" s="169" t="s">
        <v>72</v>
      </c>
      <c r="E1693" s="179" t="s">
        <v>637</v>
      </c>
      <c r="F1693" s="179" t="s">
        <v>638</v>
      </c>
      <c r="I1693" s="171"/>
      <c r="J1693" s="180">
        <f>BK1693</f>
        <v>0</v>
      </c>
      <c r="L1693" s="168"/>
      <c r="M1693" s="173"/>
      <c r="N1693" s="174"/>
      <c r="O1693" s="174"/>
      <c r="P1693" s="175">
        <f>SUM(P1694:P1789)</f>
        <v>0</v>
      </c>
      <c r="Q1693" s="174"/>
      <c r="R1693" s="175">
        <f>SUM(R1694:R1789)</f>
        <v>0.16689999999999997</v>
      </c>
      <c r="S1693" s="174"/>
      <c r="T1693" s="176">
        <f>SUM(T1694:T1789)</f>
        <v>0</v>
      </c>
      <c r="AR1693" s="169" t="s">
        <v>81</v>
      </c>
      <c r="AT1693" s="177" t="s">
        <v>72</v>
      </c>
      <c r="AU1693" s="177" t="s">
        <v>77</v>
      </c>
      <c r="AY1693" s="169" t="s">
        <v>276</v>
      </c>
      <c r="BK1693" s="178">
        <f>SUM(BK1694:BK1789)</f>
        <v>0</v>
      </c>
    </row>
    <row r="1694" spans="2:65" s="1" customFormat="1" ht="25.5" customHeight="1">
      <c r="B1694" s="181"/>
      <c r="C1694" s="182" t="s">
        <v>1579</v>
      </c>
      <c r="D1694" s="182" t="s">
        <v>278</v>
      </c>
      <c r="E1694" s="183" t="s">
        <v>640</v>
      </c>
      <c r="F1694" s="184" t="s">
        <v>641</v>
      </c>
      <c r="G1694" s="185" t="s">
        <v>368</v>
      </c>
      <c r="H1694" s="186">
        <v>5</v>
      </c>
      <c r="I1694" s="187"/>
      <c r="J1694" s="188">
        <f>ROUND(I1694*H1694,2)</f>
        <v>0</v>
      </c>
      <c r="K1694" s="184" t="s">
        <v>282</v>
      </c>
      <c r="L1694" s="42"/>
      <c r="M1694" s="189" t="s">
        <v>5</v>
      </c>
      <c r="N1694" s="190" t="s">
        <v>46</v>
      </c>
      <c r="O1694" s="43"/>
      <c r="P1694" s="191">
        <f>O1694*H1694</f>
        <v>0</v>
      </c>
      <c r="Q1694" s="191">
        <v>0</v>
      </c>
      <c r="R1694" s="191">
        <f>Q1694*H1694</f>
        <v>0</v>
      </c>
      <c r="S1694" s="191">
        <v>0</v>
      </c>
      <c r="T1694" s="192">
        <f>S1694*H1694</f>
        <v>0</v>
      </c>
      <c r="AR1694" s="25" t="s">
        <v>384</v>
      </c>
      <c r="AT1694" s="25" t="s">
        <v>278</v>
      </c>
      <c r="AU1694" s="25" t="s">
        <v>81</v>
      </c>
      <c r="AY1694" s="25" t="s">
        <v>276</v>
      </c>
      <c r="BE1694" s="193">
        <f>IF(N1694="základní",J1694,0)</f>
        <v>0</v>
      </c>
      <c r="BF1694" s="193">
        <f>IF(N1694="snížená",J1694,0)</f>
        <v>0</v>
      </c>
      <c r="BG1694" s="193">
        <f>IF(N1694="zákl. přenesená",J1694,0)</f>
        <v>0</v>
      </c>
      <c r="BH1694" s="193">
        <f>IF(N1694="sníž. přenesená",J1694,0)</f>
        <v>0</v>
      </c>
      <c r="BI1694" s="193">
        <f>IF(N1694="nulová",J1694,0)</f>
        <v>0</v>
      </c>
      <c r="BJ1694" s="25" t="s">
        <v>92</v>
      </c>
      <c r="BK1694" s="193">
        <f>ROUND(I1694*H1694,2)</f>
        <v>0</v>
      </c>
      <c r="BL1694" s="25" t="s">
        <v>384</v>
      </c>
      <c r="BM1694" s="25" t="s">
        <v>4467</v>
      </c>
    </row>
    <row r="1695" spans="2:65" s="12" customFormat="1">
      <c r="B1695" s="194"/>
      <c r="D1695" s="195" t="s">
        <v>284</v>
      </c>
      <c r="E1695" s="196" t="s">
        <v>5</v>
      </c>
      <c r="F1695" s="197" t="s">
        <v>643</v>
      </c>
      <c r="H1695" s="196" t="s">
        <v>5</v>
      </c>
      <c r="I1695" s="198"/>
      <c r="L1695" s="194"/>
      <c r="M1695" s="199"/>
      <c r="N1695" s="200"/>
      <c r="O1695" s="200"/>
      <c r="P1695" s="200"/>
      <c r="Q1695" s="200"/>
      <c r="R1695" s="200"/>
      <c r="S1695" s="200"/>
      <c r="T1695" s="201"/>
      <c r="AT1695" s="196" t="s">
        <v>284</v>
      </c>
      <c r="AU1695" s="196" t="s">
        <v>81</v>
      </c>
      <c r="AV1695" s="12" t="s">
        <v>77</v>
      </c>
      <c r="AW1695" s="12" t="s">
        <v>36</v>
      </c>
      <c r="AX1695" s="12" t="s">
        <v>73</v>
      </c>
      <c r="AY1695" s="196" t="s">
        <v>276</v>
      </c>
    </row>
    <row r="1696" spans="2:65" s="12" customFormat="1">
      <c r="B1696" s="194"/>
      <c r="D1696" s="195" t="s">
        <v>284</v>
      </c>
      <c r="E1696" s="196" t="s">
        <v>5</v>
      </c>
      <c r="F1696" s="197" t="s">
        <v>1406</v>
      </c>
      <c r="H1696" s="196" t="s">
        <v>5</v>
      </c>
      <c r="I1696" s="198"/>
      <c r="L1696" s="194"/>
      <c r="M1696" s="199"/>
      <c r="N1696" s="200"/>
      <c r="O1696" s="200"/>
      <c r="P1696" s="200"/>
      <c r="Q1696" s="200"/>
      <c r="R1696" s="200"/>
      <c r="S1696" s="200"/>
      <c r="T1696" s="201"/>
      <c r="AT1696" s="196" t="s">
        <v>284</v>
      </c>
      <c r="AU1696" s="196" t="s">
        <v>81</v>
      </c>
      <c r="AV1696" s="12" t="s">
        <v>77</v>
      </c>
      <c r="AW1696" s="12" t="s">
        <v>36</v>
      </c>
      <c r="AX1696" s="12" t="s">
        <v>73</v>
      </c>
      <c r="AY1696" s="196" t="s">
        <v>276</v>
      </c>
    </row>
    <row r="1697" spans="2:65" s="12" customFormat="1">
      <c r="B1697" s="194"/>
      <c r="D1697" s="195" t="s">
        <v>284</v>
      </c>
      <c r="E1697" s="196" t="s">
        <v>5</v>
      </c>
      <c r="F1697" s="197" t="s">
        <v>4468</v>
      </c>
      <c r="H1697" s="196" t="s">
        <v>5</v>
      </c>
      <c r="I1697" s="198"/>
      <c r="L1697" s="194"/>
      <c r="M1697" s="199"/>
      <c r="N1697" s="200"/>
      <c r="O1697" s="200"/>
      <c r="P1697" s="200"/>
      <c r="Q1697" s="200"/>
      <c r="R1697" s="200"/>
      <c r="S1697" s="200"/>
      <c r="T1697" s="201"/>
      <c r="AT1697" s="196" t="s">
        <v>284</v>
      </c>
      <c r="AU1697" s="196" t="s">
        <v>81</v>
      </c>
      <c r="AV1697" s="12" t="s">
        <v>77</v>
      </c>
      <c r="AW1697" s="12" t="s">
        <v>36</v>
      </c>
      <c r="AX1697" s="12" t="s">
        <v>73</v>
      </c>
      <c r="AY1697" s="196" t="s">
        <v>276</v>
      </c>
    </row>
    <row r="1698" spans="2:65" s="12" customFormat="1">
      <c r="B1698" s="194"/>
      <c r="D1698" s="195" t="s">
        <v>284</v>
      </c>
      <c r="E1698" s="196" t="s">
        <v>5</v>
      </c>
      <c r="F1698" s="197" t="s">
        <v>1672</v>
      </c>
      <c r="H1698" s="196" t="s">
        <v>5</v>
      </c>
      <c r="I1698" s="198"/>
      <c r="L1698" s="194"/>
      <c r="M1698" s="199"/>
      <c r="N1698" s="200"/>
      <c r="O1698" s="200"/>
      <c r="P1698" s="200"/>
      <c r="Q1698" s="200"/>
      <c r="R1698" s="200"/>
      <c r="S1698" s="200"/>
      <c r="T1698" s="201"/>
      <c r="AT1698" s="196" t="s">
        <v>284</v>
      </c>
      <c r="AU1698" s="196" t="s">
        <v>81</v>
      </c>
      <c r="AV1698" s="12" t="s">
        <v>77</v>
      </c>
      <c r="AW1698" s="12" t="s">
        <v>36</v>
      </c>
      <c r="AX1698" s="12" t="s">
        <v>73</v>
      </c>
      <c r="AY1698" s="196" t="s">
        <v>276</v>
      </c>
    </row>
    <row r="1699" spans="2:65" s="13" customFormat="1">
      <c r="B1699" s="202"/>
      <c r="D1699" s="195" t="s">
        <v>284</v>
      </c>
      <c r="E1699" s="203" t="s">
        <v>5</v>
      </c>
      <c r="F1699" s="204" t="s">
        <v>87</v>
      </c>
      <c r="H1699" s="205">
        <v>3</v>
      </c>
      <c r="I1699" s="206"/>
      <c r="L1699" s="202"/>
      <c r="M1699" s="207"/>
      <c r="N1699" s="208"/>
      <c r="O1699" s="208"/>
      <c r="P1699" s="208"/>
      <c r="Q1699" s="208"/>
      <c r="R1699" s="208"/>
      <c r="S1699" s="208"/>
      <c r="T1699" s="209"/>
      <c r="AT1699" s="203" t="s">
        <v>284</v>
      </c>
      <c r="AU1699" s="203" t="s">
        <v>81</v>
      </c>
      <c r="AV1699" s="13" t="s">
        <v>81</v>
      </c>
      <c r="AW1699" s="13" t="s">
        <v>36</v>
      </c>
      <c r="AX1699" s="13" t="s">
        <v>73</v>
      </c>
      <c r="AY1699" s="203" t="s">
        <v>276</v>
      </c>
    </row>
    <row r="1700" spans="2:65" s="12" customFormat="1">
      <c r="B1700" s="194"/>
      <c r="D1700" s="195" t="s">
        <v>284</v>
      </c>
      <c r="E1700" s="196" t="s">
        <v>5</v>
      </c>
      <c r="F1700" s="197" t="s">
        <v>1673</v>
      </c>
      <c r="H1700" s="196" t="s">
        <v>5</v>
      </c>
      <c r="I1700" s="198"/>
      <c r="L1700" s="194"/>
      <c r="M1700" s="199"/>
      <c r="N1700" s="200"/>
      <c r="O1700" s="200"/>
      <c r="P1700" s="200"/>
      <c r="Q1700" s="200"/>
      <c r="R1700" s="200"/>
      <c r="S1700" s="200"/>
      <c r="T1700" s="201"/>
      <c r="AT1700" s="196" t="s">
        <v>284</v>
      </c>
      <c r="AU1700" s="196" t="s">
        <v>81</v>
      </c>
      <c r="AV1700" s="12" t="s">
        <v>77</v>
      </c>
      <c r="AW1700" s="12" t="s">
        <v>36</v>
      </c>
      <c r="AX1700" s="12" t="s">
        <v>73</v>
      </c>
      <c r="AY1700" s="196" t="s">
        <v>276</v>
      </c>
    </row>
    <row r="1701" spans="2:65" s="13" customFormat="1">
      <c r="B1701" s="202"/>
      <c r="D1701" s="195" t="s">
        <v>284</v>
      </c>
      <c r="E1701" s="203" t="s">
        <v>5</v>
      </c>
      <c r="F1701" s="204" t="s">
        <v>77</v>
      </c>
      <c r="H1701" s="205">
        <v>1</v>
      </c>
      <c r="I1701" s="206"/>
      <c r="L1701" s="202"/>
      <c r="M1701" s="207"/>
      <c r="N1701" s="208"/>
      <c r="O1701" s="208"/>
      <c r="P1701" s="208"/>
      <c r="Q1701" s="208"/>
      <c r="R1701" s="208"/>
      <c r="S1701" s="208"/>
      <c r="T1701" s="209"/>
      <c r="AT1701" s="203" t="s">
        <v>284</v>
      </c>
      <c r="AU1701" s="203" t="s">
        <v>81</v>
      </c>
      <c r="AV1701" s="13" t="s">
        <v>81</v>
      </c>
      <c r="AW1701" s="13" t="s">
        <v>36</v>
      </c>
      <c r="AX1701" s="13" t="s">
        <v>73</v>
      </c>
      <c r="AY1701" s="203" t="s">
        <v>276</v>
      </c>
    </row>
    <row r="1702" spans="2:65" s="12" customFormat="1">
      <c r="B1702" s="194"/>
      <c r="D1702" s="195" t="s">
        <v>284</v>
      </c>
      <c r="E1702" s="196" t="s">
        <v>5</v>
      </c>
      <c r="F1702" s="197" t="s">
        <v>644</v>
      </c>
      <c r="H1702" s="196" t="s">
        <v>5</v>
      </c>
      <c r="I1702" s="198"/>
      <c r="L1702" s="194"/>
      <c r="M1702" s="199"/>
      <c r="N1702" s="200"/>
      <c r="O1702" s="200"/>
      <c r="P1702" s="200"/>
      <c r="Q1702" s="200"/>
      <c r="R1702" s="200"/>
      <c r="S1702" s="200"/>
      <c r="T1702" s="201"/>
      <c r="AT1702" s="196" t="s">
        <v>284</v>
      </c>
      <c r="AU1702" s="196" t="s">
        <v>81</v>
      </c>
      <c r="AV1702" s="12" t="s">
        <v>77</v>
      </c>
      <c r="AW1702" s="12" t="s">
        <v>36</v>
      </c>
      <c r="AX1702" s="12" t="s">
        <v>73</v>
      </c>
      <c r="AY1702" s="196" t="s">
        <v>276</v>
      </c>
    </row>
    <row r="1703" spans="2:65" s="13" customFormat="1">
      <c r="B1703" s="202"/>
      <c r="D1703" s="195" t="s">
        <v>284</v>
      </c>
      <c r="E1703" s="203" t="s">
        <v>5</v>
      </c>
      <c r="F1703" s="204" t="s">
        <v>77</v>
      </c>
      <c r="H1703" s="205">
        <v>1</v>
      </c>
      <c r="I1703" s="206"/>
      <c r="L1703" s="202"/>
      <c r="M1703" s="207"/>
      <c r="N1703" s="208"/>
      <c r="O1703" s="208"/>
      <c r="P1703" s="208"/>
      <c r="Q1703" s="208"/>
      <c r="R1703" s="208"/>
      <c r="S1703" s="208"/>
      <c r="T1703" s="209"/>
      <c r="AT1703" s="203" t="s">
        <v>284</v>
      </c>
      <c r="AU1703" s="203" t="s">
        <v>81</v>
      </c>
      <c r="AV1703" s="13" t="s">
        <v>81</v>
      </c>
      <c r="AW1703" s="13" t="s">
        <v>36</v>
      </c>
      <c r="AX1703" s="13" t="s">
        <v>73</v>
      </c>
      <c r="AY1703" s="203" t="s">
        <v>276</v>
      </c>
    </row>
    <row r="1704" spans="2:65" s="14" customFormat="1">
      <c r="B1704" s="210"/>
      <c r="D1704" s="195" t="s">
        <v>284</v>
      </c>
      <c r="E1704" s="211" t="s">
        <v>5</v>
      </c>
      <c r="F1704" s="212" t="s">
        <v>290</v>
      </c>
      <c r="H1704" s="213">
        <v>5</v>
      </c>
      <c r="I1704" s="214"/>
      <c r="L1704" s="210"/>
      <c r="M1704" s="215"/>
      <c r="N1704" s="216"/>
      <c r="O1704" s="216"/>
      <c r="P1704" s="216"/>
      <c r="Q1704" s="216"/>
      <c r="R1704" s="216"/>
      <c r="S1704" s="216"/>
      <c r="T1704" s="217"/>
      <c r="AT1704" s="211" t="s">
        <v>284</v>
      </c>
      <c r="AU1704" s="211" t="s">
        <v>81</v>
      </c>
      <c r="AV1704" s="14" t="s">
        <v>87</v>
      </c>
      <c r="AW1704" s="14" t="s">
        <v>36</v>
      </c>
      <c r="AX1704" s="14" t="s">
        <v>73</v>
      </c>
      <c r="AY1704" s="211" t="s">
        <v>276</v>
      </c>
    </row>
    <row r="1705" spans="2:65" s="15" customFormat="1">
      <c r="B1705" s="218"/>
      <c r="D1705" s="195" t="s">
        <v>284</v>
      </c>
      <c r="E1705" s="219" t="s">
        <v>5</v>
      </c>
      <c r="F1705" s="220" t="s">
        <v>291</v>
      </c>
      <c r="H1705" s="221">
        <v>5</v>
      </c>
      <c r="I1705" s="222"/>
      <c r="L1705" s="218"/>
      <c r="M1705" s="223"/>
      <c r="N1705" s="224"/>
      <c r="O1705" s="224"/>
      <c r="P1705" s="224"/>
      <c r="Q1705" s="224"/>
      <c r="R1705" s="224"/>
      <c r="S1705" s="224"/>
      <c r="T1705" s="225"/>
      <c r="AT1705" s="219" t="s">
        <v>284</v>
      </c>
      <c r="AU1705" s="219" t="s">
        <v>81</v>
      </c>
      <c r="AV1705" s="15" t="s">
        <v>92</v>
      </c>
      <c r="AW1705" s="15" t="s">
        <v>36</v>
      </c>
      <c r="AX1705" s="15" t="s">
        <v>77</v>
      </c>
      <c r="AY1705" s="219" t="s">
        <v>276</v>
      </c>
    </row>
    <row r="1706" spans="2:65" s="1" customFormat="1" ht="16.5" customHeight="1">
      <c r="B1706" s="181"/>
      <c r="C1706" s="226" t="s">
        <v>1583</v>
      </c>
      <c r="D1706" s="226" t="s">
        <v>447</v>
      </c>
      <c r="E1706" s="227" t="s">
        <v>647</v>
      </c>
      <c r="F1706" s="228" t="s">
        <v>4469</v>
      </c>
      <c r="G1706" s="229" t="s">
        <v>368</v>
      </c>
      <c r="H1706" s="230">
        <v>3</v>
      </c>
      <c r="I1706" s="231"/>
      <c r="J1706" s="232">
        <f>ROUND(I1706*H1706,2)</f>
        <v>0</v>
      </c>
      <c r="K1706" s="228" t="s">
        <v>282</v>
      </c>
      <c r="L1706" s="233"/>
      <c r="M1706" s="234" t="s">
        <v>5</v>
      </c>
      <c r="N1706" s="235" t="s">
        <v>46</v>
      </c>
      <c r="O1706" s="43"/>
      <c r="P1706" s="191">
        <f>O1706*H1706</f>
        <v>0</v>
      </c>
      <c r="Q1706" s="191">
        <v>1.8499999999999999E-2</v>
      </c>
      <c r="R1706" s="191">
        <f>Q1706*H1706</f>
        <v>5.5499999999999994E-2</v>
      </c>
      <c r="S1706" s="191">
        <v>0</v>
      </c>
      <c r="T1706" s="192">
        <f>S1706*H1706</f>
        <v>0</v>
      </c>
      <c r="AR1706" s="25" t="s">
        <v>484</v>
      </c>
      <c r="AT1706" s="25" t="s">
        <v>447</v>
      </c>
      <c r="AU1706" s="25" t="s">
        <v>81</v>
      </c>
      <c r="AY1706" s="25" t="s">
        <v>276</v>
      </c>
      <c r="BE1706" s="193">
        <f>IF(N1706="základní",J1706,0)</f>
        <v>0</v>
      </c>
      <c r="BF1706" s="193">
        <f>IF(N1706="snížená",J1706,0)</f>
        <v>0</v>
      </c>
      <c r="BG1706" s="193">
        <f>IF(N1706="zákl. přenesená",J1706,0)</f>
        <v>0</v>
      </c>
      <c r="BH1706" s="193">
        <f>IF(N1706="sníž. přenesená",J1706,0)</f>
        <v>0</v>
      </c>
      <c r="BI1706" s="193">
        <f>IF(N1706="nulová",J1706,0)</f>
        <v>0</v>
      </c>
      <c r="BJ1706" s="25" t="s">
        <v>92</v>
      </c>
      <c r="BK1706" s="193">
        <f>ROUND(I1706*H1706,2)</f>
        <v>0</v>
      </c>
      <c r="BL1706" s="25" t="s">
        <v>384</v>
      </c>
      <c r="BM1706" s="25" t="s">
        <v>4470</v>
      </c>
    </row>
    <row r="1707" spans="2:65" s="12" customFormat="1">
      <c r="B1707" s="194"/>
      <c r="D1707" s="195" t="s">
        <v>284</v>
      </c>
      <c r="E1707" s="196" t="s">
        <v>5</v>
      </c>
      <c r="F1707" s="197" t="s">
        <v>451</v>
      </c>
      <c r="H1707" s="196" t="s">
        <v>5</v>
      </c>
      <c r="I1707" s="198"/>
      <c r="L1707" s="194"/>
      <c r="M1707" s="199"/>
      <c r="N1707" s="200"/>
      <c r="O1707" s="200"/>
      <c r="P1707" s="200"/>
      <c r="Q1707" s="200"/>
      <c r="R1707" s="200"/>
      <c r="S1707" s="200"/>
      <c r="T1707" s="201"/>
      <c r="AT1707" s="196" t="s">
        <v>284</v>
      </c>
      <c r="AU1707" s="196" t="s">
        <v>81</v>
      </c>
      <c r="AV1707" s="12" t="s">
        <v>77</v>
      </c>
      <c r="AW1707" s="12" t="s">
        <v>36</v>
      </c>
      <c r="AX1707" s="12" t="s">
        <v>73</v>
      </c>
      <c r="AY1707" s="196" t="s">
        <v>276</v>
      </c>
    </row>
    <row r="1708" spans="2:65" s="12" customFormat="1">
      <c r="B1708" s="194"/>
      <c r="D1708" s="195" t="s">
        <v>284</v>
      </c>
      <c r="E1708" s="196" t="s">
        <v>5</v>
      </c>
      <c r="F1708" s="197" t="s">
        <v>1672</v>
      </c>
      <c r="H1708" s="196" t="s">
        <v>5</v>
      </c>
      <c r="I1708" s="198"/>
      <c r="L1708" s="194"/>
      <c r="M1708" s="199"/>
      <c r="N1708" s="200"/>
      <c r="O1708" s="200"/>
      <c r="P1708" s="200"/>
      <c r="Q1708" s="200"/>
      <c r="R1708" s="200"/>
      <c r="S1708" s="200"/>
      <c r="T1708" s="201"/>
      <c r="AT1708" s="196" t="s">
        <v>284</v>
      </c>
      <c r="AU1708" s="196" t="s">
        <v>81</v>
      </c>
      <c r="AV1708" s="12" t="s">
        <v>77</v>
      </c>
      <c r="AW1708" s="12" t="s">
        <v>36</v>
      </c>
      <c r="AX1708" s="12" t="s">
        <v>73</v>
      </c>
      <c r="AY1708" s="196" t="s">
        <v>276</v>
      </c>
    </row>
    <row r="1709" spans="2:65" s="13" customFormat="1">
      <c r="B1709" s="202"/>
      <c r="D1709" s="195" t="s">
        <v>284</v>
      </c>
      <c r="E1709" s="203" t="s">
        <v>5</v>
      </c>
      <c r="F1709" s="204" t="s">
        <v>87</v>
      </c>
      <c r="H1709" s="205">
        <v>3</v>
      </c>
      <c r="I1709" s="206"/>
      <c r="L1709" s="202"/>
      <c r="M1709" s="207"/>
      <c r="N1709" s="208"/>
      <c r="O1709" s="208"/>
      <c r="P1709" s="208"/>
      <c r="Q1709" s="208"/>
      <c r="R1709" s="208"/>
      <c r="S1709" s="208"/>
      <c r="T1709" s="209"/>
      <c r="AT1709" s="203" t="s">
        <v>284</v>
      </c>
      <c r="AU1709" s="203" t="s">
        <v>81</v>
      </c>
      <c r="AV1709" s="13" t="s">
        <v>81</v>
      </c>
      <c r="AW1709" s="13" t="s">
        <v>36</v>
      </c>
      <c r="AX1709" s="13" t="s">
        <v>73</v>
      </c>
      <c r="AY1709" s="203" t="s">
        <v>276</v>
      </c>
    </row>
    <row r="1710" spans="2:65" s="14" customFormat="1">
      <c r="B1710" s="210"/>
      <c r="D1710" s="195" t="s">
        <v>284</v>
      </c>
      <c r="E1710" s="211" t="s">
        <v>5</v>
      </c>
      <c r="F1710" s="212" t="s">
        <v>290</v>
      </c>
      <c r="H1710" s="213">
        <v>3</v>
      </c>
      <c r="I1710" s="214"/>
      <c r="L1710" s="210"/>
      <c r="M1710" s="215"/>
      <c r="N1710" s="216"/>
      <c r="O1710" s="216"/>
      <c r="P1710" s="216"/>
      <c r="Q1710" s="216"/>
      <c r="R1710" s="216"/>
      <c r="S1710" s="216"/>
      <c r="T1710" s="217"/>
      <c r="AT1710" s="211" t="s">
        <v>284</v>
      </c>
      <c r="AU1710" s="211" t="s">
        <v>81</v>
      </c>
      <c r="AV1710" s="14" t="s">
        <v>87</v>
      </c>
      <c r="AW1710" s="14" t="s">
        <v>36</v>
      </c>
      <c r="AX1710" s="14" t="s">
        <v>73</v>
      </c>
      <c r="AY1710" s="211" t="s">
        <v>276</v>
      </c>
    </row>
    <row r="1711" spans="2:65" s="15" customFormat="1">
      <c r="B1711" s="218"/>
      <c r="D1711" s="195" t="s">
        <v>284</v>
      </c>
      <c r="E1711" s="219" t="s">
        <v>5</v>
      </c>
      <c r="F1711" s="220" t="s">
        <v>291</v>
      </c>
      <c r="H1711" s="221">
        <v>3</v>
      </c>
      <c r="I1711" s="222"/>
      <c r="L1711" s="218"/>
      <c r="M1711" s="223"/>
      <c r="N1711" s="224"/>
      <c r="O1711" s="224"/>
      <c r="P1711" s="224"/>
      <c r="Q1711" s="224"/>
      <c r="R1711" s="224"/>
      <c r="S1711" s="224"/>
      <c r="T1711" s="225"/>
      <c r="AT1711" s="219" t="s">
        <v>284</v>
      </c>
      <c r="AU1711" s="219" t="s">
        <v>81</v>
      </c>
      <c r="AV1711" s="15" t="s">
        <v>92</v>
      </c>
      <c r="AW1711" s="15" t="s">
        <v>36</v>
      </c>
      <c r="AX1711" s="15" t="s">
        <v>77</v>
      </c>
      <c r="AY1711" s="219" t="s">
        <v>276</v>
      </c>
    </row>
    <row r="1712" spans="2:65" s="1" customFormat="1" ht="16.5" customHeight="1">
      <c r="B1712" s="181"/>
      <c r="C1712" s="226" t="s">
        <v>1587</v>
      </c>
      <c r="D1712" s="226" t="s">
        <v>447</v>
      </c>
      <c r="E1712" s="227" t="s">
        <v>4471</v>
      </c>
      <c r="F1712" s="228" t="s">
        <v>4472</v>
      </c>
      <c r="G1712" s="229" t="s">
        <v>368</v>
      </c>
      <c r="H1712" s="230">
        <v>2</v>
      </c>
      <c r="I1712" s="231"/>
      <c r="J1712" s="232">
        <f>ROUND(I1712*H1712,2)</f>
        <v>0</v>
      </c>
      <c r="K1712" s="228" t="s">
        <v>282</v>
      </c>
      <c r="L1712" s="233"/>
      <c r="M1712" s="234" t="s">
        <v>5</v>
      </c>
      <c r="N1712" s="235" t="s">
        <v>46</v>
      </c>
      <c r="O1712" s="43"/>
      <c r="P1712" s="191">
        <f>O1712*H1712</f>
        <v>0</v>
      </c>
      <c r="Q1712" s="191">
        <v>1.6500000000000001E-2</v>
      </c>
      <c r="R1712" s="191">
        <f>Q1712*H1712</f>
        <v>3.3000000000000002E-2</v>
      </c>
      <c r="S1712" s="191">
        <v>0</v>
      </c>
      <c r="T1712" s="192">
        <f>S1712*H1712</f>
        <v>0</v>
      </c>
      <c r="AR1712" s="25" t="s">
        <v>484</v>
      </c>
      <c r="AT1712" s="25" t="s">
        <v>447</v>
      </c>
      <c r="AU1712" s="25" t="s">
        <v>81</v>
      </c>
      <c r="AY1712" s="25" t="s">
        <v>276</v>
      </c>
      <c r="BE1712" s="193">
        <f>IF(N1712="základní",J1712,0)</f>
        <v>0</v>
      </c>
      <c r="BF1712" s="193">
        <f>IF(N1712="snížená",J1712,0)</f>
        <v>0</v>
      </c>
      <c r="BG1712" s="193">
        <f>IF(N1712="zákl. přenesená",J1712,0)</f>
        <v>0</v>
      </c>
      <c r="BH1712" s="193">
        <f>IF(N1712="sníž. přenesená",J1712,0)</f>
        <v>0</v>
      </c>
      <c r="BI1712" s="193">
        <f>IF(N1712="nulová",J1712,0)</f>
        <v>0</v>
      </c>
      <c r="BJ1712" s="25" t="s">
        <v>92</v>
      </c>
      <c r="BK1712" s="193">
        <f>ROUND(I1712*H1712,2)</f>
        <v>0</v>
      </c>
      <c r="BL1712" s="25" t="s">
        <v>384</v>
      </c>
      <c r="BM1712" s="25" t="s">
        <v>4473</v>
      </c>
    </row>
    <row r="1713" spans="2:65" s="12" customFormat="1">
      <c r="B1713" s="194"/>
      <c r="D1713" s="195" t="s">
        <v>284</v>
      </c>
      <c r="E1713" s="196" t="s">
        <v>5</v>
      </c>
      <c r="F1713" s="197" t="s">
        <v>451</v>
      </c>
      <c r="H1713" s="196" t="s">
        <v>5</v>
      </c>
      <c r="I1713" s="198"/>
      <c r="L1713" s="194"/>
      <c r="M1713" s="199"/>
      <c r="N1713" s="200"/>
      <c r="O1713" s="200"/>
      <c r="P1713" s="200"/>
      <c r="Q1713" s="200"/>
      <c r="R1713" s="200"/>
      <c r="S1713" s="200"/>
      <c r="T1713" s="201"/>
      <c r="AT1713" s="196" t="s">
        <v>284</v>
      </c>
      <c r="AU1713" s="196" t="s">
        <v>81</v>
      </c>
      <c r="AV1713" s="12" t="s">
        <v>77</v>
      </c>
      <c r="AW1713" s="12" t="s">
        <v>36</v>
      </c>
      <c r="AX1713" s="12" t="s">
        <v>73</v>
      </c>
      <c r="AY1713" s="196" t="s">
        <v>276</v>
      </c>
    </row>
    <row r="1714" spans="2:65" s="12" customFormat="1">
      <c r="B1714" s="194"/>
      <c r="D1714" s="195" t="s">
        <v>284</v>
      </c>
      <c r="E1714" s="196" t="s">
        <v>5</v>
      </c>
      <c r="F1714" s="197" t="s">
        <v>1673</v>
      </c>
      <c r="H1714" s="196" t="s">
        <v>5</v>
      </c>
      <c r="I1714" s="198"/>
      <c r="L1714" s="194"/>
      <c r="M1714" s="199"/>
      <c r="N1714" s="200"/>
      <c r="O1714" s="200"/>
      <c r="P1714" s="200"/>
      <c r="Q1714" s="200"/>
      <c r="R1714" s="200"/>
      <c r="S1714" s="200"/>
      <c r="T1714" s="201"/>
      <c r="AT1714" s="196" t="s">
        <v>284</v>
      </c>
      <c r="AU1714" s="196" t="s">
        <v>81</v>
      </c>
      <c r="AV1714" s="12" t="s">
        <v>77</v>
      </c>
      <c r="AW1714" s="12" t="s">
        <v>36</v>
      </c>
      <c r="AX1714" s="12" t="s">
        <v>73</v>
      </c>
      <c r="AY1714" s="196" t="s">
        <v>276</v>
      </c>
    </row>
    <row r="1715" spans="2:65" s="13" customFormat="1">
      <c r="B1715" s="202"/>
      <c r="D1715" s="195" t="s">
        <v>284</v>
      </c>
      <c r="E1715" s="203" t="s">
        <v>5</v>
      </c>
      <c r="F1715" s="204" t="s">
        <v>77</v>
      </c>
      <c r="H1715" s="205">
        <v>1</v>
      </c>
      <c r="I1715" s="206"/>
      <c r="L1715" s="202"/>
      <c r="M1715" s="207"/>
      <c r="N1715" s="208"/>
      <c r="O1715" s="208"/>
      <c r="P1715" s="208"/>
      <c r="Q1715" s="208"/>
      <c r="R1715" s="208"/>
      <c r="S1715" s="208"/>
      <c r="T1715" s="209"/>
      <c r="AT1715" s="203" t="s">
        <v>284</v>
      </c>
      <c r="AU1715" s="203" t="s">
        <v>81</v>
      </c>
      <c r="AV1715" s="13" t="s">
        <v>81</v>
      </c>
      <c r="AW1715" s="13" t="s">
        <v>36</v>
      </c>
      <c r="AX1715" s="13" t="s">
        <v>73</v>
      </c>
      <c r="AY1715" s="203" t="s">
        <v>276</v>
      </c>
    </row>
    <row r="1716" spans="2:65" s="12" customFormat="1">
      <c r="B1716" s="194"/>
      <c r="D1716" s="195" t="s">
        <v>284</v>
      </c>
      <c r="E1716" s="196" t="s">
        <v>5</v>
      </c>
      <c r="F1716" s="197" t="s">
        <v>644</v>
      </c>
      <c r="H1716" s="196" t="s">
        <v>5</v>
      </c>
      <c r="I1716" s="198"/>
      <c r="L1716" s="194"/>
      <c r="M1716" s="199"/>
      <c r="N1716" s="200"/>
      <c r="O1716" s="200"/>
      <c r="P1716" s="200"/>
      <c r="Q1716" s="200"/>
      <c r="R1716" s="200"/>
      <c r="S1716" s="200"/>
      <c r="T1716" s="201"/>
      <c r="AT1716" s="196" t="s">
        <v>284</v>
      </c>
      <c r="AU1716" s="196" t="s">
        <v>81</v>
      </c>
      <c r="AV1716" s="12" t="s">
        <v>77</v>
      </c>
      <c r="AW1716" s="12" t="s">
        <v>36</v>
      </c>
      <c r="AX1716" s="12" t="s">
        <v>73</v>
      </c>
      <c r="AY1716" s="196" t="s">
        <v>276</v>
      </c>
    </row>
    <row r="1717" spans="2:65" s="13" customFormat="1">
      <c r="B1717" s="202"/>
      <c r="D1717" s="195" t="s">
        <v>284</v>
      </c>
      <c r="E1717" s="203" t="s">
        <v>5</v>
      </c>
      <c r="F1717" s="204" t="s">
        <v>77</v>
      </c>
      <c r="H1717" s="205">
        <v>1</v>
      </c>
      <c r="I1717" s="206"/>
      <c r="L1717" s="202"/>
      <c r="M1717" s="207"/>
      <c r="N1717" s="208"/>
      <c r="O1717" s="208"/>
      <c r="P1717" s="208"/>
      <c r="Q1717" s="208"/>
      <c r="R1717" s="208"/>
      <c r="S1717" s="208"/>
      <c r="T1717" s="209"/>
      <c r="AT1717" s="203" t="s">
        <v>284</v>
      </c>
      <c r="AU1717" s="203" t="s">
        <v>81</v>
      </c>
      <c r="AV1717" s="13" t="s">
        <v>81</v>
      </c>
      <c r="AW1717" s="13" t="s">
        <v>36</v>
      </c>
      <c r="AX1717" s="13" t="s">
        <v>73</v>
      </c>
      <c r="AY1717" s="203" t="s">
        <v>276</v>
      </c>
    </row>
    <row r="1718" spans="2:65" s="14" customFormat="1">
      <c r="B1718" s="210"/>
      <c r="D1718" s="195" t="s">
        <v>284</v>
      </c>
      <c r="E1718" s="211" t="s">
        <v>5</v>
      </c>
      <c r="F1718" s="212" t="s">
        <v>290</v>
      </c>
      <c r="H1718" s="213">
        <v>2</v>
      </c>
      <c r="I1718" s="214"/>
      <c r="L1718" s="210"/>
      <c r="M1718" s="215"/>
      <c r="N1718" s="216"/>
      <c r="O1718" s="216"/>
      <c r="P1718" s="216"/>
      <c r="Q1718" s="216"/>
      <c r="R1718" s="216"/>
      <c r="S1718" s="216"/>
      <c r="T1718" s="217"/>
      <c r="AT1718" s="211" t="s">
        <v>284</v>
      </c>
      <c r="AU1718" s="211" t="s">
        <v>81</v>
      </c>
      <c r="AV1718" s="14" t="s">
        <v>87</v>
      </c>
      <c r="AW1718" s="14" t="s">
        <v>36</v>
      </c>
      <c r="AX1718" s="14" t="s">
        <v>73</v>
      </c>
      <c r="AY1718" s="211" t="s">
        <v>276</v>
      </c>
    </row>
    <row r="1719" spans="2:65" s="15" customFormat="1">
      <c r="B1719" s="218"/>
      <c r="D1719" s="195" t="s">
        <v>284</v>
      </c>
      <c r="E1719" s="219" t="s">
        <v>5</v>
      </c>
      <c r="F1719" s="220" t="s">
        <v>291</v>
      </c>
      <c r="H1719" s="221">
        <v>2</v>
      </c>
      <c r="I1719" s="222"/>
      <c r="L1719" s="218"/>
      <c r="M1719" s="223"/>
      <c r="N1719" s="224"/>
      <c r="O1719" s="224"/>
      <c r="P1719" s="224"/>
      <c r="Q1719" s="224"/>
      <c r="R1719" s="224"/>
      <c r="S1719" s="224"/>
      <c r="T1719" s="225"/>
      <c r="AT1719" s="219" t="s">
        <v>284</v>
      </c>
      <c r="AU1719" s="219" t="s">
        <v>81</v>
      </c>
      <c r="AV1719" s="15" t="s">
        <v>92</v>
      </c>
      <c r="AW1719" s="15" t="s">
        <v>36</v>
      </c>
      <c r="AX1719" s="15" t="s">
        <v>77</v>
      </c>
      <c r="AY1719" s="219" t="s">
        <v>276</v>
      </c>
    </row>
    <row r="1720" spans="2:65" s="1" customFormat="1" ht="25.5" customHeight="1">
      <c r="B1720" s="181"/>
      <c r="C1720" s="182" t="s">
        <v>1591</v>
      </c>
      <c r="D1720" s="182" t="s">
        <v>278</v>
      </c>
      <c r="E1720" s="183" t="s">
        <v>4474</v>
      </c>
      <c r="F1720" s="184" t="s">
        <v>4475</v>
      </c>
      <c r="G1720" s="185" t="s">
        <v>368</v>
      </c>
      <c r="H1720" s="186">
        <v>1</v>
      </c>
      <c r="I1720" s="187"/>
      <c r="J1720" s="188">
        <f>ROUND(I1720*H1720,2)</f>
        <v>0</v>
      </c>
      <c r="K1720" s="184" t="s">
        <v>282</v>
      </c>
      <c r="L1720" s="42"/>
      <c r="M1720" s="189" t="s">
        <v>5</v>
      </c>
      <c r="N1720" s="190" t="s">
        <v>46</v>
      </c>
      <c r="O1720" s="43"/>
      <c r="P1720" s="191">
        <f>O1720*H1720</f>
        <v>0</v>
      </c>
      <c r="Q1720" s="191">
        <v>0</v>
      </c>
      <c r="R1720" s="191">
        <f>Q1720*H1720</f>
        <v>0</v>
      </c>
      <c r="S1720" s="191">
        <v>0</v>
      </c>
      <c r="T1720" s="192">
        <f>S1720*H1720</f>
        <v>0</v>
      </c>
      <c r="AR1720" s="25" t="s">
        <v>384</v>
      </c>
      <c r="AT1720" s="25" t="s">
        <v>278</v>
      </c>
      <c r="AU1720" s="25" t="s">
        <v>81</v>
      </c>
      <c r="AY1720" s="25" t="s">
        <v>276</v>
      </c>
      <c r="BE1720" s="193">
        <f>IF(N1720="základní",J1720,0)</f>
        <v>0</v>
      </c>
      <c r="BF1720" s="193">
        <f>IF(N1720="snížená",J1720,0)</f>
        <v>0</v>
      </c>
      <c r="BG1720" s="193">
        <f>IF(N1720="zákl. přenesená",J1720,0)</f>
        <v>0</v>
      </c>
      <c r="BH1720" s="193">
        <f>IF(N1720="sníž. přenesená",J1720,0)</f>
        <v>0</v>
      </c>
      <c r="BI1720" s="193">
        <f>IF(N1720="nulová",J1720,0)</f>
        <v>0</v>
      </c>
      <c r="BJ1720" s="25" t="s">
        <v>92</v>
      </c>
      <c r="BK1720" s="193">
        <f>ROUND(I1720*H1720,2)</f>
        <v>0</v>
      </c>
      <c r="BL1720" s="25" t="s">
        <v>384</v>
      </c>
      <c r="BM1720" s="25" t="s">
        <v>4476</v>
      </c>
    </row>
    <row r="1721" spans="2:65" s="12" customFormat="1">
      <c r="B1721" s="194"/>
      <c r="D1721" s="195" t="s">
        <v>284</v>
      </c>
      <c r="E1721" s="196" t="s">
        <v>5</v>
      </c>
      <c r="F1721" s="197" t="s">
        <v>643</v>
      </c>
      <c r="H1721" s="196" t="s">
        <v>5</v>
      </c>
      <c r="I1721" s="198"/>
      <c r="L1721" s="194"/>
      <c r="M1721" s="199"/>
      <c r="N1721" s="200"/>
      <c r="O1721" s="200"/>
      <c r="P1721" s="200"/>
      <c r="Q1721" s="200"/>
      <c r="R1721" s="200"/>
      <c r="S1721" s="200"/>
      <c r="T1721" s="201"/>
      <c r="AT1721" s="196" t="s">
        <v>284</v>
      </c>
      <c r="AU1721" s="196" t="s">
        <v>81</v>
      </c>
      <c r="AV1721" s="12" t="s">
        <v>77</v>
      </c>
      <c r="AW1721" s="12" t="s">
        <v>36</v>
      </c>
      <c r="AX1721" s="12" t="s">
        <v>73</v>
      </c>
      <c r="AY1721" s="196" t="s">
        <v>276</v>
      </c>
    </row>
    <row r="1722" spans="2:65" s="12" customFormat="1">
      <c r="B1722" s="194"/>
      <c r="D1722" s="195" t="s">
        <v>284</v>
      </c>
      <c r="E1722" s="196" t="s">
        <v>5</v>
      </c>
      <c r="F1722" s="197" t="s">
        <v>1406</v>
      </c>
      <c r="H1722" s="196" t="s">
        <v>5</v>
      </c>
      <c r="I1722" s="198"/>
      <c r="L1722" s="194"/>
      <c r="M1722" s="199"/>
      <c r="N1722" s="200"/>
      <c r="O1722" s="200"/>
      <c r="P1722" s="200"/>
      <c r="Q1722" s="200"/>
      <c r="R1722" s="200"/>
      <c r="S1722" s="200"/>
      <c r="T1722" s="201"/>
      <c r="AT1722" s="196" t="s">
        <v>284</v>
      </c>
      <c r="AU1722" s="196" t="s">
        <v>81</v>
      </c>
      <c r="AV1722" s="12" t="s">
        <v>77</v>
      </c>
      <c r="AW1722" s="12" t="s">
        <v>36</v>
      </c>
      <c r="AX1722" s="12" t="s">
        <v>73</v>
      </c>
      <c r="AY1722" s="196" t="s">
        <v>276</v>
      </c>
    </row>
    <row r="1723" spans="2:65" s="12" customFormat="1">
      <c r="B1723" s="194"/>
      <c r="D1723" s="195" t="s">
        <v>284</v>
      </c>
      <c r="E1723" s="196" t="s">
        <v>5</v>
      </c>
      <c r="F1723" s="197" t="s">
        <v>645</v>
      </c>
      <c r="H1723" s="196" t="s">
        <v>5</v>
      </c>
      <c r="I1723" s="198"/>
      <c r="L1723" s="194"/>
      <c r="M1723" s="199"/>
      <c r="N1723" s="200"/>
      <c r="O1723" s="200"/>
      <c r="P1723" s="200"/>
      <c r="Q1723" s="200"/>
      <c r="R1723" s="200"/>
      <c r="S1723" s="200"/>
      <c r="T1723" s="201"/>
      <c r="AT1723" s="196" t="s">
        <v>284</v>
      </c>
      <c r="AU1723" s="196" t="s">
        <v>81</v>
      </c>
      <c r="AV1723" s="12" t="s">
        <v>77</v>
      </c>
      <c r="AW1723" s="12" t="s">
        <v>36</v>
      </c>
      <c r="AX1723" s="12" t="s">
        <v>73</v>
      </c>
      <c r="AY1723" s="196" t="s">
        <v>276</v>
      </c>
    </row>
    <row r="1724" spans="2:65" s="13" customFormat="1">
      <c r="B1724" s="202"/>
      <c r="D1724" s="195" t="s">
        <v>284</v>
      </c>
      <c r="E1724" s="203" t="s">
        <v>5</v>
      </c>
      <c r="F1724" s="204" t="s">
        <v>77</v>
      </c>
      <c r="H1724" s="205">
        <v>1</v>
      </c>
      <c r="I1724" s="206"/>
      <c r="L1724" s="202"/>
      <c r="M1724" s="207"/>
      <c r="N1724" s="208"/>
      <c r="O1724" s="208"/>
      <c r="P1724" s="208"/>
      <c r="Q1724" s="208"/>
      <c r="R1724" s="208"/>
      <c r="S1724" s="208"/>
      <c r="T1724" s="209"/>
      <c r="AT1724" s="203" t="s">
        <v>284</v>
      </c>
      <c r="AU1724" s="203" t="s">
        <v>81</v>
      </c>
      <c r="AV1724" s="13" t="s">
        <v>81</v>
      </c>
      <c r="AW1724" s="13" t="s">
        <v>36</v>
      </c>
      <c r="AX1724" s="13" t="s">
        <v>73</v>
      </c>
      <c r="AY1724" s="203" t="s">
        <v>276</v>
      </c>
    </row>
    <row r="1725" spans="2:65" s="14" customFormat="1">
      <c r="B1725" s="210"/>
      <c r="D1725" s="195" t="s">
        <v>284</v>
      </c>
      <c r="E1725" s="211" t="s">
        <v>5</v>
      </c>
      <c r="F1725" s="212" t="s">
        <v>290</v>
      </c>
      <c r="H1725" s="213">
        <v>1</v>
      </c>
      <c r="I1725" s="214"/>
      <c r="L1725" s="210"/>
      <c r="M1725" s="215"/>
      <c r="N1725" s="216"/>
      <c r="O1725" s="216"/>
      <c r="P1725" s="216"/>
      <c r="Q1725" s="216"/>
      <c r="R1725" s="216"/>
      <c r="S1725" s="216"/>
      <c r="T1725" s="217"/>
      <c r="AT1725" s="211" t="s">
        <v>284</v>
      </c>
      <c r="AU1725" s="211" t="s">
        <v>81</v>
      </c>
      <c r="AV1725" s="14" t="s">
        <v>87</v>
      </c>
      <c r="AW1725" s="14" t="s">
        <v>36</v>
      </c>
      <c r="AX1725" s="14" t="s">
        <v>73</v>
      </c>
      <c r="AY1725" s="211" t="s">
        <v>276</v>
      </c>
    </row>
    <row r="1726" spans="2:65" s="15" customFormat="1">
      <c r="B1726" s="218"/>
      <c r="D1726" s="195" t="s">
        <v>284</v>
      </c>
      <c r="E1726" s="219" t="s">
        <v>5</v>
      </c>
      <c r="F1726" s="220" t="s">
        <v>291</v>
      </c>
      <c r="H1726" s="221">
        <v>1</v>
      </c>
      <c r="I1726" s="222"/>
      <c r="L1726" s="218"/>
      <c r="M1726" s="223"/>
      <c r="N1726" s="224"/>
      <c r="O1726" s="224"/>
      <c r="P1726" s="224"/>
      <c r="Q1726" s="224"/>
      <c r="R1726" s="224"/>
      <c r="S1726" s="224"/>
      <c r="T1726" s="225"/>
      <c r="AT1726" s="219" t="s">
        <v>284</v>
      </c>
      <c r="AU1726" s="219" t="s">
        <v>81</v>
      </c>
      <c r="AV1726" s="15" t="s">
        <v>92</v>
      </c>
      <c r="AW1726" s="15" t="s">
        <v>36</v>
      </c>
      <c r="AX1726" s="15" t="s">
        <v>77</v>
      </c>
      <c r="AY1726" s="219" t="s">
        <v>276</v>
      </c>
    </row>
    <row r="1727" spans="2:65" s="1" customFormat="1" ht="16.5" customHeight="1">
      <c r="B1727" s="181"/>
      <c r="C1727" s="226" t="s">
        <v>1596</v>
      </c>
      <c r="D1727" s="226" t="s">
        <v>447</v>
      </c>
      <c r="E1727" s="227" t="s">
        <v>4477</v>
      </c>
      <c r="F1727" s="228" t="s">
        <v>4478</v>
      </c>
      <c r="G1727" s="229" t="s">
        <v>368</v>
      </c>
      <c r="H1727" s="230">
        <v>1</v>
      </c>
      <c r="I1727" s="231"/>
      <c r="J1727" s="232">
        <f>ROUND(I1727*H1727,2)</f>
        <v>0</v>
      </c>
      <c r="K1727" s="228" t="s">
        <v>282</v>
      </c>
      <c r="L1727" s="233"/>
      <c r="M1727" s="234" t="s">
        <v>5</v>
      </c>
      <c r="N1727" s="235" t="s">
        <v>46</v>
      </c>
      <c r="O1727" s="43"/>
      <c r="P1727" s="191">
        <f>O1727*H1727</f>
        <v>0</v>
      </c>
      <c r="Q1727" s="191">
        <v>2.3E-2</v>
      </c>
      <c r="R1727" s="191">
        <f>Q1727*H1727</f>
        <v>2.3E-2</v>
      </c>
      <c r="S1727" s="191">
        <v>0</v>
      </c>
      <c r="T1727" s="192">
        <f>S1727*H1727</f>
        <v>0</v>
      </c>
      <c r="AR1727" s="25" t="s">
        <v>484</v>
      </c>
      <c r="AT1727" s="25" t="s">
        <v>447</v>
      </c>
      <c r="AU1727" s="25" t="s">
        <v>81</v>
      </c>
      <c r="AY1727" s="25" t="s">
        <v>276</v>
      </c>
      <c r="BE1727" s="193">
        <f>IF(N1727="základní",J1727,0)</f>
        <v>0</v>
      </c>
      <c r="BF1727" s="193">
        <f>IF(N1727="snížená",J1727,0)</f>
        <v>0</v>
      </c>
      <c r="BG1727" s="193">
        <f>IF(N1727="zákl. přenesená",J1727,0)</f>
        <v>0</v>
      </c>
      <c r="BH1727" s="193">
        <f>IF(N1727="sníž. přenesená",J1727,0)</f>
        <v>0</v>
      </c>
      <c r="BI1727" s="193">
        <f>IF(N1727="nulová",J1727,0)</f>
        <v>0</v>
      </c>
      <c r="BJ1727" s="25" t="s">
        <v>92</v>
      </c>
      <c r="BK1727" s="193">
        <f>ROUND(I1727*H1727,2)</f>
        <v>0</v>
      </c>
      <c r="BL1727" s="25" t="s">
        <v>384</v>
      </c>
      <c r="BM1727" s="25" t="s">
        <v>4479</v>
      </c>
    </row>
    <row r="1728" spans="2:65" s="12" customFormat="1">
      <c r="B1728" s="194"/>
      <c r="D1728" s="195" t="s">
        <v>284</v>
      </c>
      <c r="E1728" s="196" t="s">
        <v>5</v>
      </c>
      <c r="F1728" s="197" t="s">
        <v>451</v>
      </c>
      <c r="H1728" s="196" t="s">
        <v>5</v>
      </c>
      <c r="I1728" s="198"/>
      <c r="L1728" s="194"/>
      <c r="M1728" s="199"/>
      <c r="N1728" s="200"/>
      <c r="O1728" s="200"/>
      <c r="P1728" s="200"/>
      <c r="Q1728" s="200"/>
      <c r="R1728" s="200"/>
      <c r="S1728" s="200"/>
      <c r="T1728" s="201"/>
      <c r="AT1728" s="196" t="s">
        <v>284</v>
      </c>
      <c r="AU1728" s="196" t="s">
        <v>81</v>
      </c>
      <c r="AV1728" s="12" t="s">
        <v>77</v>
      </c>
      <c r="AW1728" s="12" t="s">
        <v>36</v>
      </c>
      <c r="AX1728" s="12" t="s">
        <v>73</v>
      </c>
      <c r="AY1728" s="196" t="s">
        <v>276</v>
      </c>
    </row>
    <row r="1729" spans="2:65" s="12" customFormat="1">
      <c r="B1729" s="194"/>
      <c r="D1729" s="195" t="s">
        <v>284</v>
      </c>
      <c r="E1729" s="196" t="s">
        <v>5</v>
      </c>
      <c r="F1729" s="197" t="s">
        <v>3910</v>
      </c>
      <c r="H1729" s="196" t="s">
        <v>5</v>
      </c>
      <c r="I1729" s="198"/>
      <c r="L1729" s="194"/>
      <c r="M1729" s="199"/>
      <c r="N1729" s="200"/>
      <c r="O1729" s="200"/>
      <c r="P1729" s="200"/>
      <c r="Q1729" s="200"/>
      <c r="R1729" s="200"/>
      <c r="S1729" s="200"/>
      <c r="T1729" s="201"/>
      <c r="AT1729" s="196" t="s">
        <v>284</v>
      </c>
      <c r="AU1729" s="196" t="s">
        <v>81</v>
      </c>
      <c r="AV1729" s="12" t="s">
        <v>77</v>
      </c>
      <c r="AW1729" s="12" t="s">
        <v>36</v>
      </c>
      <c r="AX1729" s="12" t="s">
        <v>73</v>
      </c>
      <c r="AY1729" s="196" t="s">
        <v>276</v>
      </c>
    </row>
    <row r="1730" spans="2:65" s="12" customFormat="1">
      <c r="B1730" s="194"/>
      <c r="D1730" s="195" t="s">
        <v>284</v>
      </c>
      <c r="E1730" s="196" t="s">
        <v>5</v>
      </c>
      <c r="F1730" s="197" t="s">
        <v>645</v>
      </c>
      <c r="H1730" s="196" t="s">
        <v>5</v>
      </c>
      <c r="I1730" s="198"/>
      <c r="L1730" s="194"/>
      <c r="M1730" s="199"/>
      <c r="N1730" s="200"/>
      <c r="O1730" s="200"/>
      <c r="P1730" s="200"/>
      <c r="Q1730" s="200"/>
      <c r="R1730" s="200"/>
      <c r="S1730" s="200"/>
      <c r="T1730" s="201"/>
      <c r="AT1730" s="196" t="s">
        <v>284</v>
      </c>
      <c r="AU1730" s="196" t="s">
        <v>81</v>
      </c>
      <c r="AV1730" s="12" t="s">
        <v>77</v>
      </c>
      <c r="AW1730" s="12" t="s">
        <v>36</v>
      </c>
      <c r="AX1730" s="12" t="s">
        <v>73</v>
      </c>
      <c r="AY1730" s="196" t="s">
        <v>276</v>
      </c>
    </row>
    <row r="1731" spans="2:65" s="13" customFormat="1">
      <c r="B1731" s="202"/>
      <c r="D1731" s="195" t="s">
        <v>284</v>
      </c>
      <c r="E1731" s="203" t="s">
        <v>5</v>
      </c>
      <c r="F1731" s="204" t="s">
        <v>77</v>
      </c>
      <c r="H1731" s="205">
        <v>1</v>
      </c>
      <c r="I1731" s="206"/>
      <c r="L1731" s="202"/>
      <c r="M1731" s="207"/>
      <c r="N1731" s="208"/>
      <c r="O1731" s="208"/>
      <c r="P1731" s="208"/>
      <c r="Q1731" s="208"/>
      <c r="R1731" s="208"/>
      <c r="S1731" s="208"/>
      <c r="T1731" s="209"/>
      <c r="AT1731" s="203" t="s">
        <v>284</v>
      </c>
      <c r="AU1731" s="203" t="s">
        <v>81</v>
      </c>
      <c r="AV1731" s="13" t="s">
        <v>81</v>
      </c>
      <c r="AW1731" s="13" t="s">
        <v>36</v>
      </c>
      <c r="AX1731" s="13" t="s">
        <v>73</v>
      </c>
      <c r="AY1731" s="203" t="s">
        <v>276</v>
      </c>
    </row>
    <row r="1732" spans="2:65" s="14" customFormat="1">
      <c r="B1732" s="210"/>
      <c r="D1732" s="195" t="s">
        <v>284</v>
      </c>
      <c r="E1732" s="211" t="s">
        <v>5</v>
      </c>
      <c r="F1732" s="212" t="s">
        <v>290</v>
      </c>
      <c r="H1732" s="213">
        <v>1</v>
      </c>
      <c r="I1732" s="214"/>
      <c r="L1732" s="210"/>
      <c r="M1732" s="215"/>
      <c r="N1732" s="216"/>
      <c r="O1732" s="216"/>
      <c r="P1732" s="216"/>
      <c r="Q1732" s="216"/>
      <c r="R1732" s="216"/>
      <c r="S1732" s="216"/>
      <c r="T1732" s="217"/>
      <c r="AT1732" s="211" t="s">
        <v>284</v>
      </c>
      <c r="AU1732" s="211" t="s">
        <v>81</v>
      </c>
      <c r="AV1732" s="14" t="s">
        <v>87</v>
      </c>
      <c r="AW1732" s="14" t="s">
        <v>36</v>
      </c>
      <c r="AX1732" s="14" t="s">
        <v>73</v>
      </c>
      <c r="AY1732" s="211" t="s">
        <v>276</v>
      </c>
    </row>
    <row r="1733" spans="2:65" s="15" customFormat="1">
      <c r="B1733" s="218"/>
      <c r="D1733" s="195" t="s">
        <v>284</v>
      </c>
      <c r="E1733" s="219" t="s">
        <v>5</v>
      </c>
      <c r="F1733" s="220" t="s">
        <v>291</v>
      </c>
      <c r="H1733" s="221">
        <v>1</v>
      </c>
      <c r="I1733" s="222"/>
      <c r="L1733" s="218"/>
      <c r="M1733" s="223"/>
      <c r="N1733" s="224"/>
      <c r="O1733" s="224"/>
      <c r="P1733" s="224"/>
      <c r="Q1733" s="224"/>
      <c r="R1733" s="224"/>
      <c r="S1733" s="224"/>
      <c r="T1733" s="225"/>
      <c r="AT1733" s="219" t="s">
        <v>284</v>
      </c>
      <c r="AU1733" s="219" t="s">
        <v>81</v>
      </c>
      <c r="AV1733" s="15" t="s">
        <v>92</v>
      </c>
      <c r="AW1733" s="15" t="s">
        <v>36</v>
      </c>
      <c r="AX1733" s="15" t="s">
        <v>77</v>
      </c>
      <c r="AY1733" s="219" t="s">
        <v>276</v>
      </c>
    </row>
    <row r="1734" spans="2:65" s="1" customFormat="1" ht="16.5" customHeight="1">
      <c r="B1734" s="181"/>
      <c r="C1734" s="182" t="s">
        <v>1600</v>
      </c>
      <c r="D1734" s="182" t="s">
        <v>278</v>
      </c>
      <c r="E1734" s="183" t="s">
        <v>4480</v>
      </c>
      <c r="F1734" s="184" t="s">
        <v>4481</v>
      </c>
      <c r="G1734" s="185" t="s">
        <v>368</v>
      </c>
      <c r="H1734" s="186">
        <v>1</v>
      </c>
      <c r="I1734" s="187"/>
      <c r="J1734" s="188">
        <f>ROUND(I1734*H1734,2)</f>
        <v>0</v>
      </c>
      <c r="K1734" s="184" t="s">
        <v>282</v>
      </c>
      <c r="L1734" s="42"/>
      <c r="M1734" s="189" t="s">
        <v>5</v>
      </c>
      <c r="N1734" s="190" t="s">
        <v>46</v>
      </c>
      <c r="O1734" s="43"/>
      <c r="P1734" s="191">
        <f>O1734*H1734</f>
        <v>0</v>
      </c>
      <c r="Q1734" s="191">
        <v>0</v>
      </c>
      <c r="R1734" s="191">
        <f>Q1734*H1734</f>
        <v>0</v>
      </c>
      <c r="S1734" s="191">
        <v>0</v>
      </c>
      <c r="T1734" s="192">
        <f>S1734*H1734</f>
        <v>0</v>
      </c>
      <c r="AR1734" s="25" t="s">
        <v>384</v>
      </c>
      <c r="AT1734" s="25" t="s">
        <v>278</v>
      </c>
      <c r="AU1734" s="25" t="s">
        <v>81</v>
      </c>
      <c r="AY1734" s="25" t="s">
        <v>276</v>
      </c>
      <c r="BE1734" s="193">
        <f>IF(N1734="základní",J1734,0)</f>
        <v>0</v>
      </c>
      <c r="BF1734" s="193">
        <f>IF(N1734="snížená",J1734,0)</f>
        <v>0</v>
      </c>
      <c r="BG1734" s="193">
        <f>IF(N1734="zákl. přenesená",J1734,0)</f>
        <v>0</v>
      </c>
      <c r="BH1734" s="193">
        <f>IF(N1734="sníž. přenesená",J1734,0)</f>
        <v>0</v>
      </c>
      <c r="BI1734" s="193">
        <f>IF(N1734="nulová",J1734,0)</f>
        <v>0</v>
      </c>
      <c r="BJ1734" s="25" t="s">
        <v>92</v>
      </c>
      <c r="BK1734" s="193">
        <f>ROUND(I1734*H1734,2)</f>
        <v>0</v>
      </c>
      <c r="BL1734" s="25" t="s">
        <v>384</v>
      </c>
      <c r="BM1734" s="25" t="s">
        <v>4482</v>
      </c>
    </row>
    <row r="1735" spans="2:65" s="12" customFormat="1">
      <c r="B1735" s="194"/>
      <c r="D1735" s="195" t="s">
        <v>284</v>
      </c>
      <c r="E1735" s="196" t="s">
        <v>5</v>
      </c>
      <c r="F1735" s="197" t="s">
        <v>643</v>
      </c>
      <c r="H1735" s="196" t="s">
        <v>5</v>
      </c>
      <c r="I1735" s="198"/>
      <c r="L1735" s="194"/>
      <c r="M1735" s="199"/>
      <c r="N1735" s="200"/>
      <c r="O1735" s="200"/>
      <c r="P1735" s="200"/>
      <c r="Q1735" s="200"/>
      <c r="R1735" s="200"/>
      <c r="S1735" s="200"/>
      <c r="T1735" s="201"/>
      <c r="AT1735" s="196" t="s">
        <v>284</v>
      </c>
      <c r="AU1735" s="196" t="s">
        <v>81</v>
      </c>
      <c r="AV1735" s="12" t="s">
        <v>77</v>
      </c>
      <c r="AW1735" s="12" t="s">
        <v>36</v>
      </c>
      <c r="AX1735" s="12" t="s">
        <v>73</v>
      </c>
      <c r="AY1735" s="196" t="s">
        <v>276</v>
      </c>
    </row>
    <row r="1736" spans="2:65" s="12" customFormat="1">
      <c r="B1736" s="194"/>
      <c r="D1736" s="195" t="s">
        <v>284</v>
      </c>
      <c r="E1736" s="196" t="s">
        <v>5</v>
      </c>
      <c r="F1736" s="197" t="s">
        <v>1406</v>
      </c>
      <c r="H1736" s="196" t="s">
        <v>5</v>
      </c>
      <c r="I1736" s="198"/>
      <c r="L1736" s="194"/>
      <c r="M1736" s="199"/>
      <c r="N1736" s="200"/>
      <c r="O1736" s="200"/>
      <c r="P1736" s="200"/>
      <c r="Q1736" s="200"/>
      <c r="R1736" s="200"/>
      <c r="S1736" s="200"/>
      <c r="T1736" s="201"/>
      <c r="AT1736" s="196" t="s">
        <v>284</v>
      </c>
      <c r="AU1736" s="196" t="s">
        <v>81</v>
      </c>
      <c r="AV1736" s="12" t="s">
        <v>77</v>
      </c>
      <c r="AW1736" s="12" t="s">
        <v>36</v>
      </c>
      <c r="AX1736" s="12" t="s">
        <v>73</v>
      </c>
      <c r="AY1736" s="196" t="s">
        <v>276</v>
      </c>
    </row>
    <row r="1737" spans="2:65" s="12" customFormat="1">
      <c r="B1737" s="194"/>
      <c r="D1737" s="195" t="s">
        <v>284</v>
      </c>
      <c r="E1737" s="196" t="s">
        <v>5</v>
      </c>
      <c r="F1737" s="197" t="s">
        <v>1691</v>
      </c>
      <c r="H1737" s="196" t="s">
        <v>5</v>
      </c>
      <c r="I1737" s="198"/>
      <c r="L1737" s="194"/>
      <c r="M1737" s="199"/>
      <c r="N1737" s="200"/>
      <c r="O1737" s="200"/>
      <c r="P1737" s="200"/>
      <c r="Q1737" s="200"/>
      <c r="R1737" s="200"/>
      <c r="S1737" s="200"/>
      <c r="T1737" s="201"/>
      <c r="AT1737" s="196" t="s">
        <v>284</v>
      </c>
      <c r="AU1737" s="196" t="s">
        <v>81</v>
      </c>
      <c r="AV1737" s="12" t="s">
        <v>77</v>
      </c>
      <c r="AW1737" s="12" t="s">
        <v>36</v>
      </c>
      <c r="AX1737" s="12" t="s">
        <v>73</v>
      </c>
      <c r="AY1737" s="196" t="s">
        <v>276</v>
      </c>
    </row>
    <row r="1738" spans="2:65" s="13" customFormat="1">
      <c r="B1738" s="202"/>
      <c r="D1738" s="195" t="s">
        <v>284</v>
      </c>
      <c r="E1738" s="203" t="s">
        <v>5</v>
      </c>
      <c r="F1738" s="204" t="s">
        <v>77</v>
      </c>
      <c r="H1738" s="205">
        <v>1</v>
      </c>
      <c r="I1738" s="206"/>
      <c r="L1738" s="202"/>
      <c r="M1738" s="207"/>
      <c r="N1738" s="208"/>
      <c r="O1738" s="208"/>
      <c r="P1738" s="208"/>
      <c r="Q1738" s="208"/>
      <c r="R1738" s="208"/>
      <c r="S1738" s="208"/>
      <c r="T1738" s="209"/>
      <c r="AT1738" s="203" t="s">
        <v>284</v>
      </c>
      <c r="AU1738" s="203" t="s">
        <v>81</v>
      </c>
      <c r="AV1738" s="13" t="s">
        <v>81</v>
      </c>
      <c r="AW1738" s="13" t="s">
        <v>36</v>
      </c>
      <c r="AX1738" s="13" t="s">
        <v>73</v>
      </c>
      <c r="AY1738" s="203" t="s">
        <v>276</v>
      </c>
    </row>
    <row r="1739" spans="2:65" s="14" customFormat="1">
      <c r="B1739" s="210"/>
      <c r="D1739" s="195" t="s">
        <v>284</v>
      </c>
      <c r="E1739" s="211" t="s">
        <v>5</v>
      </c>
      <c r="F1739" s="212" t="s">
        <v>290</v>
      </c>
      <c r="H1739" s="213">
        <v>1</v>
      </c>
      <c r="I1739" s="214"/>
      <c r="L1739" s="210"/>
      <c r="M1739" s="215"/>
      <c r="N1739" s="216"/>
      <c r="O1739" s="216"/>
      <c r="P1739" s="216"/>
      <c r="Q1739" s="216"/>
      <c r="R1739" s="216"/>
      <c r="S1739" s="216"/>
      <c r="T1739" s="217"/>
      <c r="AT1739" s="211" t="s">
        <v>284</v>
      </c>
      <c r="AU1739" s="211" t="s">
        <v>81</v>
      </c>
      <c r="AV1739" s="14" t="s">
        <v>87</v>
      </c>
      <c r="AW1739" s="14" t="s">
        <v>36</v>
      </c>
      <c r="AX1739" s="14" t="s">
        <v>73</v>
      </c>
      <c r="AY1739" s="211" t="s">
        <v>276</v>
      </c>
    </row>
    <row r="1740" spans="2:65" s="15" customFormat="1">
      <c r="B1740" s="218"/>
      <c r="D1740" s="195" t="s">
        <v>284</v>
      </c>
      <c r="E1740" s="219" t="s">
        <v>5</v>
      </c>
      <c r="F1740" s="220" t="s">
        <v>291</v>
      </c>
      <c r="H1740" s="221">
        <v>1</v>
      </c>
      <c r="I1740" s="222"/>
      <c r="L1740" s="218"/>
      <c r="M1740" s="223"/>
      <c r="N1740" s="224"/>
      <c r="O1740" s="224"/>
      <c r="P1740" s="224"/>
      <c r="Q1740" s="224"/>
      <c r="R1740" s="224"/>
      <c r="S1740" s="224"/>
      <c r="T1740" s="225"/>
      <c r="AT1740" s="219" t="s">
        <v>284</v>
      </c>
      <c r="AU1740" s="219" t="s">
        <v>81</v>
      </c>
      <c r="AV1740" s="15" t="s">
        <v>92</v>
      </c>
      <c r="AW1740" s="15" t="s">
        <v>36</v>
      </c>
      <c r="AX1740" s="15" t="s">
        <v>77</v>
      </c>
      <c r="AY1740" s="219" t="s">
        <v>276</v>
      </c>
    </row>
    <row r="1741" spans="2:65" s="1" customFormat="1" ht="16.5" customHeight="1">
      <c r="B1741" s="181"/>
      <c r="C1741" s="226" t="s">
        <v>1604</v>
      </c>
      <c r="D1741" s="226" t="s">
        <v>447</v>
      </c>
      <c r="E1741" s="227" t="s">
        <v>4483</v>
      </c>
      <c r="F1741" s="228" t="s">
        <v>4484</v>
      </c>
      <c r="G1741" s="229" t="s">
        <v>368</v>
      </c>
      <c r="H1741" s="230">
        <v>1</v>
      </c>
      <c r="I1741" s="231"/>
      <c r="J1741" s="232">
        <f>ROUND(I1741*H1741,2)</f>
        <v>0</v>
      </c>
      <c r="K1741" s="228" t="s">
        <v>282</v>
      </c>
      <c r="L1741" s="233"/>
      <c r="M1741" s="234" t="s">
        <v>5</v>
      </c>
      <c r="N1741" s="235" t="s">
        <v>46</v>
      </c>
      <c r="O1741" s="43"/>
      <c r="P1741" s="191">
        <f>O1741*H1741</f>
        <v>0</v>
      </c>
      <c r="Q1741" s="191">
        <v>4.7E-2</v>
      </c>
      <c r="R1741" s="191">
        <f>Q1741*H1741</f>
        <v>4.7E-2</v>
      </c>
      <c r="S1741" s="191">
        <v>0</v>
      </c>
      <c r="T1741" s="192">
        <f>S1741*H1741</f>
        <v>0</v>
      </c>
      <c r="AR1741" s="25" t="s">
        <v>484</v>
      </c>
      <c r="AT1741" s="25" t="s">
        <v>447</v>
      </c>
      <c r="AU1741" s="25" t="s">
        <v>81</v>
      </c>
      <c r="AY1741" s="25" t="s">
        <v>276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25" t="s">
        <v>92</v>
      </c>
      <c r="BK1741" s="193">
        <f>ROUND(I1741*H1741,2)</f>
        <v>0</v>
      </c>
      <c r="BL1741" s="25" t="s">
        <v>384</v>
      </c>
      <c r="BM1741" s="25" t="s">
        <v>4485</v>
      </c>
    </row>
    <row r="1742" spans="2:65" s="12" customFormat="1">
      <c r="B1742" s="194"/>
      <c r="D1742" s="195" t="s">
        <v>284</v>
      </c>
      <c r="E1742" s="196" t="s">
        <v>5</v>
      </c>
      <c r="F1742" s="197" t="s">
        <v>451</v>
      </c>
      <c r="H1742" s="196" t="s">
        <v>5</v>
      </c>
      <c r="I1742" s="198"/>
      <c r="L1742" s="194"/>
      <c r="M1742" s="199"/>
      <c r="N1742" s="200"/>
      <c r="O1742" s="200"/>
      <c r="P1742" s="200"/>
      <c r="Q1742" s="200"/>
      <c r="R1742" s="200"/>
      <c r="S1742" s="200"/>
      <c r="T1742" s="201"/>
      <c r="AT1742" s="196" t="s">
        <v>284</v>
      </c>
      <c r="AU1742" s="196" t="s">
        <v>81</v>
      </c>
      <c r="AV1742" s="12" t="s">
        <v>77</v>
      </c>
      <c r="AW1742" s="12" t="s">
        <v>36</v>
      </c>
      <c r="AX1742" s="12" t="s">
        <v>73</v>
      </c>
      <c r="AY1742" s="196" t="s">
        <v>276</v>
      </c>
    </row>
    <row r="1743" spans="2:65" s="12" customFormat="1">
      <c r="B1743" s="194"/>
      <c r="D1743" s="195" t="s">
        <v>284</v>
      </c>
      <c r="E1743" s="196" t="s">
        <v>5</v>
      </c>
      <c r="F1743" s="197" t="s">
        <v>1691</v>
      </c>
      <c r="H1743" s="196" t="s">
        <v>5</v>
      </c>
      <c r="I1743" s="198"/>
      <c r="L1743" s="194"/>
      <c r="M1743" s="199"/>
      <c r="N1743" s="200"/>
      <c r="O1743" s="200"/>
      <c r="P1743" s="200"/>
      <c r="Q1743" s="200"/>
      <c r="R1743" s="200"/>
      <c r="S1743" s="200"/>
      <c r="T1743" s="201"/>
      <c r="AT1743" s="196" t="s">
        <v>284</v>
      </c>
      <c r="AU1743" s="196" t="s">
        <v>81</v>
      </c>
      <c r="AV1743" s="12" t="s">
        <v>77</v>
      </c>
      <c r="AW1743" s="12" t="s">
        <v>36</v>
      </c>
      <c r="AX1743" s="12" t="s">
        <v>73</v>
      </c>
      <c r="AY1743" s="196" t="s">
        <v>276</v>
      </c>
    </row>
    <row r="1744" spans="2:65" s="13" customFormat="1">
      <c r="B1744" s="202"/>
      <c r="D1744" s="195" t="s">
        <v>284</v>
      </c>
      <c r="E1744" s="203" t="s">
        <v>5</v>
      </c>
      <c r="F1744" s="204" t="s">
        <v>77</v>
      </c>
      <c r="H1744" s="205">
        <v>1</v>
      </c>
      <c r="I1744" s="206"/>
      <c r="L1744" s="202"/>
      <c r="M1744" s="207"/>
      <c r="N1744" s="208"/>
      <c r="O1744" s="208"/>
      <c r="P1744" s="208"/>
      <c r="Q1744" s="208"/>
      <c r="R1744" s="208"/>
      <c r="S1744" s="208"/>
      <c r="T1744" s="209"/>
      <c r="AT1744" s="203" t="s">
        <v>284</v>
      </c>
      <c r="AU1744" s="203" t="s">
        <v>81</v>
      </c>
      <c r="AV1744" s="13" t="s">
        <v>81</v>
      </c>
      <c r="AW1744" s="13" t="s">
        <v>36</v>
      </c>
      <c r="AX1744" s="13" t="s">
        <v>73</v>
      </c>
      <c r="AY1744" s="203" t="s">
        <v>276</v>
      </c>
    </row>
    <row r="1745" spans="2:65" s="14" customFormat="1">
      <c r="B1745" s="210"/>
      <c r="D1745" s="195" t="s">
        <v>284</v>
      </c>
      <c r="E1745" s="211" t="s">
        <v>5</v>
      </c>
      <c r="F1745" s="212" t="s">
        <v>290</v>
      </c>
      <c r="H1745" s="213">
        <v>1</v>
      </c>
      <c r="I1745" s="214"/>
      <c r="L1745" s="210"/>
      <c r="M1745" s="215"/>
      <c r="N1745" s="216"/>
      <c r="O1745" s="216"/>
      <c r="P1745" s="216"/>
      <c r="Q1745" s="216"/>
      <c r="R1745" s="216"/>
      <c r="S1745" s="216"/>
      <c r="T1745" s="217"/>
      <c r="AT1745" s="211" t="s">
        <v>284</v>
      </c>
      <c r="AU1745" s="211" t="s">
        <v>81</v>
      </c>
      <c r="AV1745" s="14" t="s">
        <v>87</v>
      </c>
      <c r="AW1745" s="14" t="s">
        <v>36</v>
      </c>
      <c r="AX1745" s="14" t="s">
        <v>73</v>
      </c>
      <c r="AY1745" s="211" t="s">
        <v>276</v>
      </c>
    </row>
    <row r="1746" spans="2:65" s="15" customFormat="1">
      <c r="B1746" s="218"/>
      <c r="D1746" s="195" t="s">
        <v>284</v>
      </c>
      <c r="E1746" s="219" t="s">
        <v>5</v>
      </c>
      <c r="F1746" s="220" t="s">
        <v>291</v>
      </c>
      <c r="H1746" s="221">
        <v>1</v>
      </c>
      <c r="I1746" s="222"/>
      <c r="L1746" s="218"/>
      <c r="M1746" s="223"/>
      <c r="N1746" s="224"/>
      <c r="O1746" s="224"/>
      <c r="P1746" s="224"/>
      <c r="Q1746" s="224"/>
      <c r="R1746" s="224"/>
      <c r="S1746" s="224"/>
      <c r="T1746" s="225"/>
      <c r="AT1746" s="219" t="s">
        <v>284</v>
      </c>
      <c r="AU1746" s="219" t="s">
        <v>81</v>
      </c>
      <c r="AV1746" s="15" t="s">
        <v>92</v>
      </c>
      <c r="AW1746" s="15" t="s">
        <v>36</v>
      </c>
      <c r="AX1746" s="15" t="s">
        <v>77</v>
      </c>
      <c r="AY1746" s="219" t="s">
        <v>276</v>
      </c>
    </row>
    <row r="1747" spans="2:65" s="1" customFormat="1" ht="16.5" customHeight="1">
      <c r="B1747" s="181"/>
      <c r="C1747" s="182" t="s">
        <v>1608</v>
      </c>
      <c r="D1747" s="182" t="s">
        <v>278</v>
      </c>
      <c r="E1747" s="183" t="s">
        <v>655</v>
      </c>
      <c r="F1747" s="184" t="s">
        <v>656</v>
      </c>
      <c r="G1747" s="185" t="s">
        <v>368</v>
      </c>
      <c r="H1747" s="186">
        <v>7</v>
      </c>
      <c r="I1747" s="187"/>
      <c r="J1747" s="188">
        <f>ROUND(I1747*H1747,2)</f>
        <v>0</v>
      </c>
      <c r="K1747" s="184" t="s">
        <v>282</v>
      </c>
      <c r="L1747" s="42"/>
      <c r="M1747" s="189" t="s">
        <v>5</v>
      </c>
      <c r="N1747" s="190" t="s">
        <v>46</v>
      </c>
      <c r="O1747" s="43"/>
      <c r="P1747" s="191">
        <f>O1747*H1747</f>
        <v>0</v>
      </c>
      <c r="Q1747" s="191">
        <v>0</v>
      </c>
      <c r="R1747" s="191">
        <f>Q1747*H1747</f>
        <v>0</v>
      </c>
      <c r="S1747" s="191">
        <v>0</v>
      </c>
      <c r="T1747" s="192">
        <f>S1747*H1747</f>
        <v>0</v>
      </c>
      <c r="AR1747" s="25" t="s">
        <v>384</v>
      </c>
      <c r="AT1747" s="25" t="s">
        <v>278</v>
      </c>
      <c r="AU1747" s="25" t="s">
        <v>81</v>
      </c>
      <c r="AY1747" s="25" t="s">
        <v>276</v>
      </c>
      <c r="BE1747" s="193">
        <f>IF(N1747="základní",J1747,0)</f>
        <v>0</v>
      </c>
      <c r="BF1747" s="193">
        <f>IF(N1747="snížená",J1747,0)</f>
        <v>0</v>
      </c>
      <c r="BG1747" s="193">
        <f>IF(N1747="zákl. přenesená",J1747,0)</f>
        <v>0</v>
      </c>
      <c r="BH1747" s="193">
        <f>IF(N1747="sníž. přenesená",J1747,0)</f>
        <v>0</v>
      </c>
      <c r="BI1747" s="193">
        <f>IF(N1747="nulová",J1747,0)</f>
        <v>0</v>
      </c>
      <c r="BJ1747" s="25" t="s">
        <v>92</v>
      </c>
      <c r="BK1747" s="193">
        <f>ROUND(I1747*H1747,2)</f>
        <v>0</v>
      </c>
      <c r="BL1747" s="25" t="s">
        <v>384</v>
      </c>
      <c r="BM1747" s="25" t="s">
        <v>4486</v>
      </c>
    </row>
    <row r="1748" spans="2:65" s="12" customFormat="1">
      <c r="B1748" s="194"/>
      <c r="D1748" s="195" t="s">
        <v>284</v>
      </c>
      <c r="E1748" s="196" t="s">
        <v>5</v>
      </c>
      <c r="F1748" s="197" t="s">
        <v>658</v>
      </c>
      <c r="H1748" s="196" t="s">
        <v>5</v>
      </c>
      <c r="I1748" s="198"/>
      <c r="L1748" s="194"/>
      <c r="M1748" s="199"/>
      <c r="N1748" s="200"/>
      <c r="O1748" s="200"/>
      <c r="P1748" s="200"/>
      <c r="Q1748" s="200"/>
      <c r="R1748" s="200"/>
      <c r="S1748" s="200"/>
      <c r="T1748" s="201"/>
      <c r="AT1748" s="196" t="s">
        <v>284</v>
      </c>
      <c r="AU1748" s="196" t="s">
        <v>81</v>
      </c>
      <c r="AV1748" s="12" t="s">
        <v>77</v>
      </c>
      <c r="AW1748" s="12" t="s">
        <v>36</v>
      </c>
      <c r="AX1748" s="12" t="s">
        <v>73</v>
      </c>
      <c r="AY1748" s="196" t="s">
        <v>276</v>
      </c>
    </row>
    <row r="1749" spans="2:65" s="12" customFormat="1">
      <c r="B1749" s="194"/>
      <c r="D1749" s="195" t="s">
        <v>284</v>
      </c>
      <c r="E1749" s="196" t="s">
        <v>5</v>
      </c>
      <c r="F1749" s="197" t="s">
        <v>1406</v>
      </c>
      <c r="H1749" s="196" t="s">
        <v>5</v>
      </c>
      <c r="I1749" s="198"/>
      <c r="L1749" s="194"/>
      <c r="M1749" s="199"/>
      <c r="N1749" s="200"/>
      <c r="O1749" s="200"/>
      <c r="P1749" s="200"/>
      <c r="Q1749" s="200"/>
      <c r="R1749" s="200"/>
      <c r="S1749" s="200"/>
      <c r="T1749" s="201"/>
      <c r="AT1749" s="196" t="s">
        <v>284</v>
      </c>
      <c r="AU1749" s="196" t="s">
        <v>81</v>
      </c>
      <c r="AV1749" s="12" t="s">
        <v>77</v>
      </c>
      <c r="AW1749" s="12" t="s">
        <v>36</v>
      </c>
      <c r="AX1749" s="12" t="s">
        <v>73</v>
      </c>
      <c r="AY1749" s="196" t="s">
        <v>276</v>
      </c>
    </row>
    <row r="1750" spans="2:65" s="13" customFormat="1">
      <c r="B1750" s="202"/>
      <c r="D1750" s="195" t="s">
        <v>284</v>
      </c>
      <c r="E1750" s="203" t="s">
        <v>5</v>
      </c>
      <c r="F1750" s="204" t="s">
        <v>4487</v>
      </c>
      <c r="H1750" s="205">
        <v>7</v>
      </c>
      <c r="I1750" s="206"/>
      <c r="L1750" s="202"/>
      <c r="M1750" s="207"/>
      <c r="N1750" s="208"/>
      <c r="O1750" s="208"/>
      <c r="P1750" s="208"/>
      <c r="Q1750" s="208"/>
      <c r="R1750" s="208"/>
      <c r="S1750" s="208"/>
      <c r="T1750" s="209"/>
      <c r="AT1750" s="203" t="s">
        <v>284</v>
      </c>
      <c r="AU1750" s="203" t="s">
        <v>81</v>
      </c>
      <c r="AV1750" s="13" t="s">
        <v>81</v>
      </c>
      <c r="AW1750" s="13" t="s">
        <v>36</v>
      </c>
      <c r="AX1750" s="13" t="s">
        <v>73</v>
      </c>
      <c r="AY1750" s="203" t="s">
        <v>276</v>
      </c>
    </row>
    <row r="1751" spans="2:65" s="14" customFormat="1">
      <c r="B1751" s="210"/>
      <c r="D1751" s="195" t="s">
        <v>284</v>
      </c>
      <c r="E1751" s="211" t="s">
        <v>5</v>
      </c>
      <c r="F1751" s="212" t="s">
        <v>290</v>
      </c>
      <c r="H1751" s="213">
        <v>7</v>
      </c>
      <c r="I1751" s="214"/>
      <c r="L1751" s="210"/>
      <c r="M1751" s="215"/>
      <c r="N1751" s="216"/>
      <c r="O1751" s="216"/>
      <c r="P1751" s="216"/>
      <c r="Q1751" s="216"/>
      <c r="R1751" s="216"/>
      <c r="S1751" s="216"/>
      <c r="T1751" s="217"/>
      <c r="AT1751" s="211" t="s">
        <v>284</v>
      </c>
      <c r="AU1751" s="211" t="s">
        <v>81</v>
      </c>
      <c r="AV1751" s="14" t="s">
        <v>87</v>
      </c>
      <c r="AW1751" s="14" t="s">
        <v>36</v>
      </c>
      <c r="AX1751" s="14" t="s">
        <v>73</v>
      </c>
      <c r="AY1751" s="211" t="s">
        <v>276</v>
      </c>
    </row>
    <row r="1752" spans="2:65" s="15" customFormat="1">
      <c r="B1752" s="218"/>
      <c r="D1752" s="195" t="s">
        <v>284</v>
      </c>
      <c r="E1752" s="219" t="s">
        <v>5</v>
      </c>
      <c r="F1752" s="220" t="s">
        <v>291</v>
      </c>
      <c r="H1752" s="221">
        <v>7</v>
      </c>
      <c r="I1752" s="222"/>
      <c r="L1752" s="218"/>
      <c r="M1752" s="223"/>
      <c r="N1752" s="224"/>
      <c r="O1752" s="224"/>
      <c r="P1752" s="224"/>
      <c r="Q1752" s="224"/>
      <c r="R1752" s="224"/>
      <c r="S1752" s="224"/>
      <c r="T1752" s="225"/>
      <c r="AT1752" s="219" t="s">
        <v>284</v>
      </c>
      <c r="AU1752" s="219" t="s">
        <v>81</v>
      </c>
      <c r="AV1752" s="15" t="s">
        <v>92</v>
      </c>
      <c r="AW1752" s="15" t="s">
        <v>36</v>
      </c>
      <c r="AX1752" s="15" t="s">
        <v>77</v>
      </c>
      <c r="AY1752" s="219" t="s">
        <v>276</v>
      </c>
    </row>
    <row r="1753" spans="2:65" s="1" customFormat="1" ht="16.5" customHeight="1">
      <c r="B1753" s="181"/>
      <c r="C1753" s="226" t="s">
        <v>1613</v>
      </c>
      <c r="D1753" s="226" t="s">
        <v>447</v>
      </c>
      <c r="E1753" s="227" t="s">
        <v>659</v>
      </c>
      <c r="F1753" s="228" t="s">
        <v>660</v>
      </c>
      <c r="G1753" s="229" t="s">
        <v>368</v>
      </c>
      <c r="H1753" s="230">
        <v>7</v>
      </c>
      <c r="I1753" s="231"/>
      <c r="J1753" s="232">
        <f>ROUND(I1753*H1753,2)</f>
        <v>0</v>
      </c>
      <c r="K1753" s="228" t="s">
        <v>282</v>
      </c>
      <c r="L1753" s="233"/>
      <c r="M1753" s="234" t="s">
        <v>5</v>
      </c>
      <c r="N1753" s="235" t="s">
        <v>46</v>
      </c>
      <c r="O1753" s="43"/>
      <c r="P1753" s="191">
        <f>O1753*H1753</f>
        <v>0</v>
      </c>
      <c r="Q1753" s="191">
        <v>1.1999999999999999E-3</v>
      </c>
      <c r="R1753" s="191">
        <f>Q1753*H1753</f>
        <v>8.3999999999999995E-3</v>
      </c>
      <c r="S1753" s="191">
        <v>0</v>
      </c>
      <c r="T1753" s="192">
        <f>S1753*H1753</f>
        <v>0</v>
      </c>
      <c r="AR1753" s="25" t="s">
        <v>484</v>
      </c>
      <c r="AT1753" s="25" t="s">
        <v>447</v>
      </c>
      <c r="AU1753" s="25" t="s">
        <v>81</v>
      </c>
      <c r="AY1753" s="25" t="s">
        <v>276</v>
      </c>
      <c r="BE1753" s="193">
        <f>IF(N1753="základní",J1753,0)</f>
        <v>0</v>
      </c>
      <c r="BF1753" s="193">
        <f>IF(N1753="snížená",J1753,0)</f>
        <v>0</v>
      </c>
      <c r="BG1753" s="193">
        <f>IF(N1753="zákl. přenesená",J1753,0)</f>
        <v>0</v>
      </c>
      <c r="BH1753" s="193">
        <f>IF(N1753="sníž. přenesená",J1753,0)</f>
        <v>0</v>
      </c>
      <c r="BI1753" s="193">
        <f>IF(N1753="nulová",J1753,0)</f>
        <v>0</v>
      </c>
      <c r="BJ1753" s="25" t="s">
        <v>92</v>
      </c>
      <c r="BK1753" s="193">
        <f>ROUND(I1753*H1753,2)</f>
        <v>0</v>
      </c>
      <c r="BL1753" s="25" t="s">
        <v>384</v>
      </c>
      <c r="BM1753" s="25" t="s">
        <v>4488</v>
      </c>
    </row>
    <row r="1754" spans="2:65" s="12" customFormat="1">
      <c r="B1754" s="194"/>
      <c r="D1754" s="195" t="s">
        <v>284</v>
      </c>
      <c r="E1754" s="196" t="s">
        <v>5</v>
      </c>
      <c r="F1754" s="197" t="s">
        <v>451</v>
      </c>
      <c r="H1754" s="196" t="s">
        <v>5</v>
      </c>
      <c r="I1754" s="198"/>
      <c r="L1754" s="194"/>
      <c r="M1754" s="199"/>
      <c r="N1754" s="200"/>
      <c r="O1754" s="200"/>
      <c r="P1754" s="200"/>
      <c r="Q1754" s="200"/>
      <c r="R1754" s="200"/>
      <c r="S1754" s="200"/>
      <c r="T1754" s="201"/>
      <c r="AT1754" s="196" t="s">
        <v>284</v>
      </c>
      <c r="AU1754" s="196" t="s">
        <v>81</v>
      </c>
      <c r="AV1754" s="12" t="s">
        <v>77</v>
      </c>
      <c r="AW1754" s="12" t="s">
        <v>36</v>
      </c>
      <c r="AX1754" s="12" t="s">
        <v>73</v>
      </c>
      <c r="AY1754" s="196" t="s">
        <v>276</v>
      </c>
    </row>
    <row r="1755" spans="2:65" s="13" customFormat="1">
      <c r="B1755" s="202"/>
      <c r="D1755" s="195" t="s">
        <v>284</v>
      </c>
      <c r="E1755" s="203" t="s">
        <v>5</v>
      </c>
      <c r="F1755" s="204" t="s">
        <v>315</v>
      </c>
      <c r="H1755" s="205">
        <v>7</v>
      </c>
      <c r="I1755" s="206"/>
      <c r="L1755" s="202"/>
      <c r="M1755" s="207"/>
      <c r="N1755" s="208"/>
      <c r="O1755" s="208"/>
      <c r="P1755" s="208"/>
      <c r="Q1755" s="208"/>
      <c r="R1755" s="208"/>
      <c r="S1755" s="208"/>
      <c r="T1755" s="209"/>
      <c r="AT1755" s="203" t="s">
        <v>284</v>
      </c>
      <c r="AU1755" s="203" t="s">
        <v>81</v>
      </c>
      <c r="AV1755" s="13" t="s">
        <v>81</v>
      </c>
      <c r="AW1755" s="13" t="s">
        <v>36</v>
      </c>
      <c r="AX1755" s="13" t="s">
        <v>73</v>
      </c>
      <c r="AY1755" s="203" t="s">
        <v>276</v>
      </c>
    </row>
    <row r="1756" spans="2:65" s="14" customFormat="1">
      <c r="B1756" s="210"/>
      <c r="D1756" s="195" t="s">
        <v>284</v>
      </c>
      <c r="E1756" s="211" t="s">
        <v>5</v>
      </c>
      <c r="F1756" s="212" t="s">
        <v>290</v>
      </c>
      <c r="H1756" s="213">
        <v>7</v>
      </c>
      <c r="I1756" s="214"/>
      <c r="L1756" s="210"/>
      <c r="M1756" s="215"/>
      <c r="N1756" s="216"/>
      <c r="O1756" s="216"/>
      <c r="P1756" s="216"/>
      <c r="Q1756" s="216"/>
      <c r="R1756" s="216"/>
      <c r="S1756" s="216"/>
      <c r="T1756" s="217"/>
      <c r="AT1756" s="211" t="s">
        <v>284</v>
      </c>
      <c r="AU1756" s="211" t="s">
        <v>81</v>
      </c>
      <c r="AV1756" s="14" t="s">
        <v>87</v>
      </c>
      <c r="AW1756" s="14" t="s">
        <v>36</v>
      </c>
      <c r="AX1756" s="14" t="s">
        <v>73</v>
      </c>
      <c r="AY1756" s="211" t="s">
        <v>276</v>
      </c>
    </row>
    <row r="1757" spans="2:65" s="15" customFormat="1">
      <c r="B1757" s="218"/>
      <c r="D1757" s="195" t="s">
        <v>284</v>
      </c>
      <c r="E1757" s="219" t="s">
        <v>5</v>
      </c>
      <c r="F1757" s="220" t="s">
        <v>291</v>
      </c>
      <c r="H1757" s="221">
        <v>7</v>
      </c>
      <c r="I1757" s="222"/>
      <c r="L1757" s="218"/>
      <c r="M1757" s="223"/>
      <c r="N1757" s="224"/>
      <c r="O1757" s="224"/>
      <c r="P1757" s="224"/>
      <c r="Q1757" s="224"/>
      <c r="R1757" s="224"/>
      <c r="S1757" s="224"/>
      <c r="T1757" s="225"/>
      <c r="AT1757" s="219" t="s">
        <v>284</v>
      </c>
      <c r="AU1757" s="219" t="s">
        <v>81</v>
      </c>
      <c r="AV1757" s="15" t="s">
        <v>92</v>
      </c>
      <c r="AW1757" s="15" t="s">
        <v>36</v>
      </c>
      <c r="AX1757" s="15" t="s">
        <v>77</v>
      </c>
      <c r="AY1757" s="219" t="s">
        <v>276</v>
      </c>
    </row>
    <row r="1758" spans="2:65" s="1" customFormat="1" ht="25.5" customHeight="1">
      <c r="B1758" s="181"/>
      <c r="C1758" s="182" t="s">
        <v>1617</v>
      </c>
      <c r="D1758" s="182" t="s">
        <v>278</v>
      </c>
      <c r="E1758" s="183" t="s">
        <v>672</v>
      </c>
      <c r="F1758" s="184" t="s">
        <v>4489</v>
      </c>
      <c r="G1758" s="185" t="s">
        <v>368</v>
      </c>
      <c r="H1758" s="186">
        <v>1</v>
      </c>
      <c r="I1758" s="187"/>
      <c r="J1758" s="188">
        <f>ROUND(I1758*H1758,2)</f>
        <v>0</v>
      </c>
      <c r="K1758" s="184" t="s">
        <v>459</v>
      </c>
      <c r="L1758" s="42"/>
      <c r="M1758" s="189" t="s">
        <v>5</v>
      </c>
      <c r="N1758" s="190" t="s">
        <v>46</v>
      </c>
      <c r="O1758" s="43"/>
      <c r="P1758" s="191">
        <f>O1758*H1758</f>
        <v>0</v>
      </c>
      <c r="Q1758" s="191">
        <v>0</v>
      </c>
      <c r="R1758" s="191">
        <f>Q1758*H1758</f>
        <v>0</v>
      </c>
      <c r="S1758" s="191">
        <v>0</v>
      </c>
      <c r="T1758" s="192">
        <f>S1758*H1758</f>
        <v>0</v>
      </c>
      <c r="AR1758" s="25" t="s">
        <v>384</v>
      </c>
      <c r="AT1758" s="25" t="s">
        <v>278</v>
      </c>
      <c r="AU1758" s="25" t="s">
        <v>81</v>
      </c>
      <c r="AY1758" s="25" t="s">
        <v>276</v>
      </c>
      <c r="BE1758" s="193">
        <f>IF(N1758="základní",J1758,0)</f>
        <v>0</v>
      </c>
      <c r="BF1758" s="193">
        <f>IF(N1758="snížená",J1758,0)</f>
        <v>0</v>
      </c>
      <c r="BG1758" s="193">
        <f>IF(N1758="zákl. přenesená",J1758,0)</f>
        <v>0</v>
      </c>
      <c r="BH1758" s="193">
        <f>IF(N1758="sníž. přenesená",J1758,0)</f>
        <v>0</v>
      </c>
      <c r="BI1758" s="193">
        <f>IF(N1758="nulová",J1758,0)</f>
        <v>0</v>
      </c>
      <c r="BJ1758" s="25" t="s">
        <v>92</v>
      </c>
      <c r="BK1758" s="193">
        <f>ROUND(I1758*H1758,2)</f>
        <v>0</v>
      </c>
      <c r="BL1758" s="25" t="s">
        <v>384</v>
      </c>
      <c r="BM1758" s="25" t="s">
        <v>4490</v>
      </c>
    </row>
    <row r="1759" spans="2:65" s="12" customFormat="1">
      <c r="B1759" s="194"/>
      <c r="D1759" s="195" t="s">
        <v>284</v>
      </c>
      <c r="E1759" s="196" t="s">
        <v>5</v>
      </c>
      <c r="F1759" s="197" t="s">
        <v>675</v>
      </c>
      <c r="H1759" s="196" t="s">
        <v>5</v>
      </c>
      <c r="I1759" s="198"/>
      <c r="L1759" s="194"/>
      <c r="M1759" s="199"/>
      <c r="N1759" s="200"/>
      <c r="O1759" s="200"/>
      <c r="P1759" s="200"/>
      <c r="Q1759" s="200"/>
      <c r="R1759" s="200"/>
      <c r="S1759" s="200"/>
      <c r="T1759" s="201"/>
      <c r="AT1759" s="196" t="s">
        <v>284</v>
      </c>
      <c r="AU1759" s="196" t="s">
        <v>81</v>
      </c>
      <c r="AV1759" s="12" t="s">
        <v>77</v>
      </c>
      <c r="AW1759" s="12" t="s">
        <v>36</v>
      </c>
      <c r="AX1759" s="12" t="s">
        <v>73</v>
      </c>
      <c r="AY1759" s="196" t="s">
        <v>276</v>
      </c>
    </row>
    <row r="1760" spans="2:65" s="12" customFormat="1">
      <c r="B1760" s="194"/>
      <c r="D1760" s="195" t="s">
        <v>284</v>
      </c>
      <c r="E1760" s="196" t="s">
        <v>5</v>
      </c>
      <c r="F1760" s="197" t="s">
        <v>371</v>
      </c>
      <c r="H1760" s="196" t="s">
        <v>5</v>
      </c>
      <c r="I1760" s="198"/>
      <c r="L1760" s="194"/>
      <c r="M1760" s="199"/>
      <c r="N1760" s="200"/>
      <c r="O1760" s="200"/>
      <c r="P1760" s="200"/>
      <c r="Q1760" s="200"/>
      <c r="R1760" s="200"/>
      <c r="S1760" s="200"/>
      <c r="T1760" s="201"/>
      <c r="AT1760" s="196" t="s">
        <v>284</v>
      </c>
      <c r="AU1760" s="196" t="s">
        <v>81</v>
      </c>
      <c r="AV1760" s="12" t="s">
        <v>77</v>
      </c>
      <c r="AW1760" s="12" t="s">
        <v>36</v>
      </c>
      <c r="AX1760" s="12" t="s">
        <v>73</v>
      </c>
      <c r="AY1760" s="196" t="s">
        <v>276</v>
      </c>
    </row>
    <row r="1761" spans="2:65" s="12" customFormat="1">
      <c r="B1761" s="194"/>
      <c r="D1761" s="195" t="s">
        <v>284</v>
      </c>
      <c r="E1761" s="196" t="s">
        <v>5</v>
      </c>
      <c r="F1761" s="197" t="s">
        <v>3910</v>
      </c>
      <c r="H1761" s="196" t="s">
        <v>5</v>
      </c>
      <c r="I1761" s="198"/>
      <c r="L1761" s="194"/>
      <c r="M1761" s="199"/>
      <c r="N1761" s="200"/>
      <c r="O1761" s="200"/>
      <c r="P1761" s="200"/>
      <c r="Q1761" s="200"/>
      <c r="R1761" s="200"/>
      <c r="S1761" s="200"/>
      <c r="T1761" s="201"/>
      <c r="AT1761" s="196" t="s">
        <v>284</v>
      </c>
      <c r="AU1761" s="196" t="s">
        <v>81</v>
      </c>
      <c r="AV1761" s="12" t="s">
        <v>77</v>
      </c>
      <c r="AW1761" s="12" t="s">
        <v>36</v>
      </c>
      <c r="AX1761" s="12" t="s">
        <v>73</v>
      </c>
      <c r="AY1761" s="196" t="s">
        <v>276</v>
      </c>
    </row>
    <row r="1762" spans="2:65" s="12" customFormat="1">
      <c r="B1762" s="194"/>
      <c r="D1762" s="195" t="s">
        <v>284</v>
      </c>
      <c r="E1762" s="196" t="s">
        <v>5</v>
      </c>
      <c r="F1762" s="197" t="s">
        <v>4491</v>
      </c>
      <c r="H1762" s="196" t="s">
        <v>5</v>
      </c>
      <c r="I1762" s="198"/>
      <c r="L1762" s="194"/>
      <c r="M1762" s="199"/>
      <c r="N1762" s="200"/>
      <c r="O1762" s="200"/>
      <c r="P1762" s="200"/>
      <c r="Q1762" s="200"/>
      <c r="R1762" s="200"/>
      <c r="S1762" s="200"/>
      <c r="T1762" s="201"/>
      <c r="AT1762" s="196" t="s">
        <v>284</v>
      </c>
      <c r="AU1762" s="196" t="s">
        <v>81</v>
      </c>
      <c r="AV1762" s="12" t="s">
        <v>77</v>
      </c>
      <c r="AW1762" s="12" t="s">
        <v>36</v>
      </c>
      <c r="AX1762" s="12" t="s">
        <v>73</v>
      </c>
      <c r="AY1762" s="196" t="s">
        <v>276</v>
      </c>
    </row>
    <row r="1763" spans="2:65" s="13" customFormat="1">
      <c r="B1763" s="202"/>
      <c r="D1763" s="195" t="s">
        <v>284</v>
      </c>
      <c r="E1763" s="203" t="s">
        <v>5</v>
      </c>
      <c r="F1763" s="204" t="s">
        <v>77</v>
      </c>
      <c r="H1763" s="205">
        <v>1</v>
      </c>
      <c r="I1763" s="206"/>
      <c r="L1763" s="202"/>
      <c r="M1763" s="207"/>
      <c r="N1763" s="208"/>
      <c r="O1763" s="208"/>
      <c r="P1763" s="208"/>
      <c r="Q1763" s="208"/>
      <c r="R1763" s="208"/>
      <c r="S1763" s="208"/>
      <c r="T1763" s="209"/>
      <c r="AT1763" s="203" t="s">
        <v>284</v>
      </c>
      <c r="AU1763" s="203" t="s">
        <v>81</v>
      </c>
      <c r="AV1763" s="13" t="s">
        <v>81</v>
      </c>
      <c r="AW1763" s="13" t="s">
        <v>36</v>
      </c>
      <c r="AX1763" s="13" t="s">
        <v>73</v>
      </c>
      <c r="AY1763" s="203" t="s">
        <v>276</v>
      </c>
    </row>
    <row r="1764" spans="2:65" s="14" customFormat="1">
      <c r="B1764" s="210"/>
      <c r="D1764" s="195" t="s">
        <v>284</v>
      </c>
      <c r="E1764" s="211" t="s">
        <v>5</v>
      </c>
      <c r="F1764" s="212" t="s">
        <v>290</v>
      </c>
      <c r="H1764" s="213">
        <v>1</v>
      </c>
      <c r="I1764" s="214"/>
      <c r="L1764" s="210"/>
      <c r="M1764" s="215"/>
      <c r="N1764" s="216"/>
      <c r="O1764" s="216"/>
      <c r="P1764" s="216"/>
      <c r="Q1764" s="216"/>
      <c r="R1764" s="216"/>
      <c r="S1764" s="216"/>
      <c r="T1764" s="217"/>
      <c r="AT1764" s="211" t="s">
        <v>284</v>
      </c>
      <c r="AU1764" s="211" t="s">
        <v>81</v>
      </c>
      <c r="AV1764" s="14" t="s">
        <v>87</v>
      </c>
      <c r="AW1764" s="14" t="s">
        <v>36</v>
      </c>
      <c r="AX1764" s="14" t="s">
        <v>73</v>
      </c>
      <c r="AY1764" s="211" t="s">
        <v>276</v>
      </c>
    </row>
    <row r="1765" spans="2:65" s="15" customFormat="1">
      <c r="B1765" s="218"/>
      <c r="D1765" s="195" t="s">
        <v>284</v>
      </c>
      <c r="E1765" s="219" t="s">
        <v>5</v>
      </c>
      <c r="F1765" s="220" t="s">
        <v>291</v>
      </c>
      <c r="H1765" s="221">
        <v>1</v>
      </c>
      <c r="I1765" s="222"/>
      <c r="L1765" s="218"/>
      <c r="M1765" s="223"/>
      <c r="N1765" s="224"/>
      <c r="O1765" s="224"/>
      <c r="P1765" s="224"/>
      <c r="Q1765" s="224"/>
      <c r="R1765" s="224"/>
      <c r="S1765" s="224"/>
      <c r="T1765" s="225"/>
      <c r="AT1765" s="219" t="s">
        <v>284</v>
      </c>
      <c r="AU1765" s="219" t="s">
        <v>81</v>
      </c>
      <c r="AV1765" s="15" t="s">
        <v>92</v>
      </c>
      <c r="AW1765" s="15" t="s">
        <v>36</v>
      </c>
      <c r="AX1765" s="15" t="s">
        <v>77</v>
      </c>
      <c r="AY1765" s="219" t="s">
        <v>276</v>
      </c>
    </row>
    <row r="1766" spans="2:65" s="1" customFormat="1" ht="25.5" customHeight="1">
      <c r="B1766" s="181"/>
      <c r="C1766" s="182" t="s">
        <v>1623</v>
      </c>
      <c r="D1766" s="182" t="s">
        <v>278</v>
      </c>
      <c r="E1766" s="183" t="s">
        <v>4492</v>
      </c>
      <c r="F1766" s="184" t="s">
        <v>4493</v>
      </c>
      <c r="G1766" s="185" t="s">
        <v>368</v>
      </c>
      <c r="H1766" s="186">
        <v>1</v>
      </c>
      <c r="I1766" s="187"/>
      <c r="J1766" s="188">
        <f>ROUND(I1766*H1766,2)</f>
        <v>0</v>
      </c>
      <c r="K1766" s="184" t="s">
        <v>459</v>
      </c>
      <c r="L1766" s="42"/>
      <c r="M1766" s="189" t="s">
        <v>5</v>
      </c>
      <c r="N1766" s="190" t="s">
        <v>46</v>
      </c>
      <c r="O1766" s="43"/>
      <c r="P1766" s="191">
        <f>O1766*H1766</f>
        <v>0</v>
      </c>
      <c r="Q1766" s="191">
        <v>0</v>
      </c>
      <c r="R1766" s="191">
        <f>Q1766*H1766</f>
        <v>0</v>
      </c>
      <c r="S1766" s="191">
        <v>0</v>
      </c>
      <c r="T1766" s="192">
        <f>S1766*H1766</f>
        <v>0</v>
      </c>
      <c r="AR1766" s="25" t="s">
        <v>384</v>
      </c>
      <c r="AT1766" s="25" t="s">
        <v>278</v>
      </c>
      <c r="AU1766" s="25" t="s">
        <v>81</v>
      </c>
      <c r="AY1766" s="25" t="s">
        <v>276</v>
      </c>
      <c r="BE1766" s="193">
        <f>IF(N1766="základní",J1766,0)</f>
        <v>0</v>
      </c>
      <c r="BF1766" s="193">
        <f>IF(N1766="snížená",J1766,0)</f>
        <v>0</v>
      </c>
      <c r="BG1766" s="193">
        <f>IF(N1766="zákl. přenesená",J1766,0)</f>
        <v>0</v>
      </c>
      <c r="BH1766" s="193">
        <f>IF(N1766="sníž. přenesená",J1766,0)</f>
        <v>0</v>
      </c>
      <c r="BI1766" s="193">
        <f>IF(N1766="nulová",J1766,0)</f>
        <v>0</v>
      </c>
      <c r="BJ1766" s="25" t="s">
        <v>92</v>
      </c>
      <c r="BK1766" s="193">
        <f>ROUND(I1766*H1766,2)</f>
        <v>0</v>
      </c>
      <c r="BL1766" s="25" t="s">
        <v>384</v>
      </c>
      <c r="BM1766" s="25" t="s">
        <v>4494</v>
      </c>
    </row>
    <row r="1767" spans="2:65" s="12" customFormat="1">
      <c r="B1767" s="194"/>
      <c r="D1767" s="195" t="s">
        <v>284</v>
      </c>
      <c r="E1767" s="196" t="s">
        <v>5</v>
      </c>
      <c r="F1767" s="197" t="s">
        <v>675</v>
      </c>
      <c r="H1767" s="196" t="s">
        <v>5</v>
      </c>
      <c r="I1767" s="198"/>
      <c r="L1767" s="194"/>
      <c r="M1767" s="199"/>
      <c r="N1767" s="200"/>
      <c r="O1767" s="200"/>
      <c r="P1767" s="200"/>
      <c r="Q1767" s="200"/>
      <c r="R1767" s="200"/>
      <c r="S1767" s="200"/>
      <c r="T1767" s="201"/>
      <c r="AT1767" s="196" t="s">
        <v>284</v>
      </c>
      <c r="AU1767" s="196" t="s">
        <v>81</v>
      </c>
      <c r="AV1767" s="12" t="s">
        <v>77</v>
      </c>
      <c r="AW1767" s="12" t="s">
        <v>36</v>
      </c>
      <c r="AX1767" s="12" t="s">
        <v>73</v>
      </c>
      <c r="AY1767" s="196" t="s">
        <v>276</v>
      </c>
    </row>
    <row r="1768" spans="2:65" s="12" customFormat="1">
      <c r="B1768" s="194"/>
      <c r="D1768" s="195" t="s">
        <v>284</v>
      </c>
      <c r="E1768" s="196" t="s">
        <v>5</v>
      </c>
      <c r="F1768" s="197" t="s">
        <v>4495</v>
      </c>
      <c r="H1768" s="196" t="s">
        <v>5</v>
      </c>
      <c r="I1768" s="198"/>
      <c r="L1768" s="194"/>
      <c r="M1768" s="199"/>
      <c r="N1768" s="200"/>
      <c r="O1768" s="200"/>
      <c r="P1768" s="200"/>
      <c r="Q1768" s="200"/>
      <c r="R1768" s="200"/>
      <c r="S1768" s="200"/>
      <c r="T1768" s="201"/>
      <c r="AT1768" s="196" t="s">
        <v>284</v>
      </c>
      <c r="AU1768" s="196" t="s">
        <v>81</v>
      </c>
      <c r="AV1768" s="12" t="s">
        <v>77</v>
      </c>
      <c r="AW1768" s="12" t="s">
        <v>36</v>
      </c>
      <c r="AX1768" s="12" t="s">
        <v>73</v>
      </c>
      <c r="AY1768" s="196" t="s">
        <v>276</v>
      </c>
    </row>
    <row r="1769" spans="2:65" s="12" customFormat="1">
      <c r="B1769" s="194"/>
      <c r="D1769" s="195" t="s">
        <v>284</v>
      </c>
      <c r="E1769" s="196" t="s">
        <v>5</v>
      </c>
      <c r="F1769" s="197" t="s">
        <v>3910</v>
      </c>
      <c r="H1769" s="196" t="s">
        <v>5</v>
      </c>
      <c r="I1769" s="198"/>
      <c r="L1769" s="194"/>
      <c r="M1769" s="199"/>
      <c r="N1769" s="200"/>
      <c r="O1769" s="200"/>
      <c r="P1769" s="200"/>
      <c r="Q1769" s="200"/>
      <c r="R1769" s="200"/>
      <c r="S1769" s="200"/>
      <c r="T1769" s="201"/>
      <c r="AT1769" s="196" t="s">
        <v>284</v>
      </c>
      <c r="AU1769" s="196" t="s">
        <v>81</v>
      </c>
      <c r="AV1769" s="12" t="s">
        <v>77</v>
      </c>
      <c r="AW1769" s="12" t="s">
        <v>36</v>
      </c>
      <c r="AX1769" s="12" t="s">
        <v>73</v>
      </c>
      <c r="AY1769" s="196" t="s">
        <v>276</v>
      </c>
    </row>
    <row r="1770" spans="2:65" s="12" customFormat="1">
      <c r="B1770" s="194"/>
      <c r="D1770" s="195" t="s">
        <v>284</v>
      </c>
      <c r="E1770" s="196" t="s">
        <v>5</v>
      </c>
      <c r="F1770" s="197" t="s">
        <v>4496</v>
      </c>
      <c r="H1770" s="196" t="s">
        <v>5</v>
      </c>
      <c r="I1770" s="198"/>
      <c r="L1770" s="194"/>
      <c r="M1770" s="199"/>
      <c r="N1770" s="200"/>
      <c r="O1770" s="200"/>
      <c r="P1770" s="200"/>
      <c r="Q1770" s="200"/>
      <c r="R1770" s="200"/>
      <c r="S1770" s="200"/>
      <c r="T1770" s="201"/>
      <c r="AT1770" s="196" t="s">
        <v>284</v>
      </c>
      <c r="AU1770" s="196" t="s">
        <v>81</v>
      </c>
      <c r="AV1770" s="12" t="s">
        <v>77</v>
      </c>
      <c r="AW1770" s="12" t="s">
        <v>36</v>
      </c>
      <c r="AX1770" s="12" t="s">
        <v>73</v>
      </c>
      <c r="AY1770" s="196" t="s">
        <v>276</v>
      </c>
    </row>
    <row r="1771" spans="2:65" s="13" customFormat="1">
      <c r="B1771" s="202"/>
      <c r="D1771" s="195" t="s">
        <v>284</v>
      </c>
      <c r="E1771" s="203" t="s">
        <v>5</v>
      </c>
      <c r="F1771" s="204" t="s">
        <v>77</v>
      </c>
      <c r="H1771" s="205">
        <v>1</v>
      </c>
      <c r="I1771" s="206"/>
      <c r="L1771" s="202"/>
      <c r="M1771" s="207"/>
      <c r="N1771" s="208"/>
      <c r="O1771" s="208"/>
      <c r="P1771" s="208"/>
      <c r="Q1771" s="208"/>
      <c r="R1771" s="208"/>
      <c r="S1771" s="208"/>
      <c r="T1771" s="209"/>
      <c r="AT1771" s="203" t="s">
        <v>284</v>
      </c>
      <c r="AU1771" s="203" t="s">
        <v>81</v>
      </c>
      <c r="AV1771" s="13" t="s">
        <v>81</v>
      </c>
      <c r="AW1771" s="13" t="s">
        <v>36</v>
      </c>
      <c r="AX1771" s="13" t="s">
        <v>73</v>
      </c>
      <c r="AY1771" s="203" t="s">
        <v>276</v>
      </c>
    </row>
    <row r="1772" spans="2:65" s="14" customFormat="1">
      <c r="B1772" s="210"/>
      <c r="D1772" s="195" t="s">
        <v>284</v>
      </c>
      <c r="E1772" s="211" t="s">
        <v>5</v>
      </c>
      <c r="F1772" s="212" t="s">
        <v>290</v>
      </c>
      <c r="H1772" s="213">
        <v>1</v>
      </c>
      <c r="I1772" s="214"/>
      <c r="L1772" s="210"/>
      <c r="M1772" s="215"/>
      <c r="N1772" s="216"/>
      <c r="O1772" s="216"/>
      <c r="P1772" s="216"/>
      <c r="Q1772" s="216"/>
      <c r="R1772" s="216"/>
      <c r="S1772" s="216"/>
      <c r="T1772" s="217"/>
      <c r="AT1772" s="211" t="s">
        <v>284</v>
      </c>
      <c r="AU1772" s="211" t="s">
        <v>81</v>
      </c>
      <c r="AV1772" s="14" t="s">
        <v>87</v>
      </c>
      <c r="AW1772" s="14" t="s">
        <v>36</v>
      </c>
      <c r="AX1772" s="14" t="s">
        <v>73</v>
      </c>
      <c r="AY1772" s="211" t="s">
        <v>276</v>
      </c>
    </row>
    <row r="1773" spans="2:65" s="15" customFormat="1">
      <c r="B1773" s="218"/>
      <c r="D1773" s="195" t="s">
        <v>284</v>
      </c>
      <c r="E1773" s="219" t="s">
        <v>5</v>
      </c>
      <c r="F1773" s="220" t="s">
        <v>291</v>
      </c>
      <c r="H1773" s="221">
        <v>1</v>
      </c>
      <c r="I1773" s="222"/>
      <c r="L1773" s="218"/>
      <c r="M1773" s="223"/>
      <c r="N1773" s="224"/>
      <c r="O1773" s="224"/>
      <c r="P1773" s="224"/>
      <c r="Q1773" s="224"/>
      <c r="R1773" s="224"/>
      <c r="S1773" s="224"/>
      <c r="T1773" s="225"/>
      <c r="AT1773" s="219" t="s">
        <v>284</v>
      </c>
      <c r="AU1773" s="219" t="s">
        <v>81</v>
      </c>
      <c r="AV1773" s="15" t="s">
        <v>92</v>
      </c>
      <c r="AW1773" s="15" t="s">
        <v>36</v>
      </c>
      <c r="AX1773" s="15" t="s">
        <v>77</v>
      </c>
      <c r="AY1773" s="219" t="s">
        <v>276</v>
      </c>
    </row>
    <row r="1774" spans="2:65" s="1" customFormat="1" ht="25.5" customHeight="1">
      <c r="B1774" s="181"/>
      <c r="C1774" s="182" t="s">
        <v>1627</v>
      </c>
      <c r="D1774" s="182" t="s">
        <v>278</v>
      </c>
      <c r="E1774" s="183" t="s">
        <v>4497</v>
      </c>
      <c r="F1774" s="184" t="s">
        <v>4498</v>
      </c>
      <c r="G1774" s="185" t="s">
        <v>368</v>
      </c>
      <c r="H1774" s="186">
        <v>1</v>
      </c>
      <c r="I1774" s="187"/>
      <c r="J1774" s="188">
        <f>ROUND(I1774*H1774,2)</f>
        <v>0</v>
      </c>
      <c r="K1774" s="184" t="s">
        <v>459</v>
      </c>
      <c r="L1774" s="42"/>
      <c r="M1774" s="189" t="s">
        <v>5</v>
      </c>
      <c r="N1774" s="190" t="s">
        <v>46</v>
      </c>
      <c r="O1774" s="43"/>
      <c r="P1774" s="191">
        <f>O1774*H1774</f>
        <v>0</v>
      </c>
      <c r="Q1774" s="191">
        <v>0</v>
      </c>
      <c r="R1774" s="191">
        <f>Q1774*H1774</f>
        <v>0</v>
      </c>
      <c r="S1774" s="191">
        <v>0</v>
      </c>
      <c r="T1774" s="192">
        <f>S1774*H1774</f>
        <v>0</v>
      </c>
      <c r="AR1774" s="25" t="s">
        <v>384</v>
      </c>
      <c r="AT1774" s="25" t="s">
        <v>278</v>
      </c>
      <c r="AU1774" s="25" t="s">
        <v>81</v>
      </c>
      <c r="AY1774" s="25" t="s">
        <v>276</v>
      </c>
      <c r="BE1774" s="193">
        <f>IF(N1774="základní",J1774,0)</f>
        <v>0</v>
      </c>
      <c r="BF1774" s="193">
        <f>IF(N1774="snížená",J1774,0)</f>
        <v>0</v>
      </c>
      <c r="BG1774" s="193">
        <f>IF(N1774="zákl. přenesená",J1774,0)</f>
        <v>0</v>
      </c>
      <c r="BH1774" s="193">
        <f>IF(N1774="sníž. přenesená",J1774,0)</f>
        <v>0</v>
      </c>
      <c r="BI1774" s="193">
        <f>IF(N1774="nulová",J1774,0)</f>
        <v>0</v>
      </c>
      <c r="BJ1774" s="25" t="s">
        <v>92</v>
      </c>
      <c r="BK1774" s="193">
        <f>ROUND(I1774*H1774,2)</f>
        <v>0</v>
      </c>
      <c r="BL1774" s="25" t="s">
        <v>384</v>
      </c>
      <c r="BM1774" s="25" t="s">
        <v>4499</v>
      </c>
    </row>
    <row r="1775" spans="2:65" s="12" customFormat="1">
      <c r="B1775" s="194"/>
      <c r="D1775" s="195" t="s">
        <v>284</v>
      </c>
      <c r="E1775" s="196" t="s">
        <v>5</v>
      </c>
      <c r="F1775" s="197" t="s">
        <v>675</v>
      </c>
      <c r="H1775" s="196" t="s">
        <v>5</v>
      </c>
      <c r="I1775" s="198"/>
      <c r="L1775" s="194"/>
      <c r="M1775" s="199"/>
      <c r="N1775" s="200"/>
      <c r="O1775" s="200"/>
      <c r="P1775" s="200"/>
      <c r="Q1775" s="200"/>
      <c r="R1775" s="200"/>
      <c r="S1775" s="200"/>
      <c r="T1775" s="201"/>
      <c r="AT1775" s="196" t="s">
        <v>284</v>
      </c>
      <c r="AU1775" s="196" t="s">
        <v>81</v>
      </c>
      <c r="AV1775" s="12" t="s">
        <v>77</v>
      </c>
      <c r="AW1775" s="12" t="s">
        <v>36</v>
      </c>
      <c r="AX1775" s="12" t="s">
        <v>73</v>
      </c>
      <c r="AY1775" s="196" t="s">
        <v>276</v>
      </c>
    </row>
    <row r="1776" spans="2:65" s="12" customFormat="1">
      <c r="B1776" s="194"/>
      <c r="D1776" s="195" t="s">
        <v>284</v>
      </c>
      <c r="E1776" s="196" t="s">
        <v>5</v>
      </c>
      <c r="F1776" s="197" t="s">
        <v>4495</v>
      </c>
      <c r="H1776" s="196" t="s">
        <v>5</v>
      </c>
      <c r="I1776" s="198"/>
      <c r="L1776" s="194"/>
      <c r="M1776" s="199"/>
      <c r="N1776" s="200"/>
      <c r="O1776" s="200"/>
      <c r="P1776" s="200"/>
      <c r="Q1776" s="200"/>
      <c r="R1776" s="200"/>
      <c r="S1776" s="200"/>
      <c r="T1776" s="201"/>
      <c r="AT1776" s="196" t="s">
        <v>284</v>
      </c>
      <c r="AU1776" s="196" t="s">
        <v>81</v>
      </c>
      <c r="AV1776" s="12" t="s">
        <v>77</v>
      </c>
      <c r="AW1776" s="12" t="s">
        <v>36</v>
      </c>
      <c r="AX1776" s="12" t="s">
        <v>73</v>
      </c>
      <c r="AY1776" s="196" t="s">
        <v>276</v>
      </c>
    </row>
    <row r="1777" spans="2:65" s="12" customFormat="1">
      <c r="B1777" s="194"/>
      <c r="D1777" s="195" t="s">
        <v>284</v>
      </c>
      <c r="E1777" s="196" t="s">
        <v>5</v>
      </c>
      <c r="F1777" s="197" t="s">
        <v>3910</v>
      </c>
      <c r="H1777" s="196" t="s">
        <v>5</v>
      </c>
      <c r="I1777" s="198"/>
      <c r="L1777" s="194"/>
      <c r="M1777" s="199"/>
      <c r="N1777" s="200"/>
      <c r="O1777" s="200"/>
      <c r="P1777" s="200"/>
      <c r="Q1777" s="200"/>
      <c r="R1777" s="200"/>
      <c r="S1777" s="200"/>
      <c r="T1777" s="201"/>
      <c r="AT1777" s="196" t="s">
        <v>284</v>
      </c>
      <c r="AU1777" s="196" t="s">
        <v>81</v>
      </c>
      <c r="AV1777" s="12" t="s">
        <v>77</v>
      </c>
      <c r="AW1777" s="12" t="s">
        <v>36</v>
      </c>
      <c r="AX1777" s="12" t="s">
        <v>73</v>
      </c>
      <c r="AY1777" s="196" t="s">
        <v>276</v>
      </c>
    </row>
    <row r="1778" spans="2:65" s="12" customFormat="1">
      <c r="B1778" s="194"/>
      <c r="D1778" s="195" t="s">
        <v>284</v>
      </c>
      <c r="E1778" s="196" t="s">
        <v>5</v>
      </c>
      <c r="F1778" s="197" t="s">
        <v>4500</v>
      </c>
      <c r="H1778" s="196" t="s">
        <v>5</v>
      </c>
      <c r="I1778" s="198"/>
      <c r="L1778" s="194"/>
      <c r="M1778" s="199"/>
      <c r="N1778" s="200"/>
      <c r="O1778" s="200"/>
      <c r="P1778" s="200"/>
      <c r="Q1778" s="200"/>
      <c r="R1778" s="200"/>
      <c r="S1778" s="200"/>
      <c r="T1778" s="201"/>
      <c r="AT1778" s="196" t="s">
        <v>284</v>
      </c>
      <c r="AU1778" s="196" t="s">
        <v>81</v>
      </c>
      <c r="AV1778" s="12" t="s">
        <v>77</v>
      </c>
      <c r="AW1778" s="12" t="s">
        <v>36</v>
      </c>
      <c r="AX1778" s="12" t="s">
        <v>73</v>
      </c>
      <c r="AY1778" s="196" t="s">
        <v>276</v>
      </c>
    </row>
    <row r="1779" spans="2:65" s="13" customFormat="1">
      <c r="B1779" s="202"/>
      <c r="D1779" s="195" t="s">
        <v>284</v>
      </c>
      <c r="E1779" s="203" t="s">
        <v>5</v>
      </c>
      <c r="F1779" s="204" t="s">
        <v>77</v>
      </c>
      <c r="H1779" s="205">
        <v>1</v>
      </c>
      <c r="I1779" s="206"/>
      <c r="L1779" s="202"/>
      <c r="M1779" s="207"/>
      <c r="N1779" s="208"/>
      <c r="O1779" s="208"/>
      <c r="P1779" s="208"/>
      <c r="Q1779" s="208"/>
      <c r="R1779" s="208"/>
      <c r="S1779" s="208"/>
      <c r="T1779" s="209"/>
      <c r="AT1779" s="203" t="s">
        <v>284</v>
      </c>
      <c r="AU1779" s="203" t="s">
        <v>81</v>
      </c>
      <c r="AV1779" s="13" t="s">
        <v>81</v>
      </c>
      <c r="AW1779" s="13" t="s">
        <v>36</v>
      </c>
      <c r="AX1779" s="13" t="s">
        <v>73</v>
      </c>
      <c r="AY1779" s="203" t="s">
        <v>276</v>
      </c>
    </row>
    <row r="1780" spans="2:65" s="14" customFormat="1">
      <c r="B1780" s="210"/>
      <c r="D1780" s="195" t="s">
        <v>284</v>
      </c>
      <c r="E1780" s="211" t="s">
        <v>5</v>
      </c>
      <c r="F1780" s="212" t="s">
        <v>290</v>
      </c>
      <c r="H1780" s="213">
        <v>1</v>
      </c>
      <c r="I1780" s="214"/>
      <c r="L1780" s="210"/>
      <c r="M1780" s="215"/>
      <c r="N1780" s="216"/>
      <c r="O1780" s="216"/>
      <c r="P1780" s="216"/>
      <c r="Q1780" s="216"/>
      <c r="R1780" s="216"/>
      <c r="S1780" s="216"/>
      <c r="T1780" s="217"/>
      <c r="AT1780" s="211" t="s">
        <v>284</v>
      </c>
      <c r="AU1780" s="211" t="s">
        <v>81</v>
      </c>
      <c r="AV1780" s="14" t="s">
        <v>87</v>
      </c>
      <c r="AW1780" s="14" t="s">
        <v>36</v>
      </c>
      <c r="AX1780" s="14" t="s">
        <v>73</v>
      </c>
      <c r="AY1780" s="211" t="s">
        <v>276</v>
      </c>
    </row>
    <row r="1781" spans="2:65" s="15" customFormat="1">
      <c r="B1781" s="218"/>
      <c r="D1781" s="195" t="s">
        <v>284</v>
      </c>
      <c r="E1781" s="219" t="s">
        <v>5</v>
      </c>
      <c r="F1781" s="220" t="s">
        <v>291</v>
      </c>
      <c r="H1781" s="221">
        <v>1</v>
      </c>
      <c r="I1781" s="222"/>
      <c r="L1781" s="218"/>
      <c r="M1781" s="223"/>
      <c r="N1781" s="224"/>
      <c r="O1781" s="224"/>
      <c r="P1781" s="224"/>
      <c r="Q1781" s="224"/>
      <c r="R1781" s="224"/>
      <c r="S1781" s="224"/>
      <c r="T1781" s="225"/>
      <c r="AT1781" s="219" t="s">
        <v>284</v>
      </c>
      <c r="AU1781" s="219" t="s">
        <v>81</v>
      </c>
      <c r="AV1781" s="15" t="s">
        <v>92</v>
      </c>
      <c r="AW1781" s="15" t="s">
        <v>36</v>
      </c>
      <c r="AX1781" s="15" t="s">
        <v>77</v>
      </c>
      <c r="AY1781" s="219" t="s">
        <v>276</v>
      </c>
    </row>
    <row r="1782" spans="2:65" s="1" customFormat="1" ht="25.5" customHeight="1">
      <c r="B1782" s="181"/>
      <c r="C1782" s="182" t="s">
        <v>1633</v>
      </c>
      <c r="D1782" s="182" t="s">
        <v>278</v>
      </c>
      <c r="E1782" s="183" t="s">
        <v>4501</v>
      </c>
      <c r="F1782" s="184" t="s">
        <v>4502</v>
      </c>
      <c r="G1782" s="185" t="s">
        <v>368</v>
      </c>
      <c r="H1782" s="186">
        <v>1</v>
      </c>
      <c r="I1782" s="187"/>
      <c r="J1782" s="188">
        <f>ROUND(I1782*H1782,2)</f>
        <v>0</v>
      </c>
      <c r="K1782" s="184" t="s">
        <v>459</v>
      </c>
      <c r="L1782" s="42"/>
      <c r="M1782" s="189" t="s">
        <v>5</v>
      </c>
      <c r="N1782" s="190" t="s">
        <v>46</v>
      </c>
      <c r="O1782" s="43"/>
      <c r="P1782" s="191">
        <f>O1782*H1782</f>
        <v>0</v>
      </c>
      <c r="Q1782" s="191">
        <v>0</v>
      </c>
      <c r="R1782" s="191">
        <f>Q1782*H1782</f>
        <v>0</v>
      </c>
      <c r="S1782" s="191">
        <v>0</v>
      </c>
      <c r="T1782" s="192">
        <f>S1782*H1782</f>
        <v>0</v>
      </c>
      <c r="AR1782" s="25" t="s">
        <v>384</v>
      </c>
      <c r="AT1782" s="25" t="s">
        <v>278</v>
      </c>
      <c r="AU1782" s="25" t="s">
        <v>81</v>
      </c>
      <c r="AY1782" s="25" t="s">
        <v>276</v>
      </c>
      <c r="BE1782" s="193">
        <f>IF(N1782="základní",J1782,0)</f>
        <v>0</v>
      </c>
      <c r="BF1782" s="193">
        <f>IF(N1782="snížená",J1782,0)</f>
        <v>0</v>
      </c>
      <c r="BG1782" s="193">
        <f>IF(N1782="zákl. přenesená",J1782,0)</f>
        <v>0</v>
      </c>
      <c r="BH1782" s="193">
        <f>IF(N1782="sníž. přenesená",J1782,0)</f>
        <v>0</v>
      </c>
      <c r="BI1782" s="193">
        <f>IF(N1782="nulová",J1782,0)</f>
        <v>0</v>
      </c>
      <c r="BJ1782" s="25" t="s">
        <v>92</v>
      </c>
      <c r="BK1782" s="193">
        <f>ROUND(I1782*H1782,2)</f>
        <v>0</v>
      </c>
      <c r="BL1782" s="25" t="s">
        <v>384</v>
      </c>
      <c r="BM1782" s="25" t="s">
        <v>4503</v>
      </c>
    </row>
    <row r="1783" spans="2:65" s="12" customFormat="1">
      <c r="B1783" s="194"/>
      <c r="D1783" s="195" t="s">
        <v>284</v>
      </c>
      <c r="E1783" s="196" t="s">
        <v>5</v>
      </c>
      <c r="F1783" s="197" t="s">
        <v>675</v>
      </c>
      <c r="H1783" s="196" t="s">
        <v>5</v>
      </c>
      <c r="I1783" s="198"/>
      <c r="L1783" s="194"/>
      <c r="M1783" s="199"/>
      <c r="N1783" s="200"/>
      <c r="O1783" s="200"/>
      <c r="P1783" s="200"/>
      <c r="Q1783" s="200"/>
      <c r="R1783" s="200"/>
      <c r="S1783" s="200"/>
      <c r="T1783" s="201"/>
      <c r="AT1783" s="196" t="s">
        <v>284</v>
      </c>
      <c r="AU1783" s="196" t="s">
        <v>81</v>
      </c>
      <c r="AV1783" s="12" t="s">
        <v>77</v>
      </c>
      <c r="AW1783" s="12" t="s">
        <v>36</v>
      </c>
      <c r="AX1783" s="12" t="s">
        <v>73</v>
      </c>
      <c r="AY1783" s="196" t="s">
        <v>276</v>
      </c>
    </row>
    <row r="1784" spans="2:65" s="12" customFormat="1">
      <c r="B1784" s="194"/>
      <c r="D1784" s="195" t="s">
        <v>284</v>
      </c>
      <c r="E1784" s="196" t="s">
        <v>5</v>
      </c>
      <c r="F1784" s="197" t="s">
        <v>4495</v>
      </c>
      <c r="H1784" s="196" t="s">
        <v>5</v>
      </c>
      <c r="I1784" s="198"/>
      <c r="L1784" s="194"/>
      <c r="M1784" s="199"/>
      <c r="N1784" s="200"/>
      <c r="O1784" s="200"/>
      <c r="P1784" s="200"/>
      <c r="Q1784" s="200"/>
      <c r="R1784" s="200"/>
      <c r="S1784" s="200"/>
      <c r="T1784" s="201"/>
      <c r="AT1784" s="196" t="s">
        <v>284</v>
      </c>
      <c r="AU1784" s="196" t="s">
        <v>81</v>
      </c>
      <c r="AV1784" s="12" t="s">
        <v>77</v>
      </c>
      <c r="AW1784" s="12" t="s">
        <v>36</v>
      </c>
      <c r="AX1784" s="12" t="s">
        <v>73</v>
      </c>
      <c r="AY1784" s="196" t="s">
        <v>276</v>
      </c>
    </row>
    <row r="1785" spans="2:65" s="12" customFormat="1">
      <c r="B1785" s="194"/>
      <c r="D1785" s="195" t="s">
        <v>284</v>
      </c>
      <c r="E1785" s="196" t="s">
        <v>5</v>
      </c>
      <c r="F1785" s="197" t="s">
        <v>3761</v>
      </c>
      <c r="H1785" s="196" t="s">
        <v>5</v>
      </c>
      <c r="I1785" s="198"/>
      <c r="L1785" s="194"/>
      <c r="M1785" s="199"/>
      <c r="N1785" s="200"/>
      <c r="O1785" s="200"/>
      <c r="P1785" s="200"/>
      <c r="Q1785" s="200"/>
      <c r="R1785" s="200"/>
      <c r="S1785" s="200"/>
      <c r="T1785" s="201"/>
      <c r="AT1785" s="196" t="s">
        <v>284</v>
      </c>
      <c r="AU1785" s="196" t="s">
        <v>81</v>
      </c>
      <c r="AV1785" s="12" t="s">
        <v>77</v>
      </c>
      <c r="AW1785" s="12" t="s">
        <v>36</v>
      </c>
      <c r="AX1785" s="12" t="s">
        <v>73</v>
      </c>
      <c r="AY1785" s="196" t="s">
        <v>276</v>
      </c>
    </row>
    <row r="1786" spans="2:65" s="12" customFormat="1">
      <c r="B1786" s="194"/>
      <c r="D1786" s="195" t="s">
        <v>284</v>
      </c>
      <c r="E1786" s="196" t="s">
        <v>5</v>
      </c>
      <c r="F1786" s="197" t="s">
        <v>4491</v>
      </c>
      <c r="H1786" s="196" t="s">
        <v>5</v>
      </c>
      <c r="I1786" s="198"/>
      <c r="L1786" s="194"/>
      <c r="M1786" s="199"/>
      <c r="N1786" s="200"/>
      <c r="O1786" s="200"/>
      <c r="P1786" s="200"/>
      <c r="Q1786" s="200"/>
      <c r="R1786" s="200"/>
      <c r="S1786" s="200"/>
      <c r="T1786" s="201"/>
      <c r="AT1786" s="196" t="s">
        <v>284</v>
      </c>
      <c r="AU1786" s="196" t="s">
        <v>81</v>
      </c>
      <c r="AV1786" s="12" t="s">
        <v>77</v>
      </c>
      <c r="AW1786" s="12" t="s">
        <v>36</v>
      </c>
      <c r="AX1786" s="12" t="s">
        <v>73</v>
      </c>
      <c r="AY1786" s="196" t="s">
        <v>276</v>
      </c>
    </row>
    <row r="1787" spans="2:65" s="13" customFormat="1">
      <c r="B1787" s="202"/>
      <c r="D1787" s="195" t="s">
        <v>284</v>
      </c>
      <c r="E1787" s="203" t="s">
        <v>5</v>
      </c>
      <c r="F1787" s="204" t="s">
        <v>77</v>
      </c>
      <c r="H1787" s="205">
        <v>1</v>
      </c>
      <c r="I1787" s="206"/>
      <c r="L1787" s="202"/>
      <c r="M1787" s="207"/>
      <c r="N1787" s="208"/>
      <c r="O1787" s="208"/>
      <c r="P1787" s="208"/>
      <c r="Q1787" s="208"/>
      <c r="R1787" s="208"/>
      <c r="S1787" s="208"/>
      <c r="T1787" s="209"/>
      <c r="AT1787" s="203" t="s">
        <v>284</v>
      </c>
      <c r="AU1787" s="203" t="s">
        <v>81</v>
      </c>
      <c r="AV1787" s="13" t="s">
        <v>81</v>
      </c>
      <c r="AW1787" s="13" t="s">
        <v>36</v>
      </c>
      <c r="AX1787" s="13" t="s">
        <v>73</v>
      </c>
      <c r="AY1787" s="203" t="s">
        <v>276</v>
      </c>
    </row>
    <row r="1788" spans="2:65" s="14" customFormat="1">
      <c r="B1788" s="210"/>
      <c r="D1788" s="195" t="s">
        <v>284</v>
      </c>
      <c r="E1788" s="211" t="s">
        <v>5</v>
      </c>
      <c r="F1788" s="212" t="s">
        <v>290</v>
      </c>
      <c r="H1788" s="213">
        <v>1</v>
      </c>
      <c r="I1788" s="214"/>
      <c r="L1788" s="210"/>
      <c r="M1788" s="215"/>
      <c r="N1788" s="216"/>
      <c r="O1788" s="216"/>
      <c r="P1788" s="216"/>
      <c r="Q1788" s="216"/>
      <c r="R1788" s="216"/>
      <c r="S1788" s="216"/>
      <c r="T1788" s="217"/>
      <c r="AT1788" s="211" t="s">
        <v>284</v>
      </c>
      <c r="AU1788" s="211" t="s">
        <v>81</v>
      </c>
      <c r="AV1788" s="14" t="s">
        <v>87</v>
      </c>
      <c r="AW1788" s="14" t="s">
        <v>36</v>
      </c>
      <c r="AX1788" s="14" t="s">
        <v>73</v>
      </c>
      <c r="AY1788" s="211" t="s">
        <v>276</v>
      </c>
    </row>
    <row r="1789" spans="2:65" s="15" customFormat="1">
      <c r="B1789" s="218"/>
      <c r="D1789" s="195" t="s">
        <v>284</v>
      </c>
      <c r="E1789" s="219" t="s">
        <v>5</v>
      </c>
      <c r="F1789" s="220" t="s">
        <v>291</v>
      </c>
      <c r="H1789" s="221">
        <v>1</v>
      </c>
      <c r="I1789" s="222"/>
      <c r="L1789" s="218"/>
      <c r="M1789" s="223"/>
      <c r="N1789" s="224"/>
      <c r="O1789" s="224"/>
      <c r="P1789" s="224"/>
      <c r="Q1789" s="224"/>
      <c r="R1789" s="224"/>
      <c r="S1789" s="224"/>
      <c r="T1789" s="225"/>
      <c r="AT1789" s="219" t="s">
        <v>284</v>
      </c>
      <c r="AU1789" s="219" t="s">
        <v>81</v>
      </c>
      <c r="AV1789" s="15" t="s">
        <v>92</v>
      </c>
      <c r="AW1789" s="15" t="s">
        <v>36</v>
      </c>
      <c r="AX1789" s="15" t="s">
        <v>77</v>
      </c>
      <c r="AY1789" s="219" t="s">
        <v>276</v>
      </c>
    </row>
    <row r="1790" spans="2:65" s="11" customFormat="1" ht="29.85" customHeight="1">
      <c r="B1790" s="168"/>
      <c r="D1790" s="169" t="s">
        <v>72</v>
      </c>
      <c r="E1790" s="179" t="s">
        <v>682</v>
      </c>
      <c r="F1790" s="179" t="s">
        <v>683</v>
      </c>
      <c r="I1790" s="171"/>
      <c r="J1790" s="180">
        <f>BK1790</f>
        <v>0</v>
      </c>
      <c r="L1790" s="168"/>
      <c r="M1790" s="173"/>
      <c r="N1790" s="174"/>
      <c r="O1790" s="174"/>
      <c r="P1790" s="175">
        <f>SUM(P1791:P1997)</f>
        <v>0</v>
      </c>
      <c r="Q1790" s="174"/>
      <c r="R1790" s="175">
        <f>SUM(R1791:R1997)</f>
        <v>0.57027040000000007</v>
      </c>
      <c r="S1790" s="174"/>
      <c r="T1790" s="176">
        <f>SUM(T1791:T1997)</f>
        <v>0</v>
      </c>
      <c r="AR1790" s="169" t="s">
        <v>81</v>
      </c>
      <c r="AT1790" s="177" t="s">
        <v>72</v>
      </c>
      <c r="AU1790" s="177" t="s">
        <v>77</v>
      </c>
      <c r="AY1790" s="169" t="s">
        <v>276</v>
      </c>
      <c r="BK1790" s="178">
        <f>SUM(BK1791:BK1997)</f>
        <v>0</v>
      </c>
    </row>
    <row r="1791" spans="2:65" s="1" customFormat="1" ht="16.5" customHeight="1">
      <c r="B1791" s="181"/>
      <c r="C1791" s="182" t="s">
        <v>1638</v>
      </c>
      <c r="D1791" s="182" t="s">
        <v>278</v>
      </c>
      <c r="E1791" s="183" t="s">
        <v>4504</v>
      </c>
      <c r="F1791" s="184" t="s">
        <v>4505</v>
      </c>
      <c r="G1791" s="185" t="s">
        <v>591</v>
      </c>
      <c r="H1791" s="186">
        <v>537.84</v>
      </c>
      <c r="I1791" s="187"/>
      <c r="J1791" s="188">
        <f>ROUND(I1791*H1791,2)</f>
        <v>0</v>
      </c>
      <c r="K1791" s="184" t="s">
        <v>282</v>
      </c>
      <c r="L1791" s="42"/>
      <c r="M1791" s="189" t="s">
        <v>5</v>
      </c>
      <c r="N1791" s="190" t="s">
        <v>46</v>
      </c>
      <c r="O1791" s="43"/>
      <c r="P1791" s="191">
        <f>O1791*H1791</f>
        <v>0</v>
      </c>
      <c r="Q1791" s="191">
        <v>6.0000000000000002E-5</v>
      </c>
      <c r="R1791" s="191">
        <f>Q1791*H1791</f>
        <v>3.2270400000000005E-2</v>
      </c>
      <c r="S1791" s="191">
        <v>0</v>
      </c>
      <c r="T1791" s="192">
        <f>S1791*H1791</f>
        <v>0</v>
      </c>
      <c r="AR1791" s="25" t="s">
        <v>384</v>
      </c>
      <c r="AT1791" s="25" t="s">
        <v>278</v>
      </c>
      <c r="AU1791" s="25" t="s">
        <v>81</v>
      </c>
      <c r="AY1791" s="25" t="s">
        <v>276</v>
      </c>
      <c r="BE1791" s="193">
        <f>IF(N1791="základní",J1791,0)</f>
        <v>0</v>
      </c>
      <c r="BF1791" s="193">
        <f>IF(N1791="snížená",J1791,0)</f>
        <v>0</v>
      </c>
      <c r="BG1791" s="193">
        <f>IF(N1791="zákl. přenesená",J1791,0)</f>
        <v>0</v>
      </c>
      <c r="BH1791" s="193">
        <f>IF(N1791="sníž. přenesená",J1791,0)</f>
        <v>0</v>
      </c>
      <c r="BI1791" s="193">
        <f>IF(N1791="nulová",J1791,0)</f>
        <v>0</v>
      </c>
      <c r="BJ1791" s="25" t="s">
        <v>92</v>
      </c>
      <c r="BK1791" s="193">
        <f>ROUND(I1791*H1791,2)</f>
        <v>0</v>
      </c>
      <c r="BL1791" s="25" t="s">
        <v>384</v>
      </c>
      <c r="BM1791" s="25" t="s">
        <v>4506</v>
      </c>
    </row>
    <row r="1792" spans="2:65" s="12" customFormat="1">
      <c r="B1792" s="194"/>
      <c r="D1792" s="195" t="s">
        <v>284</v>
      </c>
      <c r="E1792" s="196" t="s">
        <v>5</v>
      </c>
      <c r="F1792" s="197" t="s">
        <v>4507</v>
      </c>
      <c r="H1792" s="196" t="s">
        <v>5</v>
      </c>
      <c r="I1792" s="198"/>
      <c r="L1792" s="194"/>
      <c r="M1792" s="199"/>
      <c r="N1792" s="200"/>
      <c r="O1792" s="200"/>
      <c r="P1792" s="200"/>
      <c r="Q1792" s="200"/>
      <c r="R1792" s="200"/>
      <c r="S1792" s="200"/>
      <c r="T1792" s="201"/>
      <c r="AT1792" s="196" t="s">
        <v>284</v>
      </c>
      <c r="AU1792" s="196" t="s">
        <v>81</v>
      </c>
      <c r="AV1792" s="12" t="s">
        <v>77</v>
      </c>
      <c r="AW1792" s="12" t="s">
        <v>36</v>
      </c>
      <c r="AX1792" s="12" t="s">
        <v>73</v>
      </c>
      <c r="AY1792" s="196" t="s">
        <v>276</v>
      </c>
    </row>
    <row r="1793" spans="2:65" s="12" customFormat="1">
      <c r="B1793" s="194"/>
      <c r="D1793" s="195" t="s">
        <v>284</v>
      </c>
      <c r="E1793" s="196" t="s">
        <v>5</v>
      </c>
      <c r="F1793" s="197" t="s">
        <v>3920</v>
      </c>
      <c r="H1793" s="196" t="s">
        <v>5</v>
      </c>
      <c r="I1793" s="198"/>
      <c r="L1793" s="194"/>
      <c r="M1793" s="199"/>
      <c r="N1793" s="200"/>
      <c r="O1793" s="200"/>
      <c r="P1793" s="200"/>
      <c r="Q1793" s="200"/>
      <c r="R1793" s="200"/>
      <c r="S1793" s="200"/>
      <c r="T1793" s="201"/>
      <c r="AT1793" s="196" t="s">
        <v>284</v>
      </c>
      <c r="AU1793" s="196" t="s">
        <v>81</v>
      </c>
      <c r="AV1793" s="12" t="s">
        <v>77</v>
      </c>
      <c r="AW1793" s="12" t="s">
        <v>36</v>
      </c>
      <c r="AX1793" s="12" t="s">
        <v>73</v>
      </c>
      <c r="AY1793" s="196" t="s">
        <v>276</v>
      </c>
    </row>
    <row r="1794" spans="2:65" s="12" customFormat="1">
      <c r="B1794" s="194"/>
      <c r="D1794" s="195" t="s">
        <v>284</v>
      </c>
      <c r="E1794" s="196" t="s">
        <v>5</v>
      </c>
      <c r="F1794" s="197" t="s">
        <v>3910</v>
      </c>
      <c r="H1794" s="196" t="s">
        <v>5</v>
      </c>
      <c r="I1794" s="198"/>
      <c r="L1794" s="194"/>
      <c r="M1794" s="199"/>
      <c r="N1794" s="200"/>
      <c r="O1794" s="200"/>
      <c r="P1794" s="200"/>
      <c r="Q1794" s="200"/>
      <c r="R1794" s="200"/>
      <c r="S1794" s="200"/>
      <c r="T1794" s="201"/>
      <c r="AT1794" s="196" t="s">
        <v>284</v>
      </c>
      <c r="AU1794" s="196" t="s">
        <v>81</v>
      </c>
      <c r="AV1794" s="12" t="s">
        <v>77</v>
      </c>
      <c r="AW1794" s="12" t="s">
        <v>36</v>
      </c>
      <c r="AX1794" s="12" t="s">
        <v>73</v>
      </c>
      <c r="AY1794" s="196" t="s">
        <v>276</v>
      </c>
    </row>
    <row r="1795" spans="2:65" s="12" customFormat="1">
      <c r="B1795" s="194"/>
      <c r="D1795" s="195" t="s">
        <v>284</v>
      </c>
      <c r="E1795" s="196" t="s">
        <v>5</v>
      </c>
      <c r="F1795" s="197" t="s">
        <v>4508</v>
      </c>
      <c r="H1795" s="196" t="s">
        <v>5</v>
      </c>
      <c r="I1795" s="198"/>
      <c r="L1795" s="194"/>
      <c r="M1795" s="199"/>
      <c r="N1795" s="200"/>
      <c r="O1795" s="200"/>
      <c r="P1795" s="200"/>
      <c r="Q1795" s="200"/>
      <c r="R1795" s="200"/>
      <c r="S1795" s="200"/>
      <c r="T1795" s="201"/>
      <c r="AT1795" s="196" t="s">
        <v>284</v>
      </c>
      <c r="AU1795" s="196" t="s">
        <v>81</v>
      </c>
      <c r="AV1795" s="12" t="s">
        <v>77</v>
      </c>
      <c r="AW1795" s="12" t="s">
        <v>36</v>
      </c>
      <c r="AX1795" s="12" t="s">
        <v>73</v>
      </c>
      <c r="AY1795" s="196" t="s">
        <v>276</v>
      </c>
    </row>
    <row r="1796" spans="2:65" s="13" customFormat="1">
      <c r="B1796" s="202"/>
      <c r="D1796" s="195" t="s">
        <v>284</v>
      </c>
      <c r="E1796" s="203" t="s">
        <v>5</v>
      </c>
      <c r="F1796" s="204" t="s">
        <v>4509</v>
      </c>
      <c r="H1796" s="205">
        <v>162</v>
      </c>
      <c r="I1796" s="206"/>
      <c r="L1796" s="202"/>
      <c r="M1796" s="207"/>
      <c r="N1796" s="208"/>
      <c r="O1796" s="208"/>
      <c r="P1796" s="208"/>
      <c r="Q1796" s="208"/>
      <c r="R1796" s="208"/>
      <c r="S1796" s="208"/>
      <c r="T1796" s="209"/>
      <c r="AT1796" s="203" t="s">
        <v>284</v>
      </c>
      <c r="AU1796" s="203" t="s">
        <v>81</v>
      </c>
      <c r="AV1796" s="13" t="s">
        <v>81</v>
      </c>
      <c r="AW1796" s="13" t="s">
        <v>36</v>
      </c>
      <c r="AX1796" s="13" t="s">
        <v>73</v>
      </c>
      <c r="AY1796" s="203" t="s">
        <v>276</v>
      </c>
    </row>
    <row r="1797" spans="2:65" s="12" customFormat="1">
      <c r="B1797" s="194"/>
      <c r="D1797" s="195" t="s">
        <v>284</v>
      </c>
      <c r="E1797" s="196" t="s">
        <v>5</v>
      </c>
      <c r="F1797" s="197" t="s">
        <v>3770</v>
      </c>
      <c r="H1797" s="196" t="s">
        <v>5</v>
      </c>
      <c r="I1797" s="198"/>
      <c r="L1797" s="194"/>
      <c r="M1797" s="199"/>
      <c r="N1797" s="200"/>
      <c r="O1797" s="200"/>
      <c r="P1797" s="200"/>
      <c r="Q1797" s="200"/>
      <c r="R1797" s="200"/>
      <c r="S1797" s="200"/>
      <c r="T1797" s="201"/>
      <c r="AT1797" s="196" t="s">
        <v>284</v>
      </c>
      <c r="AU1797" s="196" t="s">
        <v>81</v>
      </c>
      <c r="AV1797" s="12" t="s">
        <v>77</v>
      </c>
      <c r="AW1797" s="12" t="s">
        <v>36</v>
      </c>
      <c r="AX1797" s="12" t="s">
        <v>73</v>
      </c>
      <c r="AY1797" s="196" t="s">
        <v>276</v>
      </c>
    </row>
    <row r="1798" spans="2:65" s="13" customFormat="1">
      <c r="B1798" s="202"/>
      <c r="D1798" s="195" t="s">
        <v>284</v>
      </c>
      <c r="E1798" s="203" t="s">
        <v>5</v>
      </c>
      <c r="F1798" s="204" t="s">
        <v>4510</v>
      </c>
      <c r="H1798" s="205">
        <v>375.84</v>
      </c>
      <c r="I1798" s="206"/>
      <c r="L1798" s="202"/>
      <c r="M1798" s="207"/>
      <c r="N1798" s="208"/>
      <c r="O1798" s="208"/>
      <c r="P1798" s="208"/>
      <c r="Q1798" s="208"/>
      <c r="R1798" s="208"/>
      <c r="S1798" s="208"/>
      <c r="T1798" s="209"/>
      <c r="AT1798" s="203" t="s">
        <v>284</v>
      </c>
      <c r="AU1798" s="203" t="s">
        <v>81</v>
      </c>
      <c r="AV1798" s="13" t="s">
        <v>81</v>
      </c>
      <c r="AW1798" s="13" t="s">
        <v>36</v>
      </c>
      <c r="AX1798" s="13" t="s">
        <v>73</v>
      </c>
      <c r="AY1798" s="203" t="s">
        <v>276</v>
      </c>
    </row>
    <row r="1799" spans="2:65" s="14" customFormat="1">
      <c r="B1799" s="210"/>
      <c r="D1799" s="195" t="s">
        <v>284</v>
      </c>
      <c r="E1799" s="211" t="s">
        <v>5</v>
      </c>
      <c r="F1799" s="212" t="s">
        <v>290</v>
      </c>
      <c r="H1799" s="213">
        <v>537.84</v>
      </c>
      <c r="I1799" s="214"/>
      <c r="L1799" s="210"/>
      <c r="M1799" s="215"/>
      <c r="N1799" s="216"/>
      <c r="O1799" s="216"/>
      <c r="P1799" s="216"/>
      <c r="Q1799" s="216"/>
      <c r="R1799" s="216"/>
      <c r="S1799" s="216"/>
      <c r="T1799" s="217"/>
      <c r="AT1799" s="211" t="s">
        <v>284</v>
      </c>
      <c r="AU1799" s="211" t="s">
        <v>81</v>
      </c>
      <c r="AV1799" s="14" t="s">
        <v>87</v>
      </c>
      <c r="AW1799" s="14" t="s">
        <v>36</v>
      </c>
      <c r="AX1799" s="14" t="s">
        <v>73</v>
      </c>
      <c r="AY1799" s="211" t="s">
        <v>276</v>
      </c>
    </row>
    <row r="1800" spans="2:65" s="15" customFormat="1">
      <c r="B1800" s="218"/>
      <c r="D1800" s="195" t="s">
        <v>284</v>
      </c>
      <c r="E1800" s="219" t="s">
        <v>5</v>
      </c>
      <c r="F1800" s="220" t="s">
        <v>291</v>
      </c>
      <c r="H1800" s="221">
        <v>537.84</v>
      </c>
      <c r="I1800" s="222"/>
      <c r="L1800" s="218"/>
      <c r="M1800" s="223"/>
      <c r="N1800" s="224"/>
      <c r="O1800" s="224"/>
      <c r="P1800" s="224"/>
      <c r="Q1800" s="224"/>
      <c r="R1800" s="224"/>
      <c r="S1800" s="224"/>
      <c r="T1800" s="225"/>
      <c r="AT1800" s="219" t="s">
        <v>284</v>
      </c>
      <c r="AU1800" s="219" t="s">
        <v>81</v>
      </c>
      <c r="AV1800" s="15" t="s">
        <v>92</v>
      </c>
      <c r="AW1800" s="15" t="s">
        <v>36</v>
      </c>
      <c r="AX1800" s="15" t="s">
        <v>77</v>
      </c>
      <c r="AY1800" s="219" t="s">
        <v>276</v>
      </c>
    </row>
    <row r="1801" spans="2:65" s="1" customFormat="1" ht="16.5" customHeight="1">
      <c r="B1801" s="181"/>
      <c r="C1801" s="226" t="s">
        <v>1646</v>
      </c>
      <c r="D1801" s="226" t="s">
        <v>447</v>
      </c>
      <c r="E1801" s="227" t="s">
        <v>4511</v>
      </c>
      <c r="F1801" s="228" t="s">
        <v>4512</v>
      </c>
      <c r="G1801" s="229" t="s">
        <v>318</v>
      </c>
      <c r="H1801" s="230">
        <v>0.53800000000000003</v>
      </c>
      <c r="I1801" s="231"/>
      <c r="J1801" s="232">
        <f>ROUND(I1801*H1801,2)</f>
        <v>0</v>
      </c>
      <c r="K1801" s="228" t="s">
        <v>282</v>
      </c>
      <c r="L1801" s="233"/>
      <c r="M1801" s="234" t="s">
        <v>5</v>
      </c>
      <c r="N1801" s="235" t="s">
        <v>46</v>
      </c>
      <c r="O1801" s="43"/>
      <c r="P1801" s="191">
        <f>O1801*H1801</f>
        <v>0</v>
      </c>
      <c r="Q1801" s="191">
        <v>1</v>
      </c>
      <c r="R1801" s="191">
        <f>Q1801*H1801</f>
        <v>0.53800000000000003</v>
      </c>
      <c r="S1801" s="191">
        <v>0</v>
      </c>
      <c r="T1801" s="192">
        <f>S1801*H1801</f>
        <v>0</v>
      </c>
      <c r="AR1801" s="25" t="s">
        <v>484</v>
      </c>
      <c r="AT1801" s="25" t="s">
        <v>447</v>
      </c>
      <c r="AU1801" s="25" t="s">
        <v>81</v>
      </c>
      <c r="AY1801" s="25" t="s">
        <v>276</v>
      </c>
      <c r="BE1801" s="193">
        <f>IF(N1801="základní",J1801,0)</f>
        <v>0</v>
      </c>
      <c r="BF1801" s="193">
        <f>IF(N1801="snížená",J1801,0)</f>
        <v>0</v>
      </c>
      <c r="BG1801" s="193">
        <f>IF(N1801="zákl. přenesená",J1801,0)</f>
        <v>0</v>
      </c>
      <c r="BH1801" s="193">
        <f>IF(N1801="sníž. přenesená",J1801,0)</f>
        <v>0</v>
      </c>
      <c r="BI1801" s="193">
        <f>IF(N1801="nulová",J1801,0)</f>
        <v>0</v>
      </c>
      <c r="BJ1801" s="25" t="s">
        <v>92</v>
      </c>
      <c r="BK1801" s="193">
        <f>ROUND(I1801*H1801,2)</f>
        <v>0</v>
      </c>
      <c r="BL1801" s="25" t="s">
        <v>384</v>
      </c>
      <c r="BM1801" s="25" t="s">
        <v>4513</v>
      </c>
    </row>
    <row r="1802" spans="2:65" s="12" customFormat="1">
      <c r="B1802" s="194"/>
      <c r="D1802" s="195" t="s">
        <v>284</v>
      </c>
      <c r="E1802" s="196" t="s">
        <v>5</v>
      </c>
      <c r="F1802" s="197" t="s">
        <v>451</v>
      </c>
      <c r="H1802" s="196" t="s">
        <v>5</v>
      </c>
      <c r="I1802" s="198"/>
      <c r="L1802" s="194"/>
      <c r="M1802" s="199"/>
      <c r="N1802" s="200"/>
      <c r="O1802" s="200"/>
      <c r="P1802" s="200"/>
      <c r="Q1802" s="200"/>
      <c r="R1802" s="200"/>
      <c r="S1802" s="200"/>
      <c r="T1802" s="201"/>
      <c r="AT1802" s="196" t="s">
        <v>284</v>
      </c>
      <c r="AU1802" s="196" t="s">
        <v>81</v>
      </c>
      <c r="AV1802" s="12" t="s">
        <v>77</v>
      </c>
      <c r="AW1802" s="12" t="s">
        <v>36</v>
      </c>
      <c r="AX1802" s="12" t="s">
        <v>73</v>
      </c>
      <c r="AY1802" s="196" t="s">
        <v>276</v>
      </c>
    </row>
    <row r="1803" spans="2:65" s="12" customFormat="1">
      <c r="B1803" s="194"/>
      <c r="D1803" s="195" t="s">
        <v>284</v>
      </c>
      <c r="E1803" s="196" t="s">
        <v>5</v>
      </c>
      <c r="F1803" s="197" t="s">
        <v>3910</v>
      </c>
      <c r="H1803" s="196" t="s">
        <v>5</v>
      </c>
      <c r="I1803" s="198"/>
      <c r="L1803" s="194"/>
      <c r="M1803" s="199"/>
      <c r="N1803" s="200"/>
      <c r="O1803" s="200"/>
      <c r="P1803" s="200"/>
      <c r="Q1803" s="200"/>
      <c r="R1803" s="200"/>
      <c r="S1803" s="200"/>
      <c r="T1803" s="201"/>
      <c r="AT1803" s="196" t="s">
        <v>284</v>
      </c>
      <c r="AU1803" s="196" t="s">
        <v>81</v>
      </c>
      <c r="AV1803" s="12" t="s">
        <v>77</v>
      </c>
      <c r="AW1803" s="12" t="s">
        <v>36</v>
      </c>
      <c r="AX1803" s="12" t="s">
        <v>73</v>
      </c>
      <c r="AY1803" s="196" t="s">
        <v>276</v>
      </c>
    </row>
    <row r="1804" spans="2:65" s="12" customFormat="1">
      <c r="B1804" s="194"/>
      <c r="D1804" s="195" t="s">
        <v>284</v>
      </c>
      <c r="E1804" s="196" t="s">
        <v>5</v>
      </c>
      <c r="F1804" s="197" t="s">
        <v>4508</v>
      </c>
      <c r="H1804" s="196" t="s">
        <v>5</v>
      </c>
      <c r="I1804" s="198"/>
      <c r="L1804" s="194"/>
      <c r="M1804" s="199"/>
      <c r="N1804" s="200"/>
      <c r="O1804" s="200"/>
      <c r="P1804" s="200"/>
      <c r="Q1804" s="200"/>
      <c r="R1804" s="200"/>
      <c r="S1804" s="200"/>
      <c r="T1804" s="201"/>
      <c r="AT1804" s="196" t="s">
        <v>284</v>
      </c>
      <c r="AU1804" s="196" t="s">
        <v>81</v>
      </c>
      <c r="AV1804" s="12" t="s">
        <v>77</v>
      </c>
      <c r="AW1804" s="12" t="s">
        <v>36</v>
      </c>
      <c r="AX1804" s="12" t="s">
        <v>73</v>
      </c>
      <c r="AY1804" s="196" t="s">
        <v>276</v>
      </c>
    </row>
    <row r="1805" spans="2:65" s="13" customFormat="1">
      <c r="B1805" s="202"/>
      <c r="D1805" s="195" t="s">
        <v>284</v>
      </c>
      <c r="E1805" s="203" t="s">
        <v>5</v>
      </c>
      <c r="F1805" s="204" t="s">
        <v>4514</v>
      </c>
      <c r="H1805" s="205">
        <v>0.16200000000000001</v>
      </c>
      <c r="I1805" s="206"/>
      <c r="L1805" s="202"/>
      <c r="M1805" s="207"/>
      <c r="N1805" s="208"/>
      <c r="O1805" s="208"/>
      <c r="P1805" s="208"/>
      <c r="Q1805" s="208"/>
      <c r="R1805" s="208"/>
      <c r="S1805" s="208"/>
      <c r="T1805" s="209"/>
      <c r="AT1805" s="203" t="s">
        <v>284</v>
      </c>
      <c r="AU1805" s="203" t="s">
        <v>81</v>
      </c>
      <c r="AV1805" s="13" t="s">
        <v>81</v>
      </c>
      <c r="AW1805" s="13" t="s">
        <v>36</v>
      </c>
      <c r="AX1805" s="13" t="s">
        <v>73</v>
      </c>
      <c r="AY1805" s="203" t="s">
        <v>276</v>
      </c>
    </row>
    <row r="1806" spans="2:65" s="12" customFormat="1">
      <c r="B1806" s="194"/>
      <c r="D1806" s="195" t="s">
        <v>284</v>
      </c>
      <c r="E1806" s="196" t="s">
        <v>5</v>
      </c>
      <c r="F1806" s="197" t="s">
        <v>3770</v>
      </c>
      <c r="H1806" s="196" t="s">
        <v>5</v>
      </c>
      <c r="I1806" s="198"/>
      <c r="L1806" s="194"/>
      <c r="M1806" s="199"/>
      <c r="N1806" s="200"/>
      <c r="O1806" s="200"/>
      <c r="P1806" s="200"/>
      <c r="Q1806" s="200"/>
      <c r="R1806" s="200"/>
      <c r="S1806" s="200"/>
      <c r="T1806" s="201"/>
      <c r="AT1806" s="196" t="s">
        <v>284</v>
      </c>
      <c r="AU1806" s="196" t="s">
        <v>81</v>
      </c>
      <c r="AV1806" s="12" t="s">
        <v>77</v>
      </c>
      <c r="AW1806" s="12" t="s">
        <v>36</v>
      </c>
      <c r="AX1806" s="12" t="s">
        <v>73</v>
      </c>
      <c r="AY1806" s="196" t="s">
        <v>276</v>
      </c>
    </row>
    <row r="1807" spans="2:65" s="13" customFormat="1">
      <c r="B1807" s="202"/>
      <c r="D1807" s="195" t="s">
        <v>284</v>
      </c>
      <c r="E1807" s="203" t="s">
        <v>5</v>
      </c>
      <c r="F1807" s="204" t="s">
        <v>4515</v>
      </c>
      <c r="H1807" s="205">
        <v>0.376</v>
      </c>
      <c r="I1807" s="206"/>
      <c r="L1807" s="202"/>
      <c r="M1807" s="207"/>
      <c r="N1807" s="208"/>
      <c r="O1807" s="208"/>
      <c r="P1807" s="208"/>
      <c r="Q1807" s="208"/>
      <c r="R1807" s="208"/>
      <c r="S1807" s="208"/>
      <c r="T1807" s="209"/>
      <c r="AT1807" s="203" t="s">
        <v>284</v>
      </c>
      <c r="AU1807" s="203" t="s">
        <v>81</v>
      </c>
      <c r="AV1807" s="13" t="s">
        <v>81</v>
      </c>
      <c r="AW1807" s="13" t="s">
        <v>36</v>
      </c>
      <c r="AX1807" s="13" t="s">
        <v>73</v>
      </c>
      <c r="AY1807" s="203" t="s">
        <v>276</v>
      </c>
    </row>
    <row r="1808" spans="2:65" s="14" customFormat="1">
      <c r="B1808" s="210"/>
      <c r="D1808" s="195" t="s">
        <v>284</v>
      </c>
      <c r="E1808" s="211" t="s">
        <v>5</v>
      </c>
      <c r="F1808" s="212" t="s">
        <v>290</v>
      </c>
      <c r="H1808" s="213">
        <v>0.53800000000000003</v>
      </c>
      <c r="I1808" s="214"/>
      <c r="L1808" s="210"/>
      <c r="M1808" s="215"/>
      <c r="N1808" s="216"/>
      <c r="O1808" s="216"/>
      <c r="P1808" s="216"/>
      <c r="Q1808" s="216"/>
      <c r="R1808" s="216"/>
      <c r="S1808" s="216"/>
      <c r="T1808" s="217"/>
      <c r="AT1808" s="211" t="s">
        <v>284</v>
      </c>
      <c r="AU1808" s="211" t="s">
        <v>81</v>
      </c>
      <c r="AV1808" s="14" t="s">
        <v>87</v>
      </c>
      <c r="AW1808" s="14" t="s">
        <v>36</v>
      </c>
      <c r="AX1808" s="14" t="s">
        <v>73</v>
      </c>
      <c r="AY1808" s="211" t="s">
        <v>276</v>
      </c>
    </row>
    <row r="1809" spans="2:65" s="15" customFormat="1">
      <c r="B1809" s="218"/>
      <c r="D1809" s="195" t="s">
        <v>284</v>
      </c>
      <c r="E1809" s="219" t="s">
        <v>5</v>
      </c>
      <c r="F1809" s="220" t="s">
        <v>291</v>
      </c>
      <c r="H1809" s="221">
        <v>0.53800000000000003</v>
      </c>
      <c r="I1809" s="222"/>
      <c r="L1809" s="218"/>
      <c r="M1809" s="223"/>
      <c r="N1809" s="224"/>
      <c r="O1809" s="224"/>
      <c r="P1809" s="224"/>
      <c r="Q1809" s="224"/>
      <c r="R1809" s="224"/>
      <c r="S1809" s="224"/>
      <c r="T1809" s="225"/>
      <c r="AT1809" s="219" t="s">
        <v>284</v>
      </c>
      <c r="AU1809" s="219" t="s">
        <v>81</v>
      </c>
      <c r="AV1809" s="15" t="s">
        <v>92</v>
      </c>
      <c r="AW1809" s="15" t="s">
        <v>36</v>
      </c>
      <c r="AX1809" s="15" t="s">
        <v>77</v>
      </c>
      <c r="AY1809" s="219" t="s">
        <v>276</v>
      </c>
    </row>
    <row r="1810" spans="2:65" s="1" customFormat="1" ht="25.5" customHeight="1">
      <c r="B1810" s="181"/>
      <c r="C1810" s="182" t="s">
        <v>1652</v>
      </c>
      <c r="D1810" s="182" t="s">
        <v>278</v>
      </c>
      <c r="E1810" s="183" t="s">
        <v>685</v>
      </c>
      <c r="F1810" s="184" t="s">
        <v>4516</v>
      </c>
      <c r="G1810" s="185" t="s">
        <v>368</v>
      </c>
      <c r="H1810" s="186">
        <v>1</v>
      </c>
      <c r="I1810" s="187"/>
      <c r="J1810" s="188">
        <f>ROUND(I1810*H1810,2)</f>
        <v>0</v>
      </c>
      <c r="K1810" s="184" t="s">
        <v>459</v>
      </c>
      <c r="L1810" s="42"/>
      <c r="M1810" s="189" t="s">
        <v>5</v>
      </c>
      <c r="N1810" s="190" t="s">
        <v>46</v>
      </c>
      <c r="O1810" s="43"/>
      <c r="P1810" s="191">
        <f>O1810*H1810</f>
        <v>0</v>
      </c>
      <c r="Q1810" s="191">
        <v>0</v>
      </c>
      <c r="R1810" s="191">
        <f>Q1810*H1810</f>
        <v>0</v>
      </c>
      <c r="S1810" s="191">
        <v>0</v>
      </c>
      <c r="T1810" s="192">
        <f>S1810*H1810</f>
        <v>0</v>
      </c>
      <c r="AR1810" s="25" t="s">
        <v>384</v>
      </c>
      <c r="AT1810" s="25" t="s">
        <v>278</v>
      </c>
      <c r="AU1810" s="25" t="s">
        <v>81</v>
      </c>
      <c r="AY1810" s="25" t="s">
        <v>276</v>
      </c>
      <c r="BE1810" s="193">
        <f>IF(N1810="základní",J1810,0)</f>
        <v>0</v>
      </c>
      <c r="BF1810" s="193">
        <f>IF(N1810="snížená",J1810,0)</f>
        <v>0</v>
      </c>
      <c r="BG1810" s="193">
        <f>IF(N1810="zákl. přenesená",J1810,0)</f>
        <v>0</v>
      </c>
      <c r="BH1810" s="193">
        <f>IF(N1810="sníž. přenesená",J1810,0)</f>
        <v>0</v>
      </c>
      <c r="BI1810" s="193">
        <f>IF(N1810="nulová",J1810,0)</f>
        <v>0</v>
      </c>
      <c r="BJ1810" s="25" t="s">
        <v>92</v>
      </c>
      <c r="BK1810" s="193">
        <f>ROUND(I1810*H1810,2)</f>
        <v>0</v>
      </c>
      <c r="BL1810" s="25" t="s">
        <v>384</v>
      </c>
      <c r="BM1810" s="25" t="s">
        <v>4517</v>
      </c>
    </row>
    <row r="1811" spans="2:65" s="12" customFormat="1">
      <c r="B1811" s="194"/>
      <c r="D1811" s="195" t="s">
        <v>284</v>
      </c>
      <c r="E1811" s="196" t="s">
        <v>5</v>
      </c>
      <c r="F1811" s="197" t="s">
        <v>4518</v>
      </c>
      <c r="H1811" s="196" t="s">
        <v>5</v>
      </c>
      <c r="I1811" s="198"/>
      <c r="L1811" s="194"/>
      <c r="M1811" s="199"/>
      <c r="N1811" s="200"/>
      <c r="O1811" s="200"/>
      <c r="P1811" s="200"/>
      <c r="Q1811" s="200"/>
      <c r="R1811" s="200"/>
      <c r="S1811" s="200"/>
      <c r="T1811" s="201"/>
      <c r="AT1811" s="196" t="s">
        <v>284</v>
      </c>
      <c r="AU1811" s="196" t="s">
        <v>81</v>
      </c>
      <c r="AV1811" s="12" t="s">
        <v>77</v>
      </c>
      <c r="AW1811" s="12" t="s">
        <v>36</v>
      </c>
      <c r="AX1811" s="12" t="s">
        <v>73</v>
      </c>
      <c r="AY1811" s="196" t="s">
        <v>276</v>
      </c>
    </row>
    <row r="1812" spans="2:65" s="12" customFormat="1">
      <c r="B1812" s="194"/>
      <c r="D1812" s="195" t="s">
        <v>284</v>
      </c>
      <c r="E1812" s="196" t="s">
        <v>5</v>
      </c>
      <c r="F1812" s="197" t="s">
        <v>4495</v>
      </c>
      <c r="H1812" s="196" t="s">
        <v>5</v>
      </c>
      <c r="I1812" s="198"/>
      <c r="L1812" s="194"/>
      <c r="M1812" s="199"/>
      <c r="N1812" s="200"/>
      <c r="O1812" s="200"/>
      <c r="P1812" s="200"/>
      <c r="Q1812" s="200"/>
      <c r="R1812" s="200"/>
      <c r="S1812" s="200"/>
      <c r="T1812" s="201"/>
      <c r="AT1812" s="196" t="s">
        <v>284</v>
      </c>
      <c r="AU1812" s="196" t="s">
        <v>81</v>
      </c>
      <c r="AV1812" s="12" t="s">
        <v>77</v>
      </c>
      <c r="AW1812" s="12" t="s">
        <v>36</v>
      </c>
      <c r="AX1812" s="12" t="s">
        <v>73</v>
      </c>
      <c r="AY1812" s="196" t="s">
        <v>276</v>
      </c>
    </row>
    <row r="1813" spans="2:65" s="12" customFormat="1">
      <c r="B1813" s="194"/>
      <c r="D1813" s="195" t="s">
        <v>284</v>
      </c>
      <c r="E1813" s="196" t="s">
        <v>5</v>
      </c>
      <c r="F1813" s="197" t="s">
        <v>3910</v>
      </c>
      <c r="H1813" s="196" t="s">
        <v>5</v>
      </c>
      <c r="I1813" s="198"/>
      <c r="L1813" s="194"/>
      <c r="M1813" s="199"/>
      <c r="N1813" s="200"/>
      <c r="O1813" s="200"/>
      <c r="P1813" s="200"/>
      <c r="Q1813" s="200"/>
      <c r="R1813" s="200"/>
      <c r="S1813" s="200"/>
      <c r="T1813" s="201"/>
      <c r="AT1813" s="196" t="s">
        <v>284</v>
      </c>
      <c r="AU1813" s="196" t="s">
        <v>81</v>
      </c>
      <c r="AV1813" s="12" t="s">
        <v>77</v>
      </c>
      <c r="AW1813" s="12" t="s">
        <v>36</v>
      </c>
      <c r="AX1813" s="12" t="s">
        <v>73</v>
      </c>
      <c r="AY1813" s="196" t="s">
        <v>276</v>
      </c>
    </row>
    <row r="1814" spans="2:65" s="12" customFormat="1">
      <c r="B1814" s="194"/>
      <c r="D1814" s="195" t="s">
        <v>284</v>
      </c>
      <c r="E1814" s="196" t="s">
        <v>5</v>
      </c>
      <c r="F1814" s="197" t="s">
        <v>1735</v>
      </c>
      <c r="H1814" s="196" t="s">
        <v>5</v>
      </c>
      <c r="I1814" s="198"/>
      <c r="L1814" s="194"/>
      <c r="M1814" s="199"/>
      <c r="N1814" s="200"/>
      <c r="O1814" s="200"/>
      <c r="P1814" s="200"/>
      <c r="Q1814" s="200"/>
      <c r="R1814" s="200"/>
      <c r="S1814" s="200"/>
      <c r="T1814" s="201"/>
      <c r="AT1814" s="196" t="s">
        <v>284</v>
      </c>
      <c r="AU1814" s="196" t="s">
        <v>81</v>
      </c>
      <c r="AV1814" s="12" t="s">
        <v>77</v>
      </c>
      <c r="AW1814" s="12" t="s">
        <v>36</v>
      </c>
      <c r="AX1814" s="12" t="s">
        <v>73</v>
      </c>
      <c r="AY1814" s="196" t="s">
        <v>276</v>
      </c>
    </row>
    <row r="1815" spans="2:65" s="13" customFormat="1">
      <c r="B1815" s="202"/>
      <c r="D1815" s="195" t="s">
        <v>284</v>
      </c>
      <c r="E1815" s="203" t="s">
        <v>5</v>
      </c>
      <c r="F1815" s="204" t="s">
        <v>77</v>
      </c>
      <c r="H1815" s="205">
        <v>1</v>
      </c>
      <c r="I1815" s="206"/>
      <c r="L1815" s="202"/>
      <c r="M1815" s="207"/>
      <c r="N1815" s="208"/>
      <c r="O1815" s="208"/>
      <c r="P1815" s="208"/>
      <c r="Q1815" s="208"/>
      <c r="R1815" s="208"/>
      <c r="S1815" s="208"/>
      <c r="T1815" s="209"/>
      <c r="AT1815" s="203" t="s">
        <v>284</v>
      </c>
      <c r="AU1815" s="203" t="s">
        <v>81</v>
      </c>
      <c r="AV1815" s="13" t="s">
        <v>81</v>
      </c>
      <c r="AW1815" s="13" t="s">
        <v>36</v>
      </c>
      <c r="AX1815" s="13" t="s">
        <v>73</v>
      </c>
      <c r="AY1815" s="203" t="s">
        <v>276</v>
      </c>
    </row>
    <row r="1816" spans="2:65" s="14" customFormat="1">
      <c r="B1816" s="210"/>
      <c r="D1816" s="195" t="s">
        <v>284</v>
      </c>
      <c r="E1816" s="211" t="s">
        <v>5</v>
      </c>
      <c r="F1816" s="212" t="s">
        <v>290</v>
      </c>
      <c r="H1816" s="213">
        <v>1</v>
      </c>
      <c r="I1816" s="214"/>
      <c r="L1816" s="210"/>
      <c r="M1816" s="215"/>
      <c r="N1816" s="216"/>
      <c r="O1816" s="216"/>
      <c r="P1816" s="216"/>
      <c r="Q1816" s="216"/>
      <c r="R1816" s="216"/>
      <c r="S1816" s="216"/>
      <c r="T1816" s="217"/>
      <c r="AT1816" s="211" t="s">
        <v>284</v>
      </c>
      <c r="AU1816" s="211" t="s">
        <v>81</v>
      </c>
      <c r="AV1816" s="14" t="s">
        <v>87</v>
      </c>
      <c r="AW1816" s="14" t="s">
        <v>36</v>
      </c>
      <c r="AX1816" s="14" t="s">
        <v>73</v>
      </c>
      <c r="AY1816" s="211" t="s">
        <v>276</v>
      </c>
    </row>
    <row r="1817" spans="2:65" s="15" customFormat="1">
      <c r="B1817" s="218"/>
      <c r="D1817" s="195" t="s">
        <v>284</v>
      </c>
      <c r="E1817" s="219" t="s">
        <v>5</v>
      </c>
      <c r="F1817" s="220" t="s">
        <v>291</v>
      </c>
      <c r="H1817" s="221">
        <v>1</v>
      </c>
      <c r="I1817" s="222"/>
      <c r="L1817" s="218"/>
      <c r="M1817" s="223"/>
      <c r="N1817" s="224"/>
      <c r="O1817" s="224"/>
      <c r="P1817" s="224"/>
      <c r="Q1817" s="224"/>
      <c r="R1817" s="224"/>
      <c r="S1817" s="224"/>
      <c r="T1817" s="225"/>
      <c r="AT1817" s="219" t="s">
        <v>284</v>
      </c>
      <c r="AU1817" s="219" t="s">
        <v>81</v>
      </c>
      <c r="AV1817" s="15" t="s">
        <v>92</v>
      </c>
      <c r="AW1817" s="15" t="s">
        <v>36</v>
      </c>
      <c r="AX1817" s="15" t="s">
        <v>77</v>
      </c>
      <c r="AY1817" s="219" t="s">
        <v>276</v>
      </c>
    </row>
    <row r="1818" spans="2:65" s="1" customFormat="1" ht="25.5" customHeight="1">
      <c r="B1818" s="181"/>
      <c r="C1818" s="182" t="s">
        <v>1657</v>
      </c>
      <c r="D1818" s="182" t="s">
        <v>278</v>
      </c>
      <c r="E1818" s="183" t="s">
        <v>691</v>
      </c>
      <c r="F1818" s="184" t="s">
        <v>4519</v>
      </c>
      <c r="G1818" s="185" t="s">
        <v>368</v>
      </c>
      <c r="H1818" s="186">
        <v>1</v>
      </c>
      <c r="I1818" s="187"/>
      <c r="J1818" s="188">
        <f>ROUND(I1818*H1818,2)</f>
        <v>0</v>
      </c>
      <c r="K1818" s="184" t="s">
        <v>459</v>
      </c>
      <c r="L1818" s="42"/>
      <c r="M1818" s="189" t="s">
        <v>5</v>
      </c>
      <c r="N1818" s="190" t="s">
        <v>46</v>
      </c>
      <c r="O1818" s="43"/>
      <c r="P1818" s="191">
        <f>O1818*H1818</f>
        <v>0</v>
      </c>
      <c r="Q1818" s="191">
        <v>0</v>
      </c>
      <c r="R1818" s="191">
        <f>Q1818*H1818</f>
        <v>0</v>
      </c>
      <c r="S1818" s="191">
        <v>0</v>
      </c>
      <c r="T1818" s="192">
        <f>S1818*H1818</f>
        <v>0</v>
      </c>
      <c r="AR1818" s="25" t="s">
        <v>384</v>
      </c>
      <c r="AT1818" s="25" t="s">
        <v>278</v>
      </c>
      <c r="AU1818" s="25" t="s">
        <v>81</v>
      </c>
      <c r="AY1818" s="25" t="s">
        <v>276</v>
      </c>
      <c r="BE1818" s="193">
        <f>IF(N1818="základní",J1818,0)</f>
        <v>0</v>
      </c>
      <c r="BF1818" s="193">
        <f>IF(N1818="snížená",J1818,0)</f>
        <v>0</v>
      </c>
      <c r="BG1818" s="193">
        <f>IF(N1818="zákl. přenesená",J1818,0)</f>
        <v>0</v>
      </c>
      <c r="BH1818" s="193">
        <f>IF(N1818="sníž. přenesená",J1818,0)</f>
        <v>0</v>
      </c>
      <c r="BI1818" s="193">
        <f>IF(N1818="nulová",J1818,0)</f>
        <v>0</v>
      </c>
      <c r="BJ1818" s="25" t="s">
        <v>92</v>
      </c>
      <c r="BK1818" s="193">
        <f>ROUND(I1818*H1818,2)</f>
        <v>0</v>
      </c>
      <c r="BL1818" s="25" t="s">
        <v>384</v>
      </c>
      <c r="BM1818" s="25" t="s">
        <v>4520</v>
      </c>
    </row>
    <row r="1819" spans="2:65" s="12" customFormat="1">
      <c r="B1819" s="194"/>
      <c r="D1819" s="195" t="s">
        <v>284</v>
      </c>
      <c r="E1819" s="196" t="s">
        <v>5</v>
      </c>
      <c r="F1819" s="197" t="s">
        <v>4518</v>
      </c>
      <c r="H1819" s="196" t="s">
        <v>5</v>
      </c>
      <c r="I1819" s="198"/>
      <c r="L1819" s="194"/>
      <c r="M1819" s="199"/>
      <c r="N1819" s="200"/>
      <c r="O1819" s="200"/>
      <c r="P1819" s="200"/>
      <c r="Q1819" s="200"/>
      <c r="R1819" s="200"/>
      <c r="S1819" s="200"/>
      <c r="T1819" s="201"/>
      <c r="AT1819" s="196" t="s">
        <v>284</v>
      </c>
      <c r="AU1819" s="196" t="s">
        <v>81</v>
      </c>
      <c r="AV1819" s="12" t="s">
        <v>77</v>
      </c>
      <c r="AW1819" s="12" t="s">
        <v>36</v>
      </c>
      <c r="AX1819" s="12" t="s">
        <v>73</v>
      </c>
      <c r="AY1819" s="196" t="s">
        <v>276</v>
      </c>
    </row>
    <row r="1820" spans="2:65" s="12" customFormat="1">
      <c r="B1820" s="194"/>
      <c r="D1820" s="195" t="s">
        <v>284</v>
      </c>
      <c r="E1820" s="196" t="s">
        <v>5</v>
      </c>
      <c r="F1820" s="197" t="s">
        <v>4495</v>
      </c>
      <c r="H1820" s="196" t="s">
        <v>5</v>
      </c>
      <c r="I1820" s="198"/>
      <c r="L1820" s="194"/>
      <c r="M1820" s="199"/>
      <c r="N1820" s="200"/>
      <c r="O1820" s="200"/>
      <c r="P1820" s="200"/>
      <c r="Q1820" s="200"/>
      <c r="R1820" s="200"/>
      <c r="S1820" s="200"/>
      <c r="T1820" s="201"/>
      <c r="AT1820" s="196" t="s">
        <v>284</v>
      </c>
      <c r="AU1820" s="196" t="s">
        <v>81</v>
      </c>
      <c r="AV1820" s="12" t="s">
        <v>77</v>
      </c>
      <c r="AW1820" s="12" t="s">
        <v>36</v>
      </c>
      <c r="AX1820" s="12" t="s">
        <v>73</v>
      </c>
      <c r="AY1820" s="196" t="s">
        <v>276</v>
      </c>
    </row>
    <row r="1821" spans="2:65" s="12" customFormat="1">
      <c r="B1821" s="194"/>
      <c r="D1821" s="195" t="s">
        <v>284</v>
      </c>
      <c r="E1821" s="196" t="s">
        <v>5</v>
      </c>
      <c r="F1821" s="197" t="s">
        <v>3910</v>
      </c>
      <c r="H1821" s="196" t="s">
        <v>5</v>
      </c>
      <c r="I1821" s="198"/>
      <c r="L1821" s="194"/>
      <c r="M1821" s="199"/>
      <c r="N1821" s="200"/>
      <c r="O1821" s="200"/>
      <c r="P1821" s="200"/>
      <c r="Q1821" s="200"/>
      <c r="R1821" s="200"/>
      <c r="S1821" s="200"/>
      <c r="T1821" s="201"/>
      <c r="AT1821" s="196" t="s">
        <v>284</v>
      </c>
      <c r="AU1821" s="196" t="s">
        <v>81</v>
      </c>
      <c r="AV1821" s="12" t="s">
        <v>77</v>
      </c>
      <c r="AW1821" s="12" t="s">
        <v>36</v>
      </c>
      <c r="AX1821" s="12" t="s">
        <v>73</v>
      </c>
      <c r="AY1821" s="196" t="s">
        <v>276</v>
      </c>
    </row>
    <row r="1822" spans="2:65" s="12" customFormat="1">
      <c r="B1822" s="194"/>
      <c r="D1822" s="195" t="s">
        <v>284</v>
      </c>
      <c r="E1822" s="196" t="s">
        <v>5</v>
      </c>
      <c r="F1822" s="197" t="s">
        <v>1740</v>
      </c>
      <c r="H1822" s="196" t="s">
        <v>5</v>
      </c>
      <c r="I1822" s="198"/>
      <c r="L1822" s="194"/>
      <c r="M1822" s="199"/>
      <c r="N1822" s="200"/>
      <c r="O1822" s="200"/>
      <c r="P1822" s="200"/>
      <c r="Q1822" s="200"/>
      <c r="R1822" s="200"/>
      <c r="S1822" s="200"/>
      <c r="T1822" s="201"/>
      <c r="AT1822" s="196" t="s">
        <v>284</v>
      </c>
      <c r="AU1822" s="196" t="s">
        <v>81</v>
      </c>
      <c r="AV1822" s="12" t="s">
        <v>77</v>
      </c>
      <c r="AW1822" s="12" t="s">
        <v>36</v>
      </c>
      <c r="AX1822" s="12" t="s">
        <v>73</v>
      </c>
      <c r="AY1822" s="196" t="s">
        <v>276</v>
      </c>
    </row>
    <row r="1823" spans="2:65" s="13" customFormat="1">
      <c r="B1823" s="202"/>
      <c r="D1823" s="195" t="s">
        <v>284</v>
      </c>
      <c r="E1823" s="203" t="s">
        <v>5</v>
      </c>
      <c r="F1823" s="204" t="s">
        <v>77</v>
      </c>
      <c r="H1823" s="205">
        <v>1</v>
      </c>
      <c r="I1823" s="206"/>
      <c r="L1823" s="202"/>
      <c r="M1823" s="207"/>
      <c r="N1823" s="208"/>
      <c r="O1823" s="208"/>
      <c r="P1823" s="208"/>
      <c r="Q1823" s="208"/>
      <c r="R1823" s="208"/>
      <c r="S1823" s="208"/>
      <c r="T1823" s="209"/>
      <c r="AT1823" s="203" t="s">
        <v>284</v>
      </c>
      <c r="AU1823" s="203" t="s">
        <v>81</v>
      </c>
      <c r="AV1823" s="13" t="s">
        <v>81</v>
      </c>
      <c r="AW1823" s="13" t="s">
        <v>36</v>
      </c>
      <c r="AX1823" s="13" t="s">
        <v>73</v>
      </c>
      <c r="AY1823" s="203" t="s">
        <v>276</v>
      </c>
    </row>
    <row r="1824" spans="2:65" s="14" customFormat="1">
      <c r="B1824" s="210"/>
      <c r="D1824" s="195" t="s">
        <v>284</v>
      </c>
      <c r="E1824" s="211" t="s">
        <v>5</v>
      </c>
      <c r="F1824" s="212" t="s">
        <v>290</v>
      </c>
      <c r="H1824" s="213">
        <v>1</v>
      </c>
      <c r="I1824" s="214"/>
      <c r="L1824" s="210"/>
      <c r="M1824" s="215"/>
      <c r="N1824" s="216"/>
      <c r="O1824" s="216"/>
      <c r="P1824" s="216"/>
      <c r="Q1824" s="216"/>
      <c r="R1824" s="216"/>
      <c r="S1824" s="216"/>
      <c r="T1824" s="217"/>
      <c r="AT1824" s="211" t="s">
        <v>284</v>
      </c>
      <c r="AU1824" s="211" t="s">
        <v>81</v>
      </c>
      <c r="AV1824" s="14" t="s">
        <v>87</v>
      </c>
      <c r="AW1824" s="14" t="s">
        <v>36</v>
      </c>
      <c r="AX1824" s="14" t="s">
        <v>73</v>
      </c>
      <c r="AY1824" s="211" t="s">
        <v>276</v>
      </c>
    </row>
    <row r="1825" spans="2:65" s="15" customFormat="1">
      <c r="B1825" s="218"/>
      <c r="D1825" s="195" t="s">
        <v>284</v>
      </c>
      <c r="E1825" s="219" t="s">
        <v>5</v>
      </c>
      <c r="F1825" s="220" t="s">
        <v>291</v>
      </c>
      <c r="H1825" s="221">
        <v>1</v>
      </c>
      <c r="I1825" s="222"/>
      <c r="L1825" s="218"/>
      <c r="M1825" s="223"/>
      <c r="N1825" s="224"/>
      <c r="O1825" s="224"/>
      <c r="P1825" s="224"/>
      <c r="Q1825" s="224"/>
      <c r="R1825" s="224"/>
      <c r="S1825" s="224"/>
      <c r="T1825" s="225"/>
      <c r="AT1825" s="219" t="s">
        <v>284</v>
      </c>
      <c r="AU1825" s="219" t="s">
        <v>81</v>
      </c>
      <c r="AV1825" s="15" t="s">
        <v>92</v>
      </c>
      <c r="AW1825" s="15" t="s">
        <v>36</v>
      </c>
      <c r="AX1825" s="15" t="s">
        <v>77</v>
      </c>
      <c r="AY1825" s="219" t="s">
        <v>276</v>
      </c>
    </row>
    <row r="1826" spans="2:65" s="1" customFormat="1" ht="25.5" customHeight="1">
      <c r="B1826" s="181"/>
      <c r="C1826" s="182" t="s">
        <v>1662</v>
      </c>
      <c r="D1826" s="182" t="s">
        <v>278</v>
      </c>
      <c r="E1826" s="183" t="s">
        <v>696</v>
      </c>
      <c r="F1826" s="184" t="s">
        <v>4521</v>
      </c>
      <c r="G1826" s="185" t="s">
        <v>368</v>
      </c>
      <c r="H1826" s="186">
        <v>1</v>
      </c>
      <c r="I1826" s="187"/>
      <c r="J1826" s="188">
        <f>ROUND(I1826*H1826,2)</f>
        <v>0</v>
      </c>
      <c r="K1826" s="184" t="s">
        <v>459</v>
      </c>
      <c r="L1826" s="42"/>
      <c r="M1826" s="189" t="s">
        <v>5</v>
      </c>
      <c r="N1826" s="190" t="s">
        <v>46</v>
      </c>
      <c r="O1826" s="43"/>
      <c r="P1826" s="191">
        <f>O1826*H1826</f>
        <v>0</v>
      </c>
      <c r="Q1826" s="191">
        <v>0</v>
      </c>
      <c r="R1826" s="191">
        <f>Q1826*H1826</f>
        <v>0</v>
      </c>
      <c r="S1826" s="191">
        <v>0</v>
      </c>
      <c r="T1826" s="192">
        <f>S1826*H1826</f>
        <v>0</v>
      </c>
      <c r="AR1826" s="25" t="s">
        <v>384</v>
      </c>
      <c r="AT1826" s="25" t="s">
        <v>278</v>
      </c>
      <c r="AU1826" s="25" t="s">
        <v>81</v>
      </c>
      <c r="AY1826" s="25" t="s">
        <v>276</v>
      </c>
      <c r="BE1826" s="193">
        <f>IF(N1826="základní",J1826,0)</f>
        <v>0</v>
      </c>
      <c r="BF1826" s="193">
        <f>IF(N1826="snížená",J1826,0)</f>
        <v>0</v>
      </c>
      <c r="BG1826" s="193">
        <f>IF(N1826="zákl. přenesená",J1826,0)</f>
        <v>0</v>
      </c>
      <c r="BH1826" s="193">
        <f>IF(N1826="sníž. přenesená",J1826,0)</f>
        <v>0</v>
      </c>
      <c r="BI1826" s="193">
        <f>IF(N1826="nulová",J1826,0)</f>
        <v>0</v>
      </c>
      <c r="BJ1826" s="25" t="s">
        <v>92</v>
      </c>
      <c r="BK1826" s="193">
        <f>ROUND(I1826*H1826,2)</f>
        <v>0</v>
      </c>
      <c r="BL1826" s="25" t="s">
        <v>384</v>
      </c>
      <c r="BM1826" s="25" t="s">
        <v>4522</v>
      </c>
    </row>
    <row r="1827" spans="2:65" s="12" customFormat="1">
      <c r="B1827" s="194"/>
      <c r="D1827" s="195" t="s">
        <v>284</v>
      </c>
      <c r="E1827" s="196" t="s">
        <v>5</v>
      </c>
      <c r="F1827" s="197" t="s">
        <v>4518</v>
      </c>
      <c r="H1827" s="196" t="s">
        <v>5</v>
      </c>
      <c r="I1827" s="198"/>
      <c r="L1827" s="194"/>
      <c r="M1827" s="199"/>
      <c r="N1827" s="200"/>
      <c r="O1827" s="200"/>
      <c r="P1827" s="200"/>
      <c r="Q1827" s="200"/>
      <c r="R1827" s="200"/>
      <c r="S1827" s="200"/>
      <c r="T1827" s="201"/>
      <c r="AT1827" s="196" t="s">
        <v>284</v>
      </c>
      <c r="AU1827" s="196" t="s">
        <v>81</v>
      </c>
      <c r="AV1827" s="12" t="s">
        <v>77</v>
      </c>
      <c r="AW1827" s="12" t="s">
        <v>36</v>
      </c>
      <c r="AX1827" s="12" t="s">
        <v>73</v>
      </c>
      <c r="AY1827" s="196" t="s">
        <v>276</v>
      </c>
    </row>
    <row r="1828" spans="2:65" s="12" customFormat="1">
      <c r="B1828" s="194"/>
      <c r="D1828" s="195" t="s">
        <v>284</v>
      </c>
      <c r="E1828" s="196" t="s">
        <v>5</v>
      </c>
      <c r="F1828" s="197" t="s">
        <v>4495</v>
      </c>
      <c r="H1828" s="196" t="s">
        <v>5</v>
      </c>
      <c r="I1828" s="198"/>
      <c r="L1828" s="194"/>
      <c r="M1828" s="199"/>
      <c r="N1828" s="200"/>
      <c r="O1828" s="200"/>
      <c r="P1828" s="200"/>
      <c r="Q1828" s="200"/>
      <c r="R1828" s="200"/>
      <c r="S1828" s="200"/>
      <c r="T1828" s="201"/>
      <c r="AT1828" s="196" t="s">
        <v>284</v>
      </c>
      <c r="AU1828" s="196" t="s">
        <v>81</v>
      </c>
      <c r="AV1828" s="12" t="s">
        <v>77</v>
      </c>
      <c r="AW1828" s="12" t="s">
        <v>36</v>
      </c>
      <c r="AX1828" s="12" t="s">
        <v>73</v>
      </c>
      <c r="AY1828" s="196" t="s">
        <v>276</v>
      </c>
    </row>
    <row r="1829" spans="2:65" s="12" customFormat="1">
      <c r="B1829" s="194"/>
      <c r="D1829" s="195" t="s">
        <v>284</v>
      </c>
      <c r="E1829" s="196" t="s">
        <v>5</v>
      </c>
      <c r="F1829" s="197" t="s">
        <v>3910</v>
      </c>
      <c r="H1829" s="196" t="s">
        <v>5</v>
      </c>
      <c r="I1829" s="198"/>
      <c r="L1829" s="194"/>
      <c r="M1829" s="199"/>
      <c r="N1829" s="200"/>
      <c r="O1829" s="200"/>
      <c r="P1829" s="200"/>
      <c r="Q1829" s="200"/>
      <c r="R1829" s="200"/>
      <c r="S1829" s="200"/>
      <c r="T1829" s="201"/>
      <c r="AT1829" s="196" t="s">
        <v>284</v>
      </c>
      <c r="AU1829" s="196" t="s">
        <v>81</v>
      </c>
      <c r="AV1829" s="12" t="s">
        <v>77</v>
      </c>
      <c r="AW1829" s="12" t="s">
        <v>36</v>
      </c>
      <c r="AX1829" s="12" t="s">
        <v>73</v>
      </c>
      <c r="AY1829" s="196" t="s">
        <v>276</v>
      </c>
    </row>
    <row r="1830" spans="2:65" s="12" customFormat="1">
      <c r="B1830" s="194"/>
      <c r="D1830" s="195" t="s">
        <v>284</v>
      </c>
      <c r="E1830" s="196" t="s">
        <v>5</v>
      </c>
      <c r="F1830" s="197" t="s">
        <v>1643</v>
      </c>
      <c r="H1830" s="196" t="s">
        <v>5</v>
      </c>
      <c r="I1830" s="198"/>
      <c r="L1830" s="194"/>
      <c r="M1830" s="199"/>
      <c r="N1830" s="200"/>
      <c r="O1830" s="200"/>
      <c r="P1830" s="200"/>
      <c r="Q1830" s="200"/>
      <c r="R1830" s="200"/>
      <c r="S1830" s="200"/>
      <c r="T1830" s="201"/>
      <c r="AT1830" s="196" t="s">
        <v>284</v>
      </c>
      <c r="AU1830" s="196" t="s">
        <v>81</v>
      </c>
      <c r="AV1830" s="12" t="s">
        <v>77</v>
      </c>
      <c r="AW1830" s="12" t="s">
        <v>36</v>
      </c>
      <c r="AX1830" s="12" t="s">
        <v>73</v>
      </c>
      <c r="AY1830" s="196" t="s">
        <v>276</v>
      </c>
    </row>
    <row r="1831" spans="2:65" s="13" customFormat="1">
      <c r="B1831" s="202"/>
      <c r="D1831" s="195" t="s">
        <v>284</v>
      </c>
      <c r="E1831" s="203" t="s">
        <v>5</v>
      </c>
      <c r="F1831" s="204" t="s">
        <v>77</v>
      </c>
      <c r="H1831" s="205">
        <v>1</v>
      </c>
      <c r="I1831" s="206"/>
      <c r="L1831" s="202"/>
      <c r="M1831" s="207"/>
      <c r="N1831" s="208"/>
      <c r="O1831" s="208"/>
      <c r="P1831" s="208"/>
      <c r="Q1831" s="208"/>
      <c r="R1831" s="208"/>
      <c r="S1831" s="208"/>
      <c r="T1831" s="209"/>
      <c r="AT1831" s="203" t="s">
        <v>284</v>
      </c>
      <c r="AU1831" s="203" t="s">
        <v>81</v>
      </c>
      <c r="AV1831" s="13" t="s">
        <v>81</v>
      </c>
      <c r="AW1831" s="13" t="s">
        <v>36</v>
      </c>
      <c r="AX1831" s="13" t="s">
        <v>73</v>
      </c>
      <c r="AY1831" s="203" t="s">
        <v>276</v>
      </c>
    </row>
    <row r="1832" spans="2:65" s="14" customFormat="1">
      <c r="B1832" s="210"/>
      <c r="D1832" s="195" t="s">
        <v>284</v>
      </c>
      <c r="E1832" s="211" t="s">
        <v>5</v>
      </c>
      <c r="F1832" s="212" t="s">
        <v>290</v>
      </c>
      <c r="H1832" s="213">
        <v>1</v>
      </c>
      <c r="I1832" s="214"/>
      <c r="L1832" s="210"/>
      <c r="M1832" s="215"/>
      <c r="N1832" s="216"/>
      <c r="O1832" s="216"/>
      <c r="P1832" s="216"/>
      <c r="Q1832" s="216"/>
      <c r="R1832" s="216"/>
      <c r="S1832" s="216"/>
      <c r="T1832" s="217"/>
      <c r="AT1832" s="211" t="s">
        <v>284</v>
      </c>
      <c r="AU1832" s="211" t="s">
        <v>81</v>
      </c>
      <c r="AV1832" s="14" t="s">
        <v>87</v>
      </c>
      <c r="AW1832" s="14" t="s">
        <v>36</v>
      </c>
      <c r="AX1832" s="14" t="s">
        <v>73</v>
      </c>
      <c r="AY1832" s="211" t="s">
        <v>276</v>
      </c>
    </row>
    <row r="1833" spans="2:65" s="15" customFormat="1">
      <c r="B1833" s="218"/>
      <c r="D1833" s="195" t="s">
        <v>284</v>
      </c>
      <c r="E1833" s="219" t="s">
        <v>5</v>
      </c>
      <c r="F1833" s="220" t="s">
        <v>291</v>
      </c>
      <c r="H1833" s="221">
        <v>1</v>
      </c>
      <c r="I1833" s="222"/>
      <c r="L1833" s="218"/>
      <c r="M1833" s="223"/>
      <c r="N1833" s="224"/>
      <c r="O1833" s="224"/>
      <c r="P1833" s="224"/>
      <c r="Q1833" s="224"/>
      <c r="R1833" s="224"/>
      <c r="S1833" s="224"/>
      <c r="T1833" s="225"/>
      <c r="AT1833" s="219" t="s">
        <v>284</v>
      </c>
      <c r="AU1833" s="219" t="s">
        <v>81</v>
      </c>
      <c r="AV1833" s="15" t="s">
        <v>92</v>
      </c>
      <c r="AW1833" s="15" t="s">
        <v>36</v>
      </c>
      <c r="AX1833" s="15" t="s">
        <v>77</v>
      </c>
      <c r="AY1833" s="219" t="s">
        <v>276</v>
      </c>
    </row>
    <row r="1834" spans="2:65" s="1" customFormat="1" ht="16.5" customHeight="1">
      <c r="B1834" s="181"/>
      <c r="C1834" s="182" t="s">
        <v>1666</v>
      </c>
      <c r="D1834" s="182" t="s">
        <v>278</v>
      </c>
      <c r="E1834" s="183" t="s">
        <v>4523</v>
      </c>
      <c r="F1834" s="184" t="s">
        <v>4524</v>
      </c>
      <c r="G1834" s="185" t="s">
        <v>368</v>
      </c>
      <c r="H1834" s="186">
        <v>113</v>
      </c>
      <c r="I1834" s="187"/>
      <c r="J1834" s="188">
        <f>ROUND(I1834*H1834,2)</f>
        <v>0</v>
      </c>
      <c r="K1834" s="184" t="s">
        <v>459</v>
      </c>
      <c r="L1834" s="42"/>
      <c r="M1834" s="189" t="s">
        <v>5</v>
      </c>
      <c r="N1834" s="190" t="s">
        <v>46</v>
      </c>
      <c r="O1834" s="43"/>
      <c r="P1834" s="191">
        <f>O1834*H1834</f>
        <v>0</v>
      </c>
      <c r="Q1834" s="191">
        <v>0</v>
      </c>
      <c r="R1834" s="191">
        <f>Q1834*H1834</f>
        <v>0</v>
      </c>
      <c r="S1834" s="191">
        <v>0</v>
      </c>
      <c r="T1834" s="192">
        <f>S1834*H1834</f>
        <v>0</v>
      </c>
      <c r="AR1834" s="25" t="s">
        <v>384</v>
      </c>
      <c r="AT1834" s="25" t="s">
        <v>278</v>
      </c>
      <c r="AU1834" s="25" t="s">
        <v>81</v>
      </c>
      <c r="AY1834" s="25" t="s">
        <v>276</v>
      </c>
      <c r="BE1834" s="193">
        <f>IF(N1834="základní",J1834,0)</f>
        <v>0</v>
      </c>
      <c r="BF1834" s="193">
        <f>IF(N1834="snížená",J1834,0)</f>
        <v>0</v>
      </c>
      <c r="BG1834" s="193">
        <f>IF(N1834="zákl. přenesená",J1834,0)</f>
        <v>0</v>
      </c>
      <c r="BH1834" s="193">
        <f>IF(N1834="sníž. přenesená",J1834,0)</f>
        <v>0</v>
      </c>
      <c r="BI1834" s="193">
        <f>IF(N1834="nulová",J1834,0)</f>
        <v>0</v>
      </c>
      <c r="BJ1834" s="25" t="s">
        <v>92</v>
      </c>
      <c r="BK1834" s="193">
        <f>ROUND(I1834*H1834,2)</f>
        <v>0</v>
      </c>
      <c r="BL1834" s="25" t="s">
        <v>384</v>
      </c>
      <c r="BM1834" s="25" t="s">
        <v>4525</v>
      </c>
    </row>
    <row r="1835" spans="2:65" s="12" customFormat="1">
      <c r="B1835" s="194"/>
      <c r="D1835" s="195" t="s">
        <v>284</v>
      </c>
      <c r="E1835" s="196" t="s">
        <v>5</v>
      </c>
      <c r="F1835" s="197" t="s">
        <v>1813</v>
      </c>
      <c r="H1835" s="196" t="s">
        <v>5</v>
      </c>
      <c r="I1835" s="198"/>
      <c r="L1835" s="194"/>
      <c r="M1835" s="199"/>
      <c r="N1835" s="200"/>
      <c r="O1835" s="200"/>
      <c r="P1835" s="200"/>
      <c r="Q1835" s="200"/>
      <c r="R1835" s="200"/>
      <c r="S1835" s="200"/>
      <c r="T1835" s="201"/>
      <c r="AT1835" s="196" t="s">
        <v>284</v>
      </c>
      <c r="AU1835" s="196" t="s">
        <v>81</v>
      </c>
      <c r="AV1835" s="12" t="s">
        <v>77</v>
      </c>
      <c r="AW1835" s="12" t="s">
        <v>36</v>
      </c>
      <c r="AX1835" s="12" t="s">
        <v>73</v>
      </c>
      <c r="AY1835" s="196" t="s">
        <v>276</v>
      </c>
    </row>
    <row r="1836" spans="2:65" s="12" customFormat="1">
      <c r="B1836" s="194"/>
      <c r="D1836" s="195" t="s">
        <v>284</v>
      </c>
      <c r="E1836" s="196" t="s">
        <v>5</v>
      </c>
      <c r="F1836" s="197" t="s">
        <v>1406</v>
      </c>
      <c r="H1836" s="196" t="s">
        <v>5</v>
      </c>
      <c r="I1836" s="198"/>
      <c r="L1836" s="194"/>
      <c r="M1836" s="199"/>
      <c r="N1836" s="200"/>
      <c r="O1836" s="200"/>
      <c r="P1836" s="200"/>
      <c r="Q1836" s="200"/>
      <c r="R1836" s="200"/>
      <c r="S1836" s="200"/>
      <c r="T1836" s="201"/>
      <c r="AT1836" s="196" t="s">
        <v>284</v>
      </c>
      <c r="AU1836" s="196" t="s">
        <v>81</v>
      </c>
      <c r="AV1836" s="12" t="s">
        <v>77</v>
      </c>
      <c r="AW1836" s="12" t="s">
        <v>36</v>
      </c>
      <c r="AX1836" s="12" t="s">
        <v>73</v>
      </c>
      <c r="AY1836" s="196" t="s">
        <v>276</v>
      </c>
    </row>
    <row r="1837" spans="2:65" s="12" customFormat="1">
      <c r="B1837" s="194"/>
      <c r="D1837" s="195" t="s">
        <v>284</v>
      </c>
      <c r="E1837" s="196" t="s">
        <v>5</v>
      </c>
      <c r="F1837" s="197" t="s">
        <v>1487</v>
      </c>
      <c r="H1837" s="196" t="s">
        <v>5</v>
      </c>
      <c r="I1837" s="198"/>
      <c r="L1837" s="194"/>
      <c r="M1837" s="199"/>
      <c r="N1837" s="200"/>
      <c r="O1837" s="200"/>
      <c r="P1837" s="200"/>
      <c r="Q1837" s="200"/>
      <c r="R1837" s="200"/>
      <c r="S1837" s="200"/>
      <c r="T1837" s="201"/>
      <c r="AT1837" s="196" t="s">
        <v>284</v>
      </c>
      <c r="AU1837" s="196" t="s">
        <v>81</v>
      </c>
      <c r="AV1837" s="12" t="s">
        <v>77</v>
      </c>
      <c r="AW1837" s="12" t="s">
        <v>36</v>
      </c>
      <c r="AX1837" s="12" t="s">
        <v>73</v>
      </c>
      <c r="AY1837" s="196" t="s">
        <v>276</v>
      </c>
    </row>
    <row r="1838" spans="2:65" s="13" customFormat="1">
      <c r="B1838" s="202"/>
      <c r="D1838" s="195" t="s">
        <v>284</v>
      </c>
      <c r="E1838" s="203" t="s">
        <v>5</v>
      </c>
      <c r="F1838" s="204" t="s">
        <v>4526</v>
      </c>
      <c r="H1838" s="205">
        <v>13</v>
      </c>
      <c r="I1838" s="206"/>
      <c r="L1838" s="202"/>
      <c r="M1838" s="207"/>
      <c r="N1838" s="208"/>
      <c r="O1838" s="208"/>
      <c r="P1838" s="208"/>
      <c r="Q1838" s="208"/>
      <c r="R1838" s="208"/>
      <c r="S1838" s="208"/>
      <c r="T1838" s="209"/>
      <c r="AT1838" s="203" t="s">
        <v>284</v>
      </c>
      <c r="AU1838" s="203" t="s">
        <v>81</v>
      </c>
      <c r="AV1838" s="13" t="s">
        <v>81</v>
      </c>
      <c r="AW1838" s="13" t="s">
        <v>36</v>
      </c>
      <c r="AX1838" s="13" t="s">
        <v>73</v>
      </c>
      <c r="AY1838" s="203" t="s">
        <v>276</v>
      </c>
    </row>
    <row r="1839" spans="2:65" s="12" customFormat="1">
      <c r="B1839" s="194"/>
      <c r="D1839" s="195" t="s">
        <v>284</v>
      </c>
      <c r="E1839" s="196" t="s">
        <v>5</v>
      </c>
      <c r="F1839" s="197" t="s">
        <v>4527</v>
      </c>
      <c r="H1839" s="196" t="s">
        <v>5</v>
      </c>
      <c r="I1839" s="198"/>
      <c r="L1839" s="194"/>
      <c r="M1839" s="199"/>
      <c r="N1839" s="200"/>
      <c r="O1839" s="200"/>
      <c r="P1839" s="200"/>
      <c r="Q1839" s="200"/>
      <c r="R1839" s="200"/>
      <c r="S1839" s="200"/>
      <c r="T1839" s="201"/>
      <c r="AT1839" s="196" t="s">
        <v>284</v>
      </c>
      <c r="AU1839" s="196" t="s">
        <v>81</v>
      </c>
      <c r="AV1839" s="12" t="s">
        <v>77</v>
      </c>
      <c r="AW1839" s="12" t="s">
        <v>36</v>
      </c>
      <c r="AX1839" s="12" t="s">
        <v>73</v>
      </c>
      <c r="AY1839" s="196" t="s">
        <v>276</v>
      </c>
    </row>
    <row r="1840" spans="2:65" s="13" customFormat="1">
      <c r="B1840" s="202"/>
      <c r="D1840" s="195" t="s">
        <v>284</v>
      </c>
      <c r="E1840" s="203" t="s">
        <v>5</v>
      </c>
      <c r="F1840" s="204" t="s">
        <v>4528</v>
      </c>
      <c r="H1840" s="205">
        <v>100</v>
      </c>
      <c r="I1840" s="206"/>
      <c r="L1840" s="202"/>
      <c r="M1840" s="207"/>
      <c r="N1840" s="208"/>
      <c r="O1840" s="208"/>
      <c r="P1840" s="208"/>
      <c r="Q1840" s="208"/>
      <c r="R1840" s="208"/>
      <c r="S1840" s="208"/>
      <c r="T1840" s="209"/>
      <c r="AT1840" s="203" t="s">
        <v>284</v>
      </c>
      <c r="AU1840" s="203" t="s">
        <v>81</v>
      </c>
      <c r="AV1840" s="13" t="s">
        <v>81</v>
      </c>
      <c r="AW1840" s="13" t="s">
        <v>36</v>
      </c>
      <c r="AX1840" s="13" t="s">
        <v>73</v>
      </c>
      <c r="AY1840" s="203" t="s">
        <v>276</v>
      </c>
    </row>
    <row r="1841" spans="2:65" s="14" customFormat="1">
      <c r="B1841" s="210"/>
      <c r="D1841" s="195" t="s">
        <v>284</v>
      </c>
      <c r="E1841" s="211" t="s">
        <v>5</v>
      </c>
      <c r="F1841" s="212" t="s">
        <v>290</v>
      </c>
      <c r="H1841" s="213">
        <v>113</v>
      </c>
      <c r="I1841" s="214"/>
      <c r="L1841" s="210"/>
      <c r="M1841" s="215"/>
      <c r="N1841" s="216"/>
      <c r="O1841" s="216"/>
      <c r="P1841" s="216"/>
      <c r="Q1841" s="216"/>
      <c r="R1841" s="216"/>
      <c r="S1841" s="216"/>
      <c r="T1841" s="217"/>
      <c r="AT1841" s="211" t="s">
        <v>284</v>
      </c>
      <c r="AU1841" s="211" t="s">
        <v>81</v>
      </c>
      <c r="AV1841" s="14" t="s">
        <v>87</v>
      </c>
      <c r="AW1841" s="14" t="s">
        <v>36</v>
      </c>
      <c r="AX1841" s="14" t="s">
        <v>73</v>
      </c>
      <c r="AY1841" s="211" t="s">
        <v>276</v>
      </c>
    </row>
    <row r="1842" spans="2:65" s="15" customFormat="1">
      <c r="B1842" s="218"/>
      <c r="D1842" s="195" t="s">
        <v>284</v>
      </c>
      <c r="E1842" s="219" t="s">
        <v>5</v>
      </c>
      <c r="F1842" s="220" t="s">
        <v>291</v>
      </c>
      <c r="H1842" s="221">
        <v>113</v>
      </c>
      <c r="I1842" s="222"/>
      <c r="L1842" s="218"/>
      <c r="M1842" s="223"/>
      <c r="N1842" s="224"/>
      <c r="O1842" s="224"/>
      <c r="P1842" s="224"/>
      <c r="Q1842" s="224"/>
      <c r="R1842" s="224"/>
      <c r="S1842" s="224"/>
      <c r="T1842" s="225"/>
      <c r="AT1842" s="219" t="s">
        <v>284</v>
      </c>
      <c r="AU1842" s="219" t="s">
        <v>81</v>
      </c>
      <c r="AV1842" s="15" t="s">
        <v>92</v>
      </c>
      <c r="AW1842" s="15" t="s">
        <v>36</v>
      </c>
      <c r="AX1842" s="15" t="s">
        <v>77</v>
      </c>
      <c r="AY1842" s="219" t="s">
        <v>276</v>
      </c>
    </row>
    <row r="1843" spans="2:65" s="1" customFormat="1" ht="16.5" customHeight="1">
      <c r="B1843" s="181"/>
      <c r="C1843" s="182" t="s">
        <v>1670</v>
      </c>
      <c r="D1843" s="182" t="s">
        <v>278</v>
      </c>
      <c r="E1843" s="183" t="s">
        <v>4529</v>
      </c>
      <c r="F1843" s="184" t="s">
        <v>4530</v>
      </c>
      <c r="G1843" s="185" t="s">
        <v>368</v>
      </c>
      <c r="H1843" s="186">
        <v>81</v>
      </c>
      <c r="I1843" s="187"/>
      <c r="J1843" s="188">
        <f>ROUND(I1843*H1843,2)</f>
        <v>0</v>
      </c>
      <c r="K1843" s="184" t="s">
        <v>459</v>
      </c>
      <c r="L1843" s="42"/>
      <c r="M1843" s="189" t="s">
        <v>5</v>
      </c>
      <c r="N1843" s="190" t="s">
        <v>46</v>
      </c>
      <c r="O1843" s="43"/>
      <c r="P1843" s="191">
        <f>O1843*H1843</f>
        <v>0</v>
      </c>
      <c r="Q1843" s="191">
        <v>0</v>
      </c>
      <c r="R1843" s="191">
        <f>Q1843*H1843</f>
        <v>0</v>
      </c>
      <c r="S1843" s="191">
        <v>0</v>
      </c>
      <c r="T1843" s="192">
        <f>S1843*H1843</f>
        <v>0</v>
      </c>
      <c r="AR1843" s="25" t="s">
        <v>384</v>
      </c>
      <c r="AT1843" s="25" t="s">
        <v>278</v>
      </c>
      <c r="AU1843" s="25" t="s">
        <v>81</v>
      </c>
      <c r="AY1843" s="25" t="s">
        <v>276</v>
      </c>
      <c r="BE1843" s="193">
        <f>IF(N1843="základní",J1843,0)</f>
        <v>0</v>
      </c>
      <c r="BF1843" s="193">
        <f>IF(N1843="snížená",J1843,0)</f>
        <v>0</v>
      </c>
      <c r="BG1843" s="193">
        <f>IF(N1843="zákl. přenesená",J1843,0)</f>
        <v>0</v>
      </c>
      <c r="BH1843" s="193">
        <f>IF(N1843="sníž. přenesená",J1843,0)</f>
        <v>0</v>
      </c>
      <c r="BI1843" s="193">
        <f>IF(N1843="nulová",J1843,0)</f>
        <v>0</v>
      </c>
      <c r="BJ1843" s="25" t="s">
        <v>92</v>
      </c>
      <c r="BK1843" s="193">
        <f>ROUND(I1843*H1843,2)</f>
        <v>0</v>
      </c>
      <c r="BL1843" s="25" t="s">
        <v>384</v>
      </c>
      <c r="BM1843" s="25" t="s">
        <v>4531</v>
      </c>
    </row>
    <row r="1844" spans="2:65" s="12" customFormat="1">
      <c r="B1844" s="194"/>
      <c r="D1844" s="195" t="s">
        <v>284</v>
      </c>
      <c r="E1844" s="196" t="s">
        <v>5</v>
      </c>
      <c r="F1844" s="197" t="s">
        <v>1813</v>
      </c>
      <c r="H1844" s="196" t="s">
        <v>5</v>
      </c>
      <c r="I1844" s="198"/>
      <c r="L1844" s="194"/>
      <c r="M1844" s="199"/>
      <c r="N1844" s="200"/>
      <c r="O1844" s="200"/>
      <c r="P1844" s="200"/>
      <c r="Q1844" s="200"/>
      <c r="R1844" s="200"/>
      <c r="S1844" s="200"/>
      <c r="T1844" s="201"/>
      <c r="AT1844" s="196" t="s">
        <v>284</v>
      </c>
      <c r="AU1844" s="196" t="s">
        <v>81</v>
      </c>
      <c r="AV1844" s="12" t="s">
        <v>77</v>
      </c>
      <c r="AW1844" s="12" t="s">
        <v>36</v>
      </c>
      <c r="AX1844" s="12" t="s">
        <v>73</v>
      </c>
      <c r="AY1844" s="196" t="s">
        <v>276</v>
      </c>
    </row>
    <row r="1845" spans="2:65" s="12" customFormat="1">
      <c r="B1845" s="194"/>
      <c r="D1845" s="195" t="s">
        <v>284</v>
      </c>
      <c r="E1845" s="196" t="s">
        <v>5</v>
      </c>
      <c r="F1845" s="197" t="s">
        <v>1406</v>
      </c>
      <c r="H1845" s="196" t="s">
        <v>5</v>
      </c>
      <c r="I1845" s="198"/>
      <c r="L1845" s="194"/>
      <c r="M1845" s="199"/>
      <c r="N1845" s="200"/>
      <c r="O1845" s="200"/>
      <c r="P1845" s="200"/>
      <c r="Q1845" s="200"/>
      <c r="R1845" s="200"/>
      <c r="S1845" s="200"/>
      <c r="T1845" s="201"/>
      <c r="AT1845" s="196" t="s">
        <v>284</v>
      </c>
      <c r="AU1845" s="196" t="s">
        <v>81</v>
      </c>
      <c r="AV1845" s="12" t="s">
        <v>77</v>
      </c>
      <c r="AW1845" s="12" t="s">
        <v>36</v>
      </c>
      <c r="AX1845" s="12" t="s">
        <v>73</v>
      </c>
      <c r="AY1845" s="196" t="s">
        <v>276</v>
      </c>
    </row>
    <row r="1846" spans="2:65" s="12" customFormat="1">
      <c r="B1846" s="194"/>
      <c r="D1846" s="195" t="s">
        <v>284</v>
      </c>
      <c r="E1846" s="196" t="s">
        <v>5</v>
      </c>
      <c r="F1846" s="197" t="s">
        <v>1487</v>
      </c>
      <c r="H1846" s="196" t="s">
        <v>5</v>
      </c>
      <c r="I1846" s="198"/>
      <c r="L1846" s="194"/>
      <c r="M1846" s="199"/>
      <c r="N1846" s="200"/>
      <c r="O1846" s="200"/>
      <c r="P1846" s="200"/>
      <c r="Q1846" s="200"/>
      <c r="R1846" s="200"/>
      <c r="S1846" s="200"/>
      <c r="T1846" s="201"/>
      <c r="AT1846" s="196" t="s">
        <v>284</v>
      </c>
      <c r="AU1846" s="196" t="s">
        <v>81</v>
      </c>
      <c r="AV1846" s="12" t="s">
        <v>77</v>
      </c>
      <c r="AW1846" s="12" t="s">
        <v>36</v>
      </c>
      <c r="AX1846" s="12" t="s">
        <v>73</v>
      </c>
      <c r="AY1846" s="196" t="s">
        <v>276</v>
      </c>
    </row>
    <row r="1847" spans="2:65" s="13" customFormat="1">
      <c r="B1847" s="202"/>
      <c r="D1847" s="195" t="s">
        <v>284</v>
      </c>
      <c r="E1847" s="203" t="s">
        <v>5</v>
      </c>
      <c r="F1847" s="204" t="s">
        <v>4526</v>
      </c>
      <c r="H1847" s="205">
        <v>13</v>
      </c>
      <c r="I1847" s="206"/>
      <c r="L1847" s="202"/>
      <c r="M1847" s="207"/>
      <c r="N1847" s="208"/>
      <c r="O1847" s="208"/>
      <c r="P1847" s="208"/>
      <c r="Q1847" s="208"/>
      <c r="R1847" s="208"/>
      <c r="S1847" s="208"/>
      <c r="T1847" s="209"/>
      <c r="AT1847" s="203" t="s">
        <v>284</v>
      </c>
      <c r="AU1847" s="203" t="s">
        <v>81</v>
      </c>
      <c r="AV1847" s="13" t="s">
        <v>81</v>
      </c>
      <c r="AW1847" s="13" t="s">
        <v>36</v>
      </c>
      <c r="AX1847" s="13" t="s">
        <v>73</v>
      </c>
      <c r="AY1847" s="203" t="s">
        <v>276</v>
      </c>
    </row>
    <row r="1848" spans="2:65" s="12" customFormat="1">
      <c r="B1848" s="194"/>
      <c r="D1848" s="195" t="s">
        <v>284</v>
      </c>
      <c r="E1848" s="196" t="s">
        <v>5</v>
      </c>
      <c r="F1848" s="197" t="s">
        <v>1489</v>
      </c>
      <c r="H1848" s="196" t="s">
        <v>5</v>
      </c>
      <c r="I1848" s="198"/>
      <c r="L1848" s="194"/>
      <c r="M1848" s="199"/>
      <c r="N1848" s="200"/>
      <c r="O1848" s="200"/>
      <c r="P1848" s="200"/>
      <c r="Q1848" s="200"/>
      <c r="R1848" s="200"/>
      <c r="S1848" s="200"/>
      <c r="T1848" s="201"/>
      <c r="AT1848" s="196" t="s">
        <v>284</v>
      </c>
      <c r="AU1848" s="196" t="s">
        <v>81</v>
      </c>
      <c r="AV1848" s="12" t="s">
        <v>77</v>
      </c>
      <c r="AW1848" s="12" t="s">
        <v>36</v>
      </c>
      <c r="AX1848" s="12" t="s">
        <v>73</v>
      </c>
      <c r="AY1848" s="196" t="s">
        <v>276</v>
      </c>
    </row>
    <row r="1849" spans="2:65" s="13" customFormat="1">
      <c r="B1849" s="202"/>
      <c r="D1849" s="195" t="s">
        <v>284</v>
      </c>
      <c r="E1849" s="203" t="s">
        <v>5</v>
      </c>
      <c r="F1849" s="204" t="s">
        <v>4532</v>
      </c>
      <c r="H1849" s="205">
        <v>21</v>
      </c>
      <c r="I1849" s="206"/>
      <c r="L1849" s="202"/>
      <c r="M1849" s="207"/>
      <c r="N1849" s="208"/>
      <c r="O1849" s="208"/>
      <c r="P1849" s="208"/>
      <c r="Q1849" s="208"/>
      <c r="R1849" s="208"/>
      <c r="S1849" s="208"/>
      <c r="T1849" s="209"/>
      <c r="AT1849" s="203" t="s">
        <v>284</v>
      </c>
      <c r="AU1849" s="203" t="s">
        <v>81</v>
      </c>
      <c r="AV1849" s="13" t="s">
        <v>81</v>
      </c>
      <c r="AW1849" s="13" t="s">
        <v>36</v>
      </c>
      <c r="AX1849" s="13" t="s">
        <v>73</v>
      </c>
      <c r="AY1849" s="203" t="s">
        <v>276</v>
      </c>
    </row>
    <row r="1850" spans="2:65" s="12" customFormat="1">
      <c r="B1850" s="194"/>
      <c r="D1850" s="195" t="s">
        <v>284</v>
      </c>
      <c r="E1850" s="196" t="s">
        <v>5</v>
      </c>
      <c r="F1850" s="197" t="s">
        <v>4403</v>
      </c>
      <c r="H1850" s="196" t="s">
        <v>5</v>
      </c>
      <c r="I1850" s="198"/>
      <c r="L1850" s="194"/>
      <c r="M1850" s="199"/>
      <c r="N1850" s="200"/>
      <c r="O1850" s="200"/>
      <c r="P1850" s="200"/>
      <c r="Q1850" s="200"/>
      <c r="R1850" s="200"/>
      <c r="S1850" s="200"/>
      <c r="T1850" s="201"/>
      <c r="AT1850" s="196" t="s">
        <v>284</v>
      </c>
      <c r="AU1850" s="196" t="s">
        <v>81</v>
      </c>
      <c r="AV1850" s="12" t="s">
        <v>77</v>
      </c>
      <c r="AW1850" s="12" t="s">
        <v>36</v>
      </c>
      <c r="AX1850" s="12" t="s">
        <v>73</v>
      </c>
      <c r="AY1850" s="196" t="s">
        <v>276</v>
      </c>
    </row>
    <row r="1851" spans="2:65" s="13" customFormat="1">
      <c r="B1851" s="202"/>
      <c r="D1851" s="195" t="s">
        <v>284</v>
      </c>
      <c r="E1851" s="203" t="s">
        <v>5</v>
      </c>
      <c r="F1851" s="204" t="s">
        <v>4533</v>
      </c>
      <c r="H1851" s="205">
        <v>47</v>
      </c>
      <c r="I1851" s="206"/>
      <c r="L1851" s="202"/>
      <c r="M1851" s="207"/>
      <c r="N1851" s="208"/>
      <c r="O1851" s="208"/>
      <c r="P1851" s="208"/>
      <c r="Q1851" s="208"/>
      <c r="R1851" s="208"/>
      <c r="S1851" s="208"/>
      <c r="T1851" s="209"/>
      <c r="AT1851" s="203" t="s">
        <v>284</v>
      </c>
      <c r="AU1851" s="203" t="s">
        <v>81</v>
      </c>
      <c r="AV1851" s="13" t="s">
        <v>81</v>
      </c>
      <c r="AW1851" s="13" t="s">
        <v>36</v>
      </c>
      <c r="AX1851" s="13" t="s">
        <v>73</v>
      </c>
      <c r="AY1851" s="203" t="s">
        <v>276</v>
      </c>
    </row>
    <row r="1852" spans="2:65" s="14" customFormat="1">
      <c r="B1852" s="210"/>
      <c r="D1852" s="195" t="s">
        <v>284</v>
      </c>
      <c r="E1852" s="211" t="s">
        <v>5</v>
      </c>
      <c r="F1852" s="212" t="s">
        <v>290</v>
      </c>
      <c r="H1852" s="213">
        <v>81</v>
      </c>
      <c r="I1852" s="214"/>
      <c r="L1852" s="210"/>
      <c r="M1852" s="215"/>
      <c r="N1852" s="216"/>
      <c r="O1852" s="216"/>
      <c r="P1852" s="216"/>
      <c r="Q1852" s="216"/>
      <c r="R1852" s="216"/>
      <c r="S1852" s="216"/>
      <c r="T1852" s="217"/>
      <c r="AT1852" s="211" t="s">
        <v>284</v>
      </c>
      <c r="AU1852" s="211" t="s">
        <v>81</v>
      </c>
      <c r="AV1852" s="14" t="s">
        <v>87</v>
      </c>
      <c r="AW1852" s="14" t="s">
        <v>36</v>
      </c>
      <c r="AX1852" s="14" t="s">
        <v>73</v>
      </c>
      <c r="AY1852" s="211" t="s">
        <v>276</v>
      </c>
    </row>
    <row r="1853" spans="2:65" s="15" customFormat="1">
      <c r="B1853" s="218"/>
      <c r="D1853" s="195" t="s">
        <v>284</v>
      </c>
      <c r="E1853" s="219" t="s">
        <v>5</v>
      </c>
      <c r="F1853" s="220" t="s">
        <v>291</v>
      </c>
      <c r="H1853" s="221">
        <v>81</v>
      </c>
      <c r="I1853" s="222"/>
      <c r="L1853" s="218"/>
      <c r="M1853" s="223"/>
      <c r="N1853" s="224"/>
      <c r="O1853" s="224"/>
      <c r="P1853" s="224"/>
      <c r="Q1853" s="224"/>
      <c r="R1853" s="224"/>
      <c r="S1853" s="224"/>
      <c r="T1853" s="225"/>
      <c r="AT1853" s="219" t="s">
        <v>284</v>
      </c>
      <c r="AU1853" s="219" t="s">
        <v>81</v>
      </c>
      <c r="AV1853" s="15" t="s">
        <v>92</v>
      </c>
      <c r="AW1853" s="15" t="s">
        <v>36</v>
      </c>
      <c r="AX1853" s="15" t="s">
        <v>77</v>
      </c>
      <c r="AY1853" s="219" t="s">
        <v>276</v>
      </c>
    </row>
    <row r="1854" spans="2:65" s="1" customFormat="1" ht="16.5" customHeight="1">
      <c r="B1854" s="181"/>
      <c r="C1854" s="182" t="s">
        <v>1675</v>
      </c>
      <c r="D1854" s="182" t="s">
        <v>278</v>
      </c>
      <c r="E1854" s="183" t="s">
        <v>4534</v>
      </c>
      <c r="F1854" s="184" t="s">
        <v>4535</v>
      </c>
      <c r="G1854" s="185" t="s">
        <v>368</v>
      </c>
      <c r="H1854" s="186">
        <v>21</v>
      </c>
      <c r="I1854" s="187"/>
      <c r="J1854" s="188">
        <f>ROUND(I1854*H1854,2)</f>
        <v>0</v>
      </c>
      <c r="K1854" s="184" t="s">
        <v>459</v>
      </c>
      <c r="L1854" s="42"/>
      <c r="M1854" s="189" t="s">
        <v>5</v>
      </c>
      <c r="N1854" s="190" t="s">
        <v>46</v>
      </c>
      <c r="O1854" s="43"/>
      <c r="P1854" s="191">
        <f>O1854*H1854</f>
        <v>0</v>
      </c>
      <c r="Q1854" s="191">
        <v>0</v>
      </c>
      <c r="R1854" s="191">
        <f>Q1854*H1854</f>
        <v>0</v>
      </c>
      <c r="S1854" s="191">
        <v>0</v>
      </c>
      <c r="T1854" s="192">
        <f>S1854*H1854</f>
        <v>0</v>
      </c>
      <c r="AR1854" s="25" t="s">
        <v>384</v>
      </c>
      <c r="AT1854" s="25" t="s">
        <v>278</v>
      </c>
      <c r="AU1854" s="25" t="s">
        <v>81</v>
      </c>
      <c r="AY1854" s="25" t="s">
        <v>276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5" t="s">
        <v>92</v>
      </c>
      <c r="BK1854" s="193">
        <f>ROUND(I1854*H1854,2)</f>
        <v>0</v>
      </c>
      <c r="BL1854" s="25" t="s">
        <v>384</v>
      </c>
      <c r="BM1854" s="25" t="s">
        <v>4536</v>
      </c>
    </row>
    <row r="1855" spans="2:65" s="12" customFormat="1">
      <c r="B1855" s="194"/>
      <c r="D1855" s="195" t="s">
        <v>284</v>
      </c>
      <c r="E1855" s="196" t="s">
        <v>5</v>
      </c>
      <c r="F1855" s="197" t="s">
        <v>1813</v>
      </c>
      <c r="H1855" s="196" t="s">
        <v>5</v>
      </c>
      <c r="I1855" s="198"/>
      <c r="L1855" s="194"/>
      <c r="M1855" s="199"/>
      <c r="N1855" s="200"/>
      <c r="O1855" s="200"/>
      <c r="P1855" s="200"/>
      <c r="Q1855" s="200"/>
      <c r="R1855" s="200"/>
      <c r="S1855" s="200"/>
      <c r="T1855" s="201"/>
      <c r="AT1855" s="196" t="s">
        <v>284</v>
      </c>
      <c r="AU1855" s="196" t="s">
        <v>81</v>
      </c>
      <c r="AV1855" s="12" t="s">
        <v>77</v>
      </c>
      <c r="AW1855" s="12" t="s">
        <v>36</v>
      </c>
      <c r="AX1855" s="12" t="s">
        <v>73</v>
      </c>
      <c r="AY1855" s="196" t="s">
        <v>276</v>
      </c>
    </row>
    <row r="1856" spans="2:65" s="12" customFormat="1">
      <c r="B1856" s="194"/>
      <c r="D1856" s="195" t="s">
        <v>284</v>
      </c>
      <c r="E1856" s="196" t="s">
        <v>5</v>
      </c>
      <c r="F1856" s="197" t="s">
        <v>1406</v>
      </c>
      <c r="H1856" s="196" t="s">
        <v>5</v>
      </c>
      <c r="I1856" s="198"/>
      <c r="L1856" s="194"/>
      <c r="M1856" s="199"/>
      <c r="N1856" s="200"/>
      <c r="O1856" s="200"/>
      <c r="P1856" s="200"/>
      <c r="Q1856" s="200"/>
      <c r="R1856" s="200"/>
      <c r="S1856" s="200"/>
      <c r="T1856" s="201"/>
      <c r="AT1856" s="196" t="s">
        <v>284</v>
      </c>
      <c r="AU1856" s="196" t="s">
        <v>81</v>
      </c>
      <c r="AV1856" s="12" t="s">
        <v>77</v>
      </c>
      <c r="AW1856" s="12" t="s">
        <v>36</v>
      </c>
      <c r="AX1856" s="12" t="s">
        <v>73</v>
      </c>
      <c r="AY1856" s="196" t="s">
        <v>276</v>
      </c>
    </row>
    <row r="1857" spans="2:65" s="12" customFormat="1">
      <c r="B1857" s="194"/>
      <c r="D1857" s="195" t="s">
        <v>284</v>
      </c>
      <c r="E1857" s="196" t="s">
        <v>5</v>
      </c>
      <c r="F1857" s="197" t="s">
        <v>1489</v>
      </c>
      <c r="H1857" s="196" t="s">
        <v>5</v>
      </c>
      <c r="I1857" s="198"/>
      <c r="L1857" s="194"/>
      <c r="M1857" s="199"/>
      <c r="N1857" s="200"/>
      <c r="O1857" s="200"/>
      <c r="P1857" s="200"/>
      <c r="Q1857" s="200"/>
      <c r="R1857" s="200"/>
      <c r="S1857" s="200"/>
      <c r="T1857" s="201"/>
      <c r="AT1857" s="196" t="s">
        <v>284</v>
      </c>
      <c r="AU1857" s="196" t="s">
        <v>81</v>
      </c>
      <c r="AV1857" s="12" t="s">
        <v>77</v>
      </c>
      <c r="AW1857" s="12" t="s">
        <v>36</v>
      </c>
      <c r="AX1857" s="12" t="s">
        <v>73</v>
      </c>
      <c r="AY1857" s="196" t="s">
        <v>276</v>
      </c>
    </row>
    <row r="1858" spans="2:65" s="13" customFormat="1">
      <c r="B1858" s="202"/>
      <c r="D1858" s="195" t="s">
        <v>284</v>
      </c>
      <c r="E1858" s="203" t="s">
        <v>5</v>
      </c>
      <c r="F1858" s="204" t="s">
        <v>4532</v>
      </c>
      <c r="H1858" s="205">
        <v>21</v>
      </c>
      <c r="I1858" s="206"/>
      <c r="L1858" s="202"/>
      <c r="M1858" s="207"/>
      <c r="N1858" s="208"/>
      <c r="O1858" s="208"/>
      <c r="P1858" s="208"/>
      <c r="Q1858" s="208"/>
      <c r="R1858" s="208"/>
      <c r="S1858" s="208"/>
      <c r="T1858" s="209"/>
      <c r="AT1858" s="203" t="s">
        <v>284</v>
      </c>
      <c r="AU1858" s="203" t="s">
        <v>81</v>
      </c>
      <c r="AV1858" s="13" t="s">
        <v>81</v>
      </c>
      <c r="AW1858" s="13" t="s">
        <v>36</v>
      </c>
      <c r="AX1858" s="13" t="s">
        <v>73</v>
      </c>
      <c r="AY1858" s="203" t="s">
        <v>276</v>
      </c>
    </row>
    <row r="1859" spans="2:65" s="14" customFormat="1">
      <c r="B1859" s="210"/>
      <c r="D1859" s="195" t="s">
        <v>284</v>
      </c>
      <c r="E1859" s="211" t="s">
        <v>5</v>
      </c>
      <c r="F1859" s="212" t="s">
        <v>290</v>
      </c>
      <c r="H1859" s="213">
        <v>21</v>
      </c>
      <c r="I1859" s="214"/>
      <c r="L1859" s="210"/>
      <c r="M1859" s="215"/>
      <c r="N1859" s="216"/>
      <c r="O1859" s="216"/>
      <c r="P1859" s="216"/>
      <c r="Q1859" s="216"/>
      <c r="R1859" s="216"/>
      <c r="S1859" s="216"/>
      <c r="T1859" s="217"/>
      <c r="AT1859" s="211" t="s">
        <v>284</v>
      </c>
      <c r="AU1859" s="211" t="s">
        <v>81</v>
      </c>
      <c r="AV1859" s="14" t="s">
        <v>87</v>
      </c>
      <c r="AW1859" s="14" t="s">
        <v>36</v>
      </c>
      <c r="AX1859" s="14" t="s">
        <v>73</v>
      </c>
      <c r="AY1859" s="211" t="s">
        <v>276</v>
      </c>
    </row>
    <row r="1860" spans="2:65" s="15" customFormat="1">
      <c r="B1860" s="218"/>
      <c r="D1860" s="195" t="s">
        <v>284</v>
      </c>
      <c r="E1860" s="219" t="s">
        <v>5</v>
      </c>
      <c r="F1860" s="220" t="s">
        <v>291</v>
      </c>
      <c r="H1860" s="221">
        <v>21</v>
      </c>
      <c r="I1860" s="222"/>
      <c r="L1860" s="218"/>
      <c r="M1860" s="223"/>
      <c r="N1860" s="224"/>
      <c r="O1860" s="224"/>
      <c r="P1860" s="224"/>
      <c r="Q1860" s="224"/>
      <c r="R1860" s="224"/>
      <c r="S1860" s="224"/>
      <c r="T1860" s="225"/>
      <c r="AT1860" s="219" t="s">
        <v>284</v>
      </c>
      <c r="AU1860" s="219" t="s">
        <v>81</v>
      </c>
      <c r="AV1860" s="15" t="s">
        <v>92</v>
      </c>
      <c r="AW1860" s="15" t="s">
        <v>36</v>
      </c>
      <c r="AX1860" s="15" t="s">
        <v>77</v>
      </c>
      <c r="AY1860" s="219" t="s">
        <v>276</v>
      </c>
    </row>
    <row r="1861" spans="2:65" s="1" customFormat="1" ht="16.5" customHeight="1">
      <c r="B1861" s="181"/>
      <c r="C1861" s="182" t="s">
        <v>1679</v>
      </c>
      <c r="D1861" s="182" t="s">
        <v>278</v>
      </c>
      <c r="E1861" s="183" t="s">
        <v>4537</v>
      </c>
      <c r="F1861" s="184" t="s">
        <v>4538</v>
      </c>
      <c r="G1861" s="185" t="s">
        <v>368</v>
      </c>
      <c r="H1861" s="186">
        <v>65</v>
      </c>
      <c r="I1861" s="187"/>
      <c r="J1861" s="188">
        <f>ROUND(I1861*H1861,2)</f>
        <v>0</v>
      </c>
      <c r="K1861" s="184" t="s">
        <v>459</v>
      </c>
      <c r="L1861" s="42"/>
      <c r="M1861" s="189" t="s">
        <v>5</v>
      </c>
      <c r="N1861" s="190" t="s">
        <v>46</v>
      </c>
      <c r="O1861" s="43"/>
      <c r="P1861" s="191">
        <f>O1861*H1861</f>
        <v>0</v>
      </c>
      <c r="Q1861" s="191">
        <v>0</v>
      </c>
      <c r="R1861" s="191">
        <f>Q1861*H1861</f>
        <v>0</v>
      </c>
      <c r="S1861" s="191">
        <v>0</v>
      </c>
      <c r="T1861" s="192">
        <f>S1861*H1861</f>
        <v>0</v>
      </c>
      <c r="AR1861" s="25" t="s">
        <v>384</v>
      </c>
      <c r="AT1861" s="25" t="s">
        <v>278</v>
      </c>
      <c r="AU1861" s="25" t="s">
        <v>81</v>
      </c>
      <c r="AY1861" s="25" t="s">
        <v>276</v>
      </c>
      <c r="BE1861" s="193">
        <f>IF(N1861="základní",J1861,0)</f>
        <v>0</v>
      </c>
      <c r="BF1861" s="193">
        <f>IF(N1861="snížená",J1861,0)</f>
        <v>0</v>
      </c>
      <c r="BG1861" s="193">
        <f>IF(N1861="zákl. přenesená",J1861,0)</f>
        <v>0</v>
      </c>
      <c r="BH1861" s="193">
        <f>IF(N1861="sníž. přenesená",J1861,0)</f>
        <v>0</v>
      </c>
      <c r="BI1861" s="193">
        <f>IF(N1861="nulová",J1861,0)</f>
        <v>0</v>
      </c>
      <c r="BJ1861" s="25" t="s">
        <v>92</v>
      </c>
      <c r="BK1861" s="193">
        <f>ROUND(I1861*H1861,2)</f>
        <v>0</v>
      </c>
      <c r="BL1861" s="25" t="s">
        <v>384</v>
      </c>
      <c r="BM1861" s="25" t="s">
        <v>4539</v>
      </c>
    </row>
    <row r="1862" spans="2:65" s="12" customFormat="1">
      <c r="B1862" s="194"/>
      <c r="D1862" s="195" t="s">
        <v>284</v>
      </c>
      <c r="E1862" s="196" t="s">
        <v>5</v>
      </c>
      <c r="F1862" s="197" t="s">
        <v>1813</v>
      </c>
      <c r="H1862" s="196" t="s">
        <v>5</v>
      </c>
      <c r="I1862" s="198"/>
      <c r="L1862" s="194"/>
      <c r="M1862" s="199"/>
      <c r="N1862" s="200"/>
      <c r="O1862" s="200"/>
      <c r="P1862" s="200"/>
      <c r="Q1862" s="200"/>
      <c r="R1862" s="200"/>
      <c r="S1862" s="200"/>
      <c r="T1862" s="201"/>
      <c r="AT1862" s="196" t="s">
        <v>284</v>
      </c>
      <c r="AU1862" s="196" t="s">
        <v>81</v>
      </c>
      <c r="AV1862" s="12" t="s">
        <v>77</v>
      </c>
      <c r="AW1862" s="12" t="s">
        <v>36</v>
      </c>
      <c r="AX1862" s="12" t="s">
        <v>73</v>
      </c>
      <c r="AY1862" s="196" t="s">
        <v>276</v>
      </c>
    </row>
    <row r="1863" spans="2:65" s="12" customFormat="1">
      <c r="B1863" s="194"/>
      <c r="D1863" s="195" t="s">
        <v>284</v>
      </c>
      <c r="E1863" s="196" t="s">
        <v>5</v>
      </c>
      <c r="F1863" s="197" t="s">
        <v>1406</v>
      </c>
      <c r="H1863" s="196" t="s">
        <v>5</v>
      </c>
      <c r="I1863" s="198"/>
      <c r="L1863" s="194"/>
      <c r="M1863" s="199"/>
      <c r="N1863" s="200"/>
      <c r="O1863" s="200"/>
      <c r="P1863" s="200"/>
      <c r="Q1863" s="200"/>
      <c r="R1863" s="200"/>
      <c r="S1863" s="200"/>
      <c r="T1863" s="201"/>
      <c r="AT1863" s="196" t="s">
        <v>284</v>
      </c>
      <c r="AU1863" s="196" t="s">
        <v>81</v>
      </c>
      <c r="AV1863" s="12" t="s">
        <v>77</v>
      </c>
      <c r="AW1863" s="12" t="s">
        <v>36</v>
      </c>
      <c r="AX1863" s="12" t="s">
        <v>73</v>
      </c>
      <c r="AY1863" s="196" t="s">
        <v>276</v>
      </c>
    </row>
    <row r="1864" spans="2:65" s="12" customFormat="1">
      <c r="B1864" s="194"/>
      <c r="D1864" s="195" t="s">
        <v>284</v>
      </c>
      <c r="E1864" s="196" t="s">
        <v>5</v>
      </c>
      <c r="F1864" s="197" t="s">
        <v>1491</v>
      </c>
      <c r="H1864" s="196" t="s">
        <v>5</v>
      </c>
      <c r="I1864" s="198"/>
      <c r="L1864" s="194"/>
      <c r="M1864" s="199"/>
      <c r="N1864" s="200"/>
      <c r="O1864" s="200"/>
      <c r="P1864" s="200"/>
      <c r="Q1864" s="200"/>
      <c r="R1864" s="200"/>
      <c r="S1864" s="200"/>
      <c r="T1864" s="201"/>
      <c r="AT1864" s="196" t="s">
        <v>284</v>
      </c>
      <c r="AU1864" s="196" t="s">
        <v>81</v>
      </c>
      <c r="AV1864" s="12" t="s">
        <v>77</v>
      </c>
      <c r="AW1864" s="12" t="s">
        <v>36</v>
      </c>
      <c r="AX1864" s="12" t="s">
        <v>73</v>
      </c>
      <c r="AY1864" s="196" t="s">
        <v>276</v>
      </c>
    </row>
    <row r="1865" spans="2:65" s="13" customFormat="1">
      <c r="B1865" s="202"/>
      <c r="D1865" s="195" t="s">
        <v>284</v>
      </c>
      <c r="E1865" s="203" t="s">
        <v>5</v>
      </c>
      <c r="F1865" s="204" t="s">
        <v>4540</v>
      </c>
      <c r="H1865" s="205">
        <v>13</v>
      </c>
      <c r="I1865" s="206"/>
      <c r="L1865" s="202"/>
      <c r="M1865" s="207"/>
      <c r="N1865" s="208"/>
      <c r="O1865" s="208"/>
      <c r="P1865" s="208"/>
      <c r="Q1865" s="208"/>
      <c r="R1865" s="208"/>
      <c r="S1865" s="208"/>
      <c r="T1865" s="209"/>
      <c r="AT1865" s="203" t="s">
        <v>284</v>
      </c>
      <c r="AU1865" s="203" t="s">
        <v>81</v>
      </c>
      <c r="AV1865" s="13" t="s">
        <v>81</v>
      </c>
      <c r="AW1865" s="13" t="s">
        <v>36</v>
      </c>
      <c r="AX1865" s="13" t="s">
        <v>73</v>
      </c>
      <c r="AY1865" s="203" t="s">
        <v>276</v>
      </c>
    </row>
    <row r="1866" spans="2:65" s="12" customFormat="1">
      <c r="B1866" s="194"/>
      <c r="D1866" s="195" t="s">
        <v>284</v>
      </c>
      <c r="E1866" s="196" t="s">
        <v>5</v>
      </c>
      <c r="F1866" s="197" t="s">
        <v>4541</v>
      </c>
      <c r="H1866" s="196" t="s">
        <v>5</v>
      </c>
      <c r="I1866" s="198"/>
      <c r="L1866" s="194"/>
      <c r="M1866" s="199"/>
      <c r="N1866" s="200"/>
      <c r="O1866" s="200"/>
      <c r="P1866" s="200"/>
      <c r="Q1866" s="200"/>
      <c r="R1866" s="200"/>
      <c r="S1866" s="200"/>
      <c r="T1866" s="201"/>
      <c r="AT1866" s="196" t="s">
        <v>284</v>
      </c>
      <c r="AU1866" s="196" t="s">
        <v>81</v>
      </c>
      <c r="AV1866" s="12" t="s">
        <v>77</v>
      </c>
      <c r="AW1866" s="12" t="s">
        <v>36</v>
      </c>
      <c r="AX1866" s="12" t="s">
        <v>73</v>
      </c>
      <c r="AY1866" s="196" t="s">
        <v>276</v>
      </c>
    </row>
    <row r="1867" spans="2:65" s="13" customFormat="1">
      <c r="B1867" s="202"/>
      <c r="D1867" s="195" t="s">
        <v>284</v>
      </c>
      <c r="E1867" s="203" t="s">
        <v>5</v>
      </c>
      <c r="F1867" s="204" t="s">
        <v>4542</v>
      </c>
      <c r="H1867" s="205">
        <v>52</v>
      </c>
      <c r="I1867" s="206"/>
      <c r="L1867" s="202"/>
      <c r="M1867" s="207"/>
      <c r="N1867" s="208"/>
      <c r="O1867" s="208"/>
      <c r="P1867" s="208"/>
      <c r="Q1867" s="208"/>
      <c r="R1867" s="208"/>
      <c r="S1867" s="208"/>
      <c r="T1867" s="209"/>
      <c r="AT1867" s="203" t="s">
        <v>284</v>
      </c>
      <c r="AU1867" s="203" t="s">
        <v>81</v>
      </c>
      <c r="AV1867" s="13" t="s">
        <v>81</v>
      </c>
      <c r="AW1867" s="13" t="s">
        <v>36</v>
      </c>
      <c r="AX1867" s="13" t="s">
        <v>73</v>
      </c>
      <c r="AY1867" s="203" t="s">
        <v>276</v>
      </c>
    </row>
    <row r="1868" spans="2:65" s="14" customFormat="1">
      <c r="B1868" s="210"/>
      <c r="D1868" s="195" t="s">
        <v>284</v>
      </c>
      <c r="E1868" s="211" t="s">
        <v>5</v>
      </c>
      <c r="F1868" s="212" t="s">
        <v>290</v>
      </c>
      <c r="H1868" s="213">
        <v>65</v>
      </c>
      <c r="I1868" s="214"/>
      <c r="L1868" s="210"/>
      <c r="M1868" s="215"/>
      <c r="N1868" s="216"/>
      <c r="O1868" s="216"/>
      <c r="P1868" s="216"/>
      <c r="Q1868" s="216"/>
      <c r="R1868" s="216"/>
      <c r="S1868" s="216"/>
      <c r="T1868" s="217"/>
      <c r="AT1868" s="211" t="s">
        <v>284</v>
      </c>
      <c r="AU1868" s="211" t="s">
        <v>81</v>
      </c>
      <c r="AV1868" s="14" t="s">
        <v>87</v>
      </c>
      <c r="AW1868" s="14" t="s">
        <v>36</v>
      </c>
      <c r="AX1868" s="14" t="s">
        <v>73</v>
      </c>
      <c r="AY1868" s="211" t="s">
        <v>276</v>
      </c>
    </row>
    <row r="1869" spans="2:65" s="15" customFormat="1">
      <c r="B1869" s="218"/>
      <c r="D1869" s="195" t="s">
        <v>284</v>
      </c>
      <c r="E1869" s="219" t="s">
        <v>5</v>
      </c>
      <c r="F1869" s="220" t="s">
        <v>291</v>
      </c>
      <c r="H1869" s="221">
        <v>65</v>
      </c>
      <c r="I1869" s="222"/>
      <c r="L1869" s="218"/>
      <c r="M1869" s="223"/>
      <c r="N1869" s="224"/>
      <c r="O1869" s="224"/>
      <c r="P1869" s="224"/>
      <c r="Q1869" s="224"/>
      <c r="R1869" s="224"/>
      <c r="S1869" s="224"/>
      <c r="T1869" s="225"/>
      <c r="AT1869" s="219" t="s">
        <v>284</v>
      </c>
      <c r="AU1869" s="219" t="s">
        <v>81</v>
      </c>
      <c r="AV1869" s="15" t="s">
        <v>92</v>
      </c>
      <c r="AW1869" s="15" t="s">
        <v>36</v>
      </c>
      <c r="AX1869" s="15" t="s">
        <v>77</v>
      </c>
      <c r="AY1869" s="219" t="s">
        <v>276</v>
      </c>
    </row>
    <row r="1870" spans="2:65" s="1" customFormat="1" ht="16.5" customHeight="1">
      <c r="B1870" s="181"/>
      <c r="C1870" s="182" t="s">
        <v>1683</v>
      </c>
      <c r="D1870" s="182" t="s">
        <v>278</v>
      </c>
      <c r="E1870" s="183" t="s">
        <v>4543</v>
      </c>
      <c r="F1870" s="184" t="s">
        <v>4544</v>
      </c>
      <c r="G1870" s="185" t="s">
        <v>368</v>
      </c>
      <c r="H1870" s="186">
        <v>60</v>
      </c>
      <c r="I1870" s="187"/>
      <c r="J1870" s="188">
        <f>ROUND(I1870*H1870,2)</f>
        <v>0</v>
      </c>
      <c r="K1870" s="184" t="s">
        <v>459</v>
      </c>
      <c r="L1870" s="42"/>
      <c r="M1870" s="189" t="s">
        <v>5</v>
      </c>
      <c r="N1870" s="190" t="s">
        <v>46</v>
      </c>
      <c r="O1870" s="43"/>
      <c r="P1870" s="191">
        <f>O1870*H1870</f>
        <v>0</v>
      </c>
      <c r="Q1870" s="191">
        <v>0</v>
      </c>
      <c r="R1870" s="191">
        <f>Q1870*H1870</f>
        <v>0</v>
      </c>
      <c r="S1870" s="191">
        <v>0</v>
      </c>
      <c r="T1870" s="192">
        <f>S1870*H1870</f>
        <v>0</v>
      </c>
      <c r="AR1870" s="25" t="s">
        <v>384</v>
      </c>
      <c r="AT1870" s="25" t="s">
        <v>278</v>
      </c>
      <c r="AU1870" s="25" t="s">
        <v>81</v>
      </c>
      <c r="AY1870" s="25" t="s">
        <v>276</v>
      </c>
      <c r="BE1870" s="193">
        <f>IF(N1870="základní",J1870,0)</f>
        <v>0</v>
      </c>
      <c r="BF1870" s="193">
        <f>IF(N1870="snížená",J1870,0)</f>
        <v>0</v>
      </c>
      <c r="BG1870" s="193">
        <f>IF(N1870="zákl. přenesená",J1870,0)</f>
        <v>0</v>
      </c>
      <c r="BH1870" s="193">
        <f>IF(N1870="sníž. přenesená",J1870,0)</f>
        <v>0</v>
      </c>
      <c r="BI1870" s="193">
        <f>IF(N1870="nulová",J1870,0)</f>
        <v>0</v>
      </c>
      <c r="BJ1870" s="25" t="s">
        <v>92</v>
      </c>
      <c r="BK1870" s="193">
        <f>ROUND(I1870*H1870,2)</f>
        <v>0</v>
      </c>
      <c r="BL1870" s="25" t="s">
        <v>384</v>
      </c>
      <c r="BM1870" s="25" t="s">
        <v>4545</v>
      </c>
    </row>
    <row r="1871" spans="2:65" s="12" customFormat="1">
      <c r="B1871" s="194"/>
      <c r="D1871" s="195" t="s">
        <v>284</v>
      </c>
      <c r="E1871" s="196" t="s">
        <v>5</v>
      </c>
      <c r="F1871" s="197" t="s">
        <v>1813</v>
      </c>
      <c r="H1871" s="196" t="s">
        <v>5</v>
      </c>
      <c r="I1871" s="198"/>
      <c r="L1871" s="194"/>
      <c r="M1871" s="199"/>
      <c r="N1871" s="200"/>
      <c r="O1871" s="200"/>
      <c r="P1871" s="200"/>
      <c r="Q1871" s="200"/>
      <c r="R1871" s="200"/>
      <c r="S1871" s="200"/>
      <c r="T1871" s="201"/>
      <c r="AT1871" s="196" t="s">
        <v>284</v>
      </c>
      <c r="AU1871" s="196" t="s">
        <v>81</v>
      </c>
      <c r="AV1871" s="12" t="s">
        <v>77</v>
      </c>
      <c r="AW1871" s="12" t="s">
        <v>36</v>
      </c>
      <c r="AX1871" s="12" t="s">
        <v>73</v>
      </c>
      <c r="AY1871" s="196" t="s">
        <v>276</v>
      </c>
    </row>
    <row r="1872" spans="2:65" s="12" customFormat="1">
      <c r="B1872" s="194"/>
      <c r="D1872" s="195" t="s">
        <v>284</v>
      </c>
      <c r="E1872" s="196" t="s">
        <v>5</v>
      </c>
      <c r="F1872" s="197" t="s">
        <v>1406</v>
      </c>
      <c r="H1872" s="196" t="s">
        <v>5</v>
      </c>
      <c r="I1872" s="198"/>
      <c r="L1872" s="194"/>
      <c r="M1872" s="199"/>
      <c r="N1872" s="200"/>
      <c r="O1872" s="200"/>
      <c r="P1872" s="200"/>
      <c r="Q1872" s="200"/>
      <c r="R1872" s="200"/>
      <c r="S1872" s="200"/>
      <c r="T1872" s="201"/>
      <c r="AT1872" s="196" t="s">
        <v>284</v>
      </c>
      <c r="AU1872" s="196" t="s">
        <v>81</v>
      </c>
      <c r="AV1872" s="12" t="s">
        <v>77</v>
      </c>
      <c r="AW1872" s="12" t="s">
        <v>36</v>
      </c>
      <c r="AX1872" s="12" t="s">
        <v>73</v>
      </c>
      <c r="AY1872" s="196" t="s">
        <v>276</v>
      </c>
    </row>
    <row r="1873" spans="2:65" s="12" customFormat="1">
      <c r="B1873" s="194"/>
      <c r="D1873" s="195" t="s">
        <v>284</v>
      </c>
      <c r="E1873" s="196" t="s">
        <v>5</v>
      </c>
      <c r="F1873" s="197" t="s">
        <v>1491</v>
      </c>
      <c r="H1873" s="196" t="s">
        <v>5</v>
      </c>
      <c r="I1873" s="198"/>
      <c r="L1873" s="194"/>
      <c r="M1873" s="199"/>
      <c r="N1873" s="200"/>
      <c r="O1873" s="200"/>
      <c r="P1873" s="200"/>
      <c r="Q1873" s="200"/>
      <c r="R1873" s="200"/>
      <c r="S1873" s="200"/>
      <c r="T1873" s="201"/>
      <c r="AT1873" s="196" t="s">
        <v>284</v>
      </c>
      <c r="AU1873" s="196" t="s">
        <v>81</v>
      </c>
      <c r="AV1873" s="12" t="s">
        <v>77</v>
      </c>
      <c r="AW1873" s="12" t="s">
        <v>36</v>
      </c>
      <c r="AX1873" s="12" t="s">
        <v>73</v>
      </c>
      <c r="AY1873" s="196" t="s">
        <v>276</v>
      </c>
    </row>
    <row r="1874" spans="2:65" s="13" customFormat="1">
      <c r="B1874" s="202"/>
      <c r="D1874" s="195" t="s">
        <v>284</v>
      </c>
      <c r="E1874" s="203" t="s">
        <v>5</v>
      </c>
      <c r="F1874" s="204" t="s">
        <v>4540</v>
      </c>
      <c r="H1874" s="205">
        <v>13</v>
      </c>
      <c r="I1874" s="206"/>
      <c r="L1874" s="202"/>
      <c r="M1874" s="207"/>
      <c r="N1874" s="208"/>
      <c r="O1874" s="208"/>
      <c r="P1874" s="208"/>
      <c r="Q1874" s="208"/>
      <c r="R1874" s="208"/>
      <c r="S1874" s="208"/>
      <c r="T1874" s="209"/>
      <c r="AT1874" s="203" t="s">
        <v>284</v>
      </c>
      <c r="AU1874" s="203" t="s">
        <v>81</v>
      </c>
      <c r="AV1874" s="13" t="s">
        <v>81</v>
      </c>
      <c r="AW1874" s="13" t="s">
        <v>36</v>
      </c>
      <c r="AX1874" s="13" t="s">
        <v>73</v>
      </c>
      <c r="AY1874" s="203" t="s">
        <v>276</v>
      </c>
    </row>
    <row r="1875" spans="2:65" s="12" customFormat="1">
      <c r="B1875" s="194"/>
      <c r="D1875" s="195" t="s">
        <v>284</v>
      </c>
      <c r="E1875" s="196" t="s">
        <v>5</v>
      </c>
      <c r="F1875" s="197" t="s">
        <v>4403</v>
      </c>
      <c r="H1875" s="196" t="s">
        <v>5</v>
      </c>
      <c r="I1875" s="198"/>
      <c r="L1875" s="194"/>
      <c r="M1875" s="199"/>
      <c r="N1875" s="200"/>
      <c r="O1875" s="200"/>
      <c r="P1875" s="200"/>
      <c r="Q1875" s="200"/>
      <c r="R1875" s="200"/>
      <c r="S1875" s="200"/>
      <c r="T1875" s="201"/>
      <c r="AT1875" s="196" t="s">
        <v>284</v>
      </c>
      <c r="AU1875" s="196" t="s">
        <v>81</v>
      </c>
      <c r="AV1875" s="12" t="s">
        <v>77</v>
      </c>
      <c r="AW1875" s="12" t="s">
        <v>36</v>
      </c>
      <c r="AX1875" s="12" t="s">
        <v>73</v>
      </c>
      <c r="AY1875" s="196" t="s">
        <v>276</v>
      </c>
    </row>
    <row r="1876" spans="2:65" s="13" customFormat="1">
      <c r="B1876" s="202"/>
      <c r="D1876" s="195" t="s">
        <v>284</v>
      </c>
      <c r="E1876" s="203" t="s">
        <v>5</v>
      </c>
      <c r="F1876" s="204" t="s">
        <v>4533</v>
      </c>
      <c r="H1876" s="205">
        <v>47</v>
      </c>
      <c r="I1876" s="206"/>
      <c r="L1876" s="202"/>
      <c r="M1876" s="207"/>
      <c r="N1876" s="208"/>
      <c r="O1876" s="208"/>
      <c r="P1876" s="208"/>
      <c r="Q1876" s="208"/>
      <c r="R1876" s="208"/>
      <c r="S1876" s="208"/>
      <c r="T1876" s="209"/>
      <c r="AT1876" s="203" t="s">
        <v>284</v>
      </c>
      <c r="AU1876" s="203" t="s">
        <v>81</v>
      </c>
      <c r="AV1876" s="13" t="s">
        <v>81</v>
      </c>
      <c r="AW1876" s="13" t="s">
        <v>36</v>
      </c>
      <c r="AX1876" s="13" t="s">
        <v>73</v>
      </c>
      <c r="AY1876" s="203" t="s">
        <v>276</v>
      </c>
    </row>
    <row r="1877" spans="2:65" s="14" customFormat="1">
      <c r="B1877" s="210"/>
      <c r="D1877" s="195" t="s">
        <v>284</v>
      </c>
      <c r="E1877" s="211" t="s">
        <v>5</v>
      </c>
      <c r="F1877" s="212" t="s">
        <v>290</v>
      </c>
      <c r="H1877" s="213">
        <v>60</v>
      </c>
      <c r="I1877" s="214"/>
      <c r="L1877" s="210"/>
      <c r="M1877" s="215"/>
      <c r="N1877" s="216"/>
      <c r="O1877" s="216"/>
      <c r="P1877" s="216"/>
      <c r="Q1877" s="216"/>
      <c r="R1877" s="216"/>
      <c r="S1877" s="216"/>
      <c r="T1877" s="217"/>
      <c r="AT1877" s="211" t="s">
        <v>284</v>
      </c>
      <c r="AU1877" s="211" t="s">
        <v>81</v>
      </c>
      <c r="AV1877" s="14" t="s">
        <v>87</v>
      </c>
      <c r="AW1877" s="14" t="s">
        <v>36</v>
      </c>
      <c r="AX1877" s="14" t="s">
        <v>73</v>
      </c>
      <c r="AY1877" s="211" t="s">
        <v>276</v>
      </c>
    </row>
    <row r="1878" spans="2:65" s="15" customFormat="1">
      <c r="B1878" s="218"/>
      <c r="D1878" s="195" t="s">
        <v>284</v>
      </c>
      <c r="E1878" s="219" t="s">
        <v>5</v>
      </c>
      <c r="F1878" s="220" t="s">
        <v>291</v>
      </c>
      <c r="H1878" s="221">
        <v>60</v>
      </c>
      <c r="I1878" s="222"/>
      <c r="L1878" s="218"/>
      <c r="M1878" s="223"/>
      <c r="N1878" s="224"/>
      <c r="O1878" s="224"/>
      <c r="P1878" s="224"/>
      <c r="Q1878" s="224"/>
      <c r="R1878" s="224"/>
      <c r="S1878" s="224"/>
      <c r="T1878" s="225"/>
      <c r="AT1878" s="219" t="s">
        <v>284</v>
      </c>
      <c r="AU1878" s="219" t="s">
        <v>81</v>
      </c>
      <c r="AV1878" s="15" t="s">
        <v>92</v>
      </c>
      <c r="AW1878" s="15" t="s">
        <v>36</v>
      </c>
      <c r="AX1878" s="15" t="s">
        <v>77</v>
      </c>
      <c r="AY1878" s="219" t="s">
        <v>276</v>
      </c>
    </row>
    <row r="1879" spans="2:65" s="1" customFormat="1" ht="16.5" customHeight="1">
      <c r="B1879" s="181"/>
      <c r="C1879" s="182" t="s">
        <v>1687</v>
      </c>
      <c r="D1879" s="182" t="s">
        <v>278</v>
      </c>
      <c r="E1879" s="183" t="s">
        <v>4546</v>
      </c>
      <c r="F1879" s="184" t="s">
        <v>4547</v>
      </c>
      <c r="G1879" s="185" t="s">
        <v>368</v>
      </c>
      <c r="H1879" s="186">
        <v>94</v>
      </c>
      <c r="I1879" s="187"/>
      <c r="J1879" s="188">
        <f>ROUND(I1879*H1879,2)</f>
        <v>0</v>
      </c>
      <c r="K1879" s="184" t="s">
        <v>459</v>
      </c>
      <c r="L1879" s="42"/>
      <c r="M1879" s="189" t="s">
        <v>5</v>
      </c>
      <c r="N1879" s="190" t="s">
        <v>46</v>
      </c>
      <c r="O1879" s="43"/>
      <c r="P1879" s="191">
        <f>O1879*H1879</f>
        <v>0</v>
      </c>
      <c r="Q1879" s="191">
        <v>0</v>
      </c>
      <c r="R1879" s="191">
        <f>Q1879*H1879</f>
        <v>0</v>
      </c>
      <c r="S1879" s="191">
        <v>0</v>
      </c>
      <c r="T1879" s="192">
        <f>S1879*H1879</f>
        <v>0</v>
      </c>
      <c r="AR1879" s="25" t="s">
        <v>384</v>
      </c>
      <c r="AT1879" s="25" t="s">
        <v>278</v>
      </c>
      <c r="AU1879" s="25" t="s">
        <v>81</v>
      </c>
      <c r="AY1879" s="25" t="s">
        <v>276</v>
      </c>
      <c r="BE1879" s="193">
        <f>IF(N1879="základní",J1879,0)</f>
        <v>0</v>
      </c>
      <c r="BF1879" s="193">
        <f>IF(N1879="snížená",J1879,0)</f>
        <v>0</v>
      </c>
      <c r="BG1879" s="193">
        <f>IF(N1879="zákl. přenesená",J1879,0)</f>
        <v>0</v>
      </c>
      <c r="BH1879" s="193">
        <f>IF(N1879="sníž. přenesená",J1879,0)</f>
        <v>0</v>
      </c>
      <c r="BI1879" s="193">
        <f>IF(N1879="nulová",J1879,0)</f>
        <v>0</v>
      </c>
      <c r="BJ1879" s="25" t="s">
        <v>92</v>
      </c>
      <c r="BK1879" s="193">
        <f>ROUND(I1879*H1879,2)</f>
        <v>0</v>
      </c>
      <c r="BL1879" s="25" t="s">
        <v>384</v>
      </c>
      <c r="BM1879" s="25" t="s">
        <v>4548</v>
      </c>
    </row>
    <row r="1880" spans="2:65" s="12" customFormat="1">
      <c r="B1880" s="194"/>
      <c r="D1880" s="195" t="s">
        <v>284</v>
      </c>
      <c r="E1880" s="196" t="s">
        <v>5</v>
      </c>
      <c r="F1880" s="197" t="s">
        <v>1813</v>
      </c>
      <c r="H1880" s="196" t="s">
        <v>5</v>
      </c>
      <c r="I1880" s="198"/>
      <c r="L1880" s="194"/>
      <c r="M1880" s="199"/>
      <c r="N1880" s="200"/>
      <c r="O1880" s="200"/>
      <c r="P1880" s="200"/>
      <c r="Q1880" s="200"/>
      <c r="R1880" s="200"/>
      <c r="S1880" s="200"/>
      <c r="T1880" s="201"/>
      <c r="AT1880" s="196" t="s">
        <v>284</v>
      </c>
      <c r="AU1880" s="196" t="s">
        <v>81</v>
      </c>
      <c r="AV1880" s="12" t="s">
        <v>77</v>
      </c>
      <c r="AW1880" s="12" t="s">
        <v>36</v>
      </c>
      <c r="AX1880" s="12" t="s">
        <v>73</v>
      </c>
      <c r="AY1880" s="196" t="s">
        <v>276</v>
      </c>
    </row>
    <row r="1881" spans="2:65" s="12" customFormat="1">
      <c r="B1881" s="194"/>
      <c r="D1881" s="195" t="s">
        <v>284</v>
      </c>
      <c r="E1881" s="196" t="s">
        <v>5</v>
      </c>
      <c r="F1881" s="197" t="s">
        <v>1406</v>
      </c>
      <c r="H1881" s="196" t="s">
        <v>5</v>
      </c>
      <c r="I1881" s="198"/>
      <c r="L1881" s="194"/>
      <c r="M1881" s="199"/>
      <c r="N1881" s="200"/>
      <c r="O1881" s="200"/>
      <c r="P1881" s="200"/>
      <c r="Q1881" s="200"/>
      <c r="R1881" s="200"/>
      <c r="S1881" s="200"/>
      <c r="T1881" s="201"/>
      <c r="AT1881" s="196" t="s">
        <v>284</v>
      </c>
      <c r="AU1881" s="196" t="s">
        <v>81</v>
      </c>
      <c r="AV1881" s="12" t="s">
        <v>77</v>
      </c>
      <c r="AW1881" s="12" t="s">
        <v>36</v>
      </c>
      <c r="AX1881" s="12" t="s">
        <v>73</v>
      </c>
      <c r="AY1881" s="196" t="s">
        <v>276</v>
      </c>
    </row>
    <row r="1882" spans="2:65" s="12" customFormat="1">
      <c r="B1882" s="194"/>
      <c r="D1882" s="195" t="s">
        <v>284</v>
      </c>
      <c r="E1882" s="196" t="s">
        <v>5</v>
      </c>
      <c r="F1882" s="197" t="s">
        <v>4541</v>
      </c>
      <c r="H1882" s="196" t="s">
        <v>5</v>
      </c>
      <c r="I1882" s="198"/>
      <c r="L1882" s="194"/>
      <c r="M1882" s="199"/>
      <c r="N1882" s="200"/>
      <c r="O1882" s="200"/>
      <c r="P1882" s="200"/>
      <c r="Q1882" s="200"/>
      <c r="R1882" s="200"/>
      <c r="S1882" s="200"/>
      <c r="T1882" s="201"/>
      <c r="AT1882" s="196" t="s">
        <v>284</v>
      </c>
      <c r="AU1882" s="196" t="s">
        <v>81</v>
      </c>
      <c r="AV1882" s="12" t="s">
        <v>77</v>
      </c>
      <c r="AW1882" s="12" t="s">
        <v>36</v>
      </c>
      <c r="AX1882" s="12" t="s">
        <v>73</v>
      </c>
      <c r="AY1882" s="196" t="s">
        <v>276</v>
      </c>
    </row>
    <row r="1883" spans="2:65" s="13" customFormat="1">
      <c r="B1883" s="202"/>
      <c r="D1883" s="195" t="s">
        <v>284</v>
      </c>
      <c r="E1883" s="203" t="s">
        <v>5</v>
      </c>
      <c r="F1883" s="204" t="s">
        <v>4549</v>
      </c>
      <c r="H1883" s="205">
        <v>94</v>
      </c>
      <c r="I1883" s="206"/>
      <c r="L1883" s="202"/>
      <c r="M1883" s="207"/>
      <c r="N1883" s="208"/>
      <c r="O1883" s="208"/>
      <c r="P1883" s="208"/>
      <c r="Q1883" s="208"/>
      <c r="R1883" s="208"/>
      <c r="S1883" s="208"/>
      <c r="T1883" s="209"/>
      <c r="AT1883" s="203" t="s">
        <v>284</v>
      </c>
      <c r="AU1883" s="203" t="s">
        <v>81</v>
      </c>
      <c r="AV1883" s="13" t="s">
        <v>81</v>
      </c>
      <c r="AW1883" s="13" t="s">
        <v>36</v>
      </c>
      <c r="AX1883" s="13" t="s">
        <v>73</v>
      </c>
      <c r="AY1883" s="203" t="s">
        <v>276</v>
      </c>
    </row>
    <row r="1884" spans="2:65" s="14" customFormat="1">
      <c r="B1884" s="210"/>
      <c r="D1884" s="195" t="s">
        <v>284</v>
      </c>
      <c r="E1884" s="211" t="s">
        <v>5</v>
      </c>
      <c r="F1884" s="212" t="s">
        <v>290</v>
      </c>
      <c r="H1884" s="213">
        <v>94</v>
      </c>
      <c r="I1884" s="214"/>
      <c r="L1884" s="210"/>
      <c r="M1884" s="215"/>
      <c r="N1884" s="216"/>
      <c r="O1884" s="216"/>
      <c r="P1884" s="216"/>
      <c r="Q1884" s="216"/>
      <c r="R1884" s="216"/>
      <c r="S1884" s="216"/>
      <c r="T1884" s="217"/>
      <c r="AT1884" s="211" t="s">
        <v>284</v>
      </c>
      <c r="AU1884" s="211" t="s">
        <v>81</v>
      </c>
      <c r="AV1884" s="14" t="s">
        <v>87</v>
      </c>
      <c r="AW1884" s="14" t="s">
        <v>36</v>
      </c>
      <c r="AX1884" s="14" t="s">
        <v>73</v>
      </c>
      <c r="AY1884" s="211" t="s">
        <v>276</v>
      </c>
    </row>
    <row r="1885" spans="2:65" s="15" customFormat="1">
      <c r="B1885" s="218"/>
      <c r="D1885" s="195" t="s">
        <v>284</v>
      </c>
      <c r="E1885" s="219" t="s">
        <v>5</v>
      </c>
      <c r="F1885" s="220" t="s">
        <v>291</v>
      </c>
      <c r="H1885" s="221">
        <v>94</v>
      </c>
      <c r="I1885" s="222"/>
      <c r="L1885" s="218"/>
      <c r="M1885" s="223"/>
      <c r="N1885" s="224"/>
      <c r="O1885" s="224"/>
      <c r="P1885" s="224"/>
      <c r="Q1885" s="224"/>
      <c r="R1885" s="224"/>
      <c r="S1885" s="224"/>
      <c r="T1885" s="225"/>
      <c r="AT1885" s="219" t="s">
        <v>284</v>
      </c>
      <c r="AU1885" s="219" t="s">
        <v>81</v>
      </c>
      <c r="AV1885" s="15" t="s">
        <v>92</v>
      </c>
      <c r="AW1885" s="15" t="s">
        <v>36</v>
      </c>
      <c r="AX1885" s="15" t="s">
        <v>77</v>
      </c>
      <c r="AY1885" s="219" t="s">
        <v>276</v>
      </c>
    </row>
    <row r="1886" spans="2:65" s="1" customFormat="1" ht="16.5" customHeight="1">
      <c r="B1886" s="181"/>
      <c r="C1886" s="182" t="s">
        <v>1692</v>
      </c>
      <c r="D1886" s="182" t="s">
        <v>278</v>
      </c>
      <c r="E1886" s="183" t="s">
        <v>4550</v>
      </c>
      <c r="F1886" s="184" t="s">
        <v>4551</v>
      </c>
      <c r="G1886" s="185" t="s">
        <v>368</v>
      </c>
      <c r="H1886" s="186">
        <v>7</v>
      </c>
      <c r="I1886" s="187"/>
      <c r="J1886" s="188">
        <f>ROUND(I1886*H1886,2)</f>
        <v>0</v>
      </c>
      <c r="K1886" s="184" t="s">
        <v>459</v>
      </c>
      <c r="L1886" s="42"/>
      <c r="M1886" s="189" t="s">
        <v>5</v>
      </c>
      <c r="N1886" s="190" t="s">
        <v>46</v>
      </c>
      <c r="O1886" s="43"/>
      <c r="P1886" s="191">
        <f>O1886*H1886</f>
        <v>0</v>
      </c>
      <c r="Q1886" s="191">
        <v>0</v>
      </c>
      <c r="R1886" s="191">
        <f>Q1886*H1886</f>
        <v>0</v>
      </c>
      <c r="S1886" s="191">
        <v>0</v>
      </c>
      <c r="T1886" s="192">
        <f>S1886*H1886</f>
        <v>0</v>
      </c>
      <c r="AR1886" s="25" t="s">
        <v>384</v>
      </c>
      <c r="AT1886" s="25" t="s">
        <v>278</v>
      </c>
      <c r="AU1886" s="25" t="s">
        <v>81</v>
      </c>
      <c r="AY1886" s="25" t="s">
        <v>276</v>
      </c>
      <c r="BE1886" s="193">
        <f>IF(N1886="základní",J1886,0)</f>
        <v>0</v>
      </c>
      <c r="BF1886" s="193">
        <f>IF(N1886="snížená",J1886,0)</f>
        <v>0</v>
      </c>
      <c r="BG1886" s="193">
        <f>IF(N1886="zákl. přenesená",J1886,0)</f>
        <v>0</v>
      </c>
      <c r="BH1886" s="193">
        <f>IF(N1886="sníž. přenesená",J1886,0)</f>
        <v>0</v>
      </c>
      <c r="BI1886" s="193">
        <f>IF(N1886="nulová",J1886,0)</f>
        <v>0</v>
      </c>
      <c r="BJ1886" s="25" t="s">
        <v>92</v>
      </c>
      <c r="BK1886" s="193">
        <f>ROUND(I1886*H1886,2)</f>
        <v>0</v>
      </c>
      <c r="BL1886" s="25" t="s">
        <v>384</v>
      </c>
      <c r="BM1886" s="25" t="s">
        <v>4552</v>
      </c>
    </row>
    <row r="1887" spans="2:65" s="12" customFormat="1">
      <c r="B1887" s="194"/>
      <c r="D1887" s="195" t="s">
        <v>284</v>
      </c>
      <c r="E1887" s="196" t="s">
        <v>5</v>
      </c>
      <c r="F1887" s="197" t="s">
        <v>1813</v>
      </c>
      <c r="H1887" s="196" t="s">
        <v>5</v>
      </c>
      <c r="I1887" s="198"/>
      <c r="L1887" s="194"/>
      <c r="M1887" s="199"/>
      <c r="N1887" s="200"/>
      <c r="O1887" s="200"/>
      <c r="P1887" s="200"/>
      <c r="Q1887" s="200"/>
      <c r="R1887" s="200"/>
      <c r="S1887" s="200"/>
      <c r="T1887" s="201"/>
      <c r="AT1887" s="196" t="s">
        <v>284</v>
      </c>
      <c r="AU1887" s="196" t="s">
        <v>81</v>
      </c>
      <c r="AV1887" s="12" t="s">
        <v>77</v>
      </c>
      <c r="AW1887" s="12" t="s">
        <v>36</v>
      </c>
      <c r="AX1887" s="12" t="s">
        <v>73</v>
      </c>
      <c r="AY1887" s="196" t="s">
        <v>276</v>
      </c>
    </row>
    <row r="1888" spans="2:65" s="12" customFormat="1">
      <c r="B1888" s="194"/>
      <c r="D1888" s="195" t="s">
        <v>284</v>
      </c>
      <c r="E1888" s="196" t="s">
        <v>5</v>
      </c>
      <c r="F1888" s="197" t="s">
        <v>1406</v>
      </c>
      <c r="H1888" s="196" t="s">
        <v>5</v>
      </c>
      <c r="I1888" s="198"/>
      <c r="L1888" s="194"/>
      <c r="M1888" s="199"/>
      <c r="N1888" s="200"/>
      <c r="O1888" s="200"/>
      <c r="P1888" s="200"/>
      <c r="Q1888" s="200"/>
      <c r="R1888" s="200"/>
      <c r="S1888" s="200"/>
      <c r="T1888" s="201"/>
      <c r="AT1888" s="196" t="s">
        <v>284</v>
      </c>
      <c r="AU1888" s="196" t="s">
        <v>81</v>
      </c>
      <c r="AV1888" s="12" t="s">
        <v>77</v>
      </c>
      <c r="AW1888" s="12" t="s">
        <v>36</v>
      </c>
      <c r="AX1888" s="12" t="s">
        <v>73</v>
      </c>
      <c r="AY1888" s="196" t="s">
        <v>276</v>
      </c>
    </row>
    <row r="1889" spans="2:65" s="12" customFormat="1">
      <c r="B1889" s="194"/>
      <c r="D1889" s="195" t="s">
        <v>284</v>
      </c>
      <c r="E1889" s="196" t="s">
        <v>5</v>
      </c>
      <c r="F1889" s="197" t="s">
        <v>4425</v>
      </c>
      <c r="H1889" s="196" t="s">
        <v>5</v>
      </c>
      <c r="I1889" s="198"/>
      <c r="L1889" s="194"/>
      <c r="M1889" s="199"/>
      <c r="N1889" s="200"/>
      <c r="O1889" s="200"/>
      <c r="P1889" s="200"/>
      <c r="Q1889" s="200"/>
      <c r="R1889" s="200"/>
      <c r="S1889" s="200"/>
      <c r="T1889" s="201"/>
      <c r="AT1889" s="196" t="s">
        <v>284</v>
      </c>
      <c r="AU1889" s="196" t="s">
        <v>81</v>
      </c>
      <c r="AV1889" s="12" t="s">
        <v>77</v>
      </c>
      <c r="AW1889" s="12" t="s">
        <v>36</v>
      </c>
      <c r="AX1889" s="12" t="s">
        <v>73</v>
      </c>
      <c r="AY1889" s="196" t="s">
        <v>276</v>
      </c>
    </row>
    <row r="1890" spans="2:65" s="13" customFormat="1">
      <c r="B1890" s="202"/>
      <c r="D1890" s="195" t="s">
        <v>284</v>
      </c>
      <c r="E1890" s="203" t="s">
        <v>5</v>
      </c>
      <c r="F1890" s="204" t="s">
        <v>4553</v>
      </c>
      <c r="H1890" s="205">
        <v>7</v>
      </c>
      <c r="I1890" s="206"/>
      <c r="L1890" s="202"/>
      <c r="M1890" s="207"/>
      <c r="N1890" s="208"/>
      <c r="O1890" s="208"/>
      <c r="P1890" s="208"/>
      <c r="Q1890" s="208"/>
      <c r="R1890" s="208"/>
      <c r="S1890" s="208"/>
      <c r="T1890" s="209"/>
      <c r="AT1890" s="203" t="s">
        <v>284</v>
      </c>
      <c r="AU1890" s="203" t="s">
        <v>81</v>
      </c>
      <c r="AV1890" s="13" t="s">
        <v>81</v>
      </c>
      <c r="AW1890" s="13" t="s">
        <v>36</v>
      </c>
      <c r="AX1890" s="13" t="s">
        <v>73</v>
      </c>
      <c r="AY1890" s="203" t="s">
        <v>276</v>
      </c>
    </row>
    <row r="1891" spans="2:65" s="14" customFormat="1">
      <c r="B1891" s="210"/>
      <c r="D1891" s="195" t="s">
        <v>284</v>
      </c>
      <c r="E1891" s="211" t="s">
        <v>5</v>
      </c>
      <c r="F1891" s="212" t="s">
        <v>290</v>
      </c>
      <c r="H1891" s="213">
        <v>7</v>
      </c>
      <c r="I1891" s="214"/>
      <c r="L1891" s="210"/>
      <c r="M1891" s="215"/>
      <c r="N1891" s="216"/>
      <c r="O1891" s="216"/>
      <c r="P1891" s="216"/>
      <c r="Q1891" s="216"/>
      <c r="R1891" s="216"/>
      <c r="S1891" s="216"/>
      <c r="T1891" s="217"/>
      <c r="AT1891" s="211" t="s">
        <v>284</v>
      </c>
      <c r="AU1891" s="211" t="s">
        <v>81</v>
      </c>
      <c r="AV1891" s="14" t="s">
        <v>87</v>
      </c>
      <c r="AW1891" s="14" t="s">
        <v>36</v>
      </c>
      <c r="AX1891" s="14" t="s">
        <v>73</v>
      </c>
      <c r="AY1891" s="211" t="s">
        <v>276</v>
      </c>
    </row>
    <row r="1892" spans="2:65" s="15" customFormat="1">
      <c r="B1892" s="218"/>
      <c r="D1892" s="195" t="s">
        <v>284</v>
      </c>
      <c r="E1892" s="219" t="s">
        <v>5</v>
      </c>
      <c r="F1892" s="220" t="s">
        <v>291</v>
      </c>
      <c r="H1892" s="221">
        <v>7</v>
      </c>
      <c r="I1892" s="222"/>
      <c r="L1892" s="218"/>
      <c r="M1892" s="223"/>
      <c r="N1892" s="224"/>
      <c r="O1892" s="224"/>
      <c r="P1892" s="224"/>
      <c r="Q1892" s="224"/>
      <c r="R1892" s="224"/>
      <c r="S1892" s="224"/>
      <c r="T1892" s="225"/>
      <c r="AT1892" s="219" t="s">
        <v>284</v>
      </c>
      <c r="AU1892" s="219" t="s">
        <v>81</v>
      </c>
      <c r="AV1892" s="15" t="s">
        <v>92</v>
      </c>
      <c r="AW1892" s="15" t="s">
        <v>36</v>
      </c>
      <c r="AX1892" s="15" t="s">
        <v>77</v>
      </c>
      <c r="AY1892" s="219" t="s">
        <v>276</v>
      </c>
    </row>
    <row r="1893" spans="2:65" s="1" customFormat="1" ht="16.5" customHeight="1">
      <c r="B1893" s="181"/>
      <c r="C1893" s="182" t="s">
        <v>1696</v>
      </c>
      <c r="D1893" s="182" t="s">
        <v>278</v>
      </c>
      <c r="E1893" s="183" t="s">
        <v>4554</v>
      </c>
      <c r="F1893" s="184" t="s">
        <v>4555</v>
      </c>
      <c r="G1893" s="185" t="s">
        <v>368</v>
      </c>
      <c r="H1893" s="186">
        <v>1</v>
      </c>
      <c r="I1893" s="187"/>
      <c r="J1893" s="188">
        <f>ROUND(I1893*H1893,2)</f>
        <v>0</v>
      </c>
      <c r="K1893" s="184" t="s">
        <v>459</v>
      </c>
      <c r="L1893" s="42"/>
      <c r="M1893" s="189" t="s">
        <v>5</v>
      </c>
      <c r="N1893" s="190" t="s">
        <v>46</v>
      </c>
      <c r="O1893" s="43"/>
      <c r="P1893" s="191">
        <f>O1893*H1893</f>
        <v>0</v>
      </c>
      <c r="Q1893" s="191">
        <v>0</v>
      </c>
      <c r="R1893" s="191">
        <f>Q1893*H1893</f>
        <v>0</v>
      </c>
      <c r="S1893" s="191">
        <v>0</v>
      </c>
      <c r="T1893" s="192">
        <f>S1893*H1893</f>
        <v>0</v>
      </c>
      <c r="AR1893" s="25" t="s">
        <v>384</v>
      </c>
      <c r="AT1893" s="25" t="s">
        <v>278</v>
      </c>
      <c r="AU1893" s="25" t="s">
        <v>81</v>
      </c>
      <c r="AY1893" s="25" t="s">
        <v>276</v>
      </c>
      <c r="BE1893" s="193">
        <f>IF(N1893="základní",J1893,0)</f>
        <v>0</v>
      </c>
      <c r="BF1893" s="193">
        <f>IF(N1893="snížená",J1893,0)</f>
        <v>0</v>
      </c>
      <c r="BG1893" s="193">
        <f>IF(N1893="zákl. přenesená",J1893,0)</f>
        <v>0</v>
      </c>
      <c r="BH1893" s="193">
        <f>IF(N1893="sníž. přenesená",J1893,0)</f>
        <v>0</v>
      </c>
      <c r="BI1893" s="193">
        <f>IF(N1893="nulová",J1893,0)</f>
        <v>0</v>
      </c>
      <c r="BJ1893" s="25" t="s">
        <v>92</v>
      </c>
      <c r="BK1893" s="193">
        <f>ROUND(I1893*H1893,2)</f>
        <v>0</v>
      </c>
      <c r="BL1893" s="25" t="s">
        <v>384</v>
      </c>
      <c r="BM1893" s="25" t="s">
        <v>4556</v>
      </c>
    </row>
    <row r="1894" spans="2:65" s="12" customFormat="1">
      <c r="B1894" s="194"/>
      <c r="D1894" s="195" t="s">
        <v>284</v>
      </c>
      <c r="E1894" s="196" t="s">
        <v>5</v>
      </c>
      <c r="F1894" s="197" t="s">
        <v>1836</v>
      </c>
      <c r="H1894" s="196" t="s">
        <v>5</v>
      </c>
      <c r="I1894" s="198"/>
      <c r="L1894" s="194"/>
      <c r="M1894" s="199"/>
      <c r="N1894" s="200"/>
      <c r="O1894" s="200"/>
      <c r="P1894" s="200"/>
      <c r="Q1894" s="200"/>
      <c r="R1894" s="200"/>
      <c r="S1894" s="200"/>
      <c r="T1894" s="201"/>
      <c r="AT1894" s="196" t="s">
        <v>284</v>
      </c>
      <c r="AU1894" s="196" t="s">
        <v>81</v>
      </c>
      <c r="AV1894" s="12" t="s">
        <v>77</v>
      </c>
      <c r="AW1894" s="12" t="s">
        <v>36</v>
      </c>
      <c r="AX1894" s="12" t="s">
        <v>73</v>
      </c>
      <c r="AY1894" s="196" t="s">
        <v>276</v>
      </c>
    </row>
    <row r="1895" spans="2:65" s="12" customFormat="1">
      <c r="B1895" s="194"/>
      <c r="D1895" s="195" t="s">
        <v>284</v>
      </c>
      <c r="E1895" s="196" t="s">
        <v>5</v>
      </c>
      <c r="F1895" s="197" t="s">
        <v>1406</v>
      </c>
      <c r="H1895" s="196" t="s">
        <v>5</v>
      </c>
      <c r="I1895" s="198"/>
      <c r="L1895" s="194"/>
      <c r="M1895" s="199"/>
      <c r="N1895" s="200"/>
      <c r="O1895" s="200"/>
      <c r="P1895" s="200"/>
      <c r="Q1895" s="200"/>
      <c r="R1895" s="200"/>
      <c r="S1895" s="200"/>
      <c r="T1895" s="201"/>
      <c r="AT1895" s="196" t="s">
        <v>284</v>
      </c>
      <c r="AU1895" s="196" t="s">
        <v>81</v>
      </c>
      <c r="AV1895" s="12" t="s">
        <v>77</v>
      </c>
      <c r="AW1895" s="12" t="s">
        <v>36</v>
      </c>
      <c r="AX1895" s="12" t="s">
        <v>73</v>
      </c>
      <c r="AY1895" s="196" t="s">
        <v>276</v>
      </c>
    </row>
    <row r="1896" spans="2:65" s="12" customFormat="1">
      <c r="B1896" s="194"/>
      <c r="D1896" s="195" t="s">
        <v>284</v>
      </c>
      <c r="E1896" s="196" t="s">
        <v>5</v>
      </c>
      <c r="F1896" s="197" t="s">
        <v>4557</v>
      </c>
      <c r="H1896" s="196" t="s">
        <v>5</v>
      </c>
      <c r="I1896" s="198"/>
      <c r="L1896" s="194"/>
      <c r="M1896" s="199"/>
      <c r="N1896" s="200"/>
      <c r="O1896" s="200"/>
      <c r="P1896" s="200"/>
      <c r="Q1896" s="200"/>
      <c r="R1896" s="200"/>
      <c r="S1896" s="200"/>
      <c r="T1896" s="201"/>
      <c r="AT1896" s="196" t="s">
        <v>284</v>
      </c>
      <c r="AU1896" s="196" t="s">
        <v>81</v>
      </c>
      <c r="AV1896" s="12" t="s">
        <v>77</v>
      </c>
      <c r="AW1896" s="12" t="s">
        <v>36</v>
      </c>
      <c r="AX1896" s="12" t="s">
        <v>73</v>
      </c>
      <c r="AY1896" s="196" t="s">
        <v>276</v>
      </c>
    </row>
    <row r="1897" spans="2:65" s="13" customFormat="1">
      <c r="B1897" s="202"/>
      <c r="D1897" s="195" t="s">
        <v>284</v>
      </c>
      <c r="E1897" s="203" t="s">
        <v>5</v>
      </c>
      <c r="F1897" s="204" t="s">
        <v>77</v>
      </c>
      <c r="H1897" s="205">
        <v>1</v>
      </c>
      <c r="I1897" s="206"/>
      <c r="L1897" s="202"/>
      <c r="M1897" s="207"/>
      <c r="N1897" s="208"/>
      <c r="O1897" s="208"/>
      <c r="P1897" s="208"/>
      <c r="Q1897" s="208"/>
      <c r="R1897" s="208"/>
      <c r="S1897" s="208"/>
      <c r="T1897" s="209"/>
      <c r="AT1897" s="203" t="s">
        <v>284</v>
      </c>
      <c r="AU1897" s="203" t="s">
        <v>81</v>
      </c>
      <c r="AV1897" s="13" t="s">
        <v>81</v>
      </c>
      <c r="AW1897" s="13" t="s">
        <v>36</v>
      </c>
      <c r="AX1897" s="13" t="s">
        <v>73</v>
      </c>
      <c r="AY1897" s="203" t="s">
        <v>276</v>
      </c>
    </row>
    <row r="1898" spans="2:65" s="14" customFormat="1">
      <c r="B1898" s="210"/>
      <c r="D1898" s="195" t="s">
        <v>284</v>
      </c>
      <c r="E1898" s="211" t="s">
        <v>5</v>
      </c>
      <c r="F1898" s="212" t="s">
        <v>290</v>
      </c>
      <c r="H1898" s="213">
        <v>1</v>
      </c>
      <c r="I1898" s="214"/>
      <c r="L1898" s="210"/>
      <c r="M1898" s="215"/>
      <c r="N1898" s="216"/>
      <c r="O1898" s="216"/>
      <c r="P1898" s="216"/>
      <c r="Q1898" s="216"/>
      <c r="R1898" s="216"/>
      <c r="S1898" s="216"/>
      <c r="T1898" s="217"/>
      <c r="AT1898" s="211" t="s">
        <v>284</v>
      </c>
      <c r="AU1898" s="211" t="s">
        <v>81</v>
      </c>
      <c r="AV1898" s="14" t="s">
        <v>87</v>
      </c>
      <c r="AW1898" s="14" t="s">
        <v>36</v>
      </c>
      <c r="AX1898" s="14" t="s">
        <v>73</v>
      </c>
      <c r="AY1898" s="211" t="s">
        <v>276</v>
      </c>
    </row>
    <row r="1899" spans="2:65" s="15" customFormat="1">
      <c r="B1899" s="218"/>
      <c r="D1899" s="195" t="s">
        <v>284</v>
      </c>
      <c r="E1899" s="219" t="s">
        <v>5</v>
      </c>
      <c r="F1899" s="220" t="s">
        <v>291</v>
      </c>
      <c r="H1899" s="221">
        <v>1</v>
      </c>
      <c r="I1899" s="222"/>
      <c r="L1899" s="218"/>
      <c r="M1899" s="223"/>
      <c r="N1899" s="224"/>
      <c r="O1899" s="224"/>
      <c r="P1899" s="224"/>
      <c r="Q1899" s="224"/>
      <c r="R1899" s="224"/>
      <c r="S1899" s="224"/>
      <c r="T1899" s="225"/>
      <c r="AT1899" s="219" t="s">
        <v>284</v>
      </c>
      <c r="AU1899" s="219" t="s">
        <v>81</v>
      </c>
      <c r="AV1899" s="15" t="s">
        <v>92</v>
      </c>
      <c r="AW1899" s="15" t="s">
        <v>36</v>
      </c>
      <c r="AX1899" s="15" t="s">
        <v>77</v>
      </c>
      <c r="AY1899" s="219" t="s">
        <v>276</v>
      </c>
    </row>
    <row r="1900" spans="2:65" s="1" customFormat="1" ht="16.5" customHeight="1">
      <c r="B1900" s="181"/>
      <c r="C1900" s="182" t="s">
        <v>1701</v>
      </c>
      <c r="D1900" s="182" t="s">
        <v>278</v>
      </c>
      <c r="E1900" s="183" t="s">
        <v>4558</v>
      </c>
      <c r="F1900" s="184" t="s">
        <v>4559</v>
      </c>
      <c r="G1900" s="185" t="s">
        <v>368</v>
      </c>
      <c r="H1900" s="186">
        <v>1</v>
      </c>
      <c r="I1900" s="187"/>
      <c r="J1900" s="188">
        <f>ROUND(I1900*H1900,2)</f>
        <v>0</v>
      </c>
      <c r="K1900" s="184" t="s">
        <v>459</v>
      </c>
      <c r="L1900" s="42"/>
      <c r="M1900" s="189" t="s">
        <v>5</v>
      </c>
      <c r="N1900" s="190" t="s">
        <v>46</v>
      </c>
      <c r="O1900" s="43"/>
      <c r="P1900" s="191">
        <f>O1900*H1900</f>
        <v>0</v>
      </c>
      <c r="Q1900" s="191">
        <v>0</v>
      </c>
      <c r="R1900" s="191">
        <f>Q1900*H1900</f>
        <v>0</v>
      </c>
      <c r="S1900" s="191">
        <v>0</v>
      </c>
      <c r="T1900" s="192">
        <f>S1900*H1900</f>
        <v>0</v>
      </c>
      <c r="AR1900" s="25" t="s">
        <v>384</v>
      </c>
      <c r="AT1900" s="25" t="s">
        <v>278</v>
      </c>
      <c r="AU1900" s="25" t="s">
        <v>81</v>
      </c>
      <c r="AY1900" s="25" t="s">
        <v>276</v>
      </c>
      <c r="BE1900" s="193">
        <f>IF(N1900="základní",J1900,0)</f>
        <v>0</v>
      </c>
      <c r="BF1900" s="193">
        <f>IF(N1900="snížená",J1900,0)</f>
        <v>0</v>
      </c>
      <c r="BG1900" s="193">
        <f>IF(N1900="zákl. přenesená",J1900,0)</f>
        <v>0</v>
      </c>
      <c r="BH1900" s="193">
        <f>IF(N1900="sníž. přenesená",J1900,0)</f>
        <v>0</v>
      </c>
      <c r="BI1900" s="193">
        <f>IF(N1900="nulová",J1900,0)</f>
        <v>0</v>
      </c>
      <c r="BJ1900" s="25" t="s">
        <v>92</v>
      </c>
      <c r="BK1900" s="193">
        <f>ROUND(I1900*H1900,2)</f>
        <v>0</v>
      </c>
      <c r="BL1900" s="25" t="s">
        <v>384</v>
      </c>
      <c r="BM1900" s="25" t="s">
        <v>4560</v>
      </c>
    </row>
    <row r="1901" spans="2:65" s="12" customFormat="1">
      <c r="B1901" s="194"/>
      <c r="D1901" s="195" t="s">
        <v>284</v>
      </c>
      <c r="E1901" s="196" t="s">
        <v>5</v>
      </c>
      <c r="F1901" s="197" t="s">
        <v>1842</v>
      </c>
      <c r="H1901" s="196" t="s">
        <v>5</v>
      </c>
      <c r="I1901" s="198"/>
      <c r="L1901" s="194"/>
      <c r="M1901" s="199"/>
      <c r="N1901" s="200"/>
      <c r="O1901" s="200"/>
      <c r="P1901" s="200"/>
      <c r="Q1901" s="200"/>
      <c r="R1901" s="200"/>
      <c r="S1901" s="200"/>
      <c r="T1901" s="201"/>
      <c r="AT1901" s="196" t="s">
        <v>284</v>
      </c>
      <c r="AU1901" s="196" t="s">
        <v>81</v>
      </c>
      <c r="AV1901" s="12" t="s">
        <v>77</v>
      </c>
      <c r="AW1901" s="12" t="s">
        <v>36</v>
      </c>
      <c r="AX1901" s="12" t="s">
        <v>73</v>
      </c>
      <c r="AY1901" s="196" t="s">
        <v>276</v>
      </c>
    </row>
    <row r="1902" spans="2:65" s="12" customFormat="1">
      <c r="B1902" s="194"/>
      <c r="D1902" s="195" t="s">
        <v>284</v>
      </c>
      <c r="E1902" s="196" t="s">
        <v>5</v>
      </c>
      <c r="F1902" s="197" t="s">
        <v>1406</v>
      </c>
      <c r="H1902" s="196" t="s">
        <v>5</v>
      </c>
      <c r="I1902" s="198"/>
      <c r="L1902" s="194"/>
      <c r="M1902" s="199"/>
      <c r="N1902" s="200"/>
      <c r="O1902" s="200"/>
      <c r="P1902" s="200"/>
      <c r="Q1902" s="200"/>
      <c r="R1902" s="200"/>
      <c r="S1902" s="200"/>
      <c r="T1902" s="201"/>
      <c r="AT1902" s="196" t="s">
        <v>284</v>
      </c>
      <c r="AU1902" s="196" t="s">
        <v>81</v>
      </c>
      <c r="AV1902" s="12" t="s">
        <v>77</v>
      </c>
      <c r="AW1902" s="12" t="s">
        <v>36</v>
      </c>
      <c r="AX1902" s="12" t="s">
        <v>73</v>
      </c>
      <c r="AY1902" s="196" t="s">
        <v>276</v>
      </c>
    </row>
    <row r="1903" spans="2:65" s="12" customFormat="1">
      <c r="B1903" s="194"/>
      <c r="D1903" s="195" t="s">
        <v>284</v>
      </c>
      <c r="E1903" s="196" t="s">
        <v>5</v>
      </c>
      <c r="F1903" s="197" t="s">
        <v>4561</v>
      </c>
      <c r="H1903" s="196" t="s">
        <v>5</v>
      </c>
      <c r="I1903" s="198"/>
      <c r="L1903" s="194"/>
      <c r="M1903" s="199"/>
      <c r="N1903" s="200"/>
      <c r="O1903" s="200"/>
      <c r="P1903" s="200"/>
      <c r="Q1903" s="200"/>
      <c r="R1903" s="200"/>
      <c r="S1903" s="200"/>
      <c r="T1903" s="201"/>
      <c r="AT1903" s="196" t="s">
        <v>284</v>
      </c>
      <c r="AU1903" s="196" t="s">
        <v>81</v>
      </c>
      <c r="AV1903" s="12" t="s">
        <v>77</v>
      </c>
      <c r="AW1903" s="12" t="s">
        <v>36</v>
      </c>
      <c r="AX1903" s="12" t="s">
        <v>73</v>
      </c>
      <c r="AY1903" s="196" t="s">
        <v>276</v>
      </c>
    </row>
    <row r="1904" spans="2:65" s="13" customFormat="1">
      <c r="B1904" s="202"/>
      <c r="D1904" s="195" t="s">
        <v>284</v>
      </c>
      <c r="E1904" s="203" t="s">
        <v>5</v>
      </c>
      <c r="F1904" s="204" t="s">
        <v>77</v>
      </c>
      <c r="H1904" s="205">
        <v>1</v>
      </c>
      <c r="I1904" s="206"/>
      <c r="L1904" s="202"/>
      <c r="M1904" s="207"/>
      <c r="N1904" s="208"/>
      <c r="O1904" s="208"/>
      <c r="P1904" s="208"/>
      <c r="Q1904" s="208"/>
      <c r="R1904" s="208"/>
      <c r="S1904" s="208"/>
      <c r="T1904" s="209"/>
      <c r="AT1904" s="203" t="s">
        <v>284</v>
      </c>
      <c r="AU1904" s="203" t="s">
        <v>81</v>
      </c>
      <c r="AV1904" s="13" t="s">
        <v>81</v>
      </c>
      <c r="AW1904" s="13" t="s">
        <v>36</v>
      </c>
      <c r="AX1904" s="13" t="s">
        <v>73</v>
      </c>
      <c r="AY1904" s="203" t="s">
        <v>276</v>
      </c>
    </row>
    <row r="1905" spans="2:65" s="14" customFormat="1">
      <c r="B1905" s="210"/>
      <c r="D1905" s="195" t="s">
        <v>284</v>
      </c>
      <c r="E1905" s="211" t="s">
        <v>5</v>
      </c>
      <c r="F1905" s="212" t="s">
        <v>290</v>
      </c>
      <c r="H1905" s="213">
        <v>1</v>
      </c>
      <c r="I1905" s="214"/>
      <c r="L1905" s="210"/>
      <c r="M1905" s="215"/>
      <c r="N1905" s="216"/>
      <c r="O1905" s="216"/>
      <c r="P1905" s="216"/>
      <c r="Q1905" s="216"/>
      <c r="R1905" s="216"/>
      <c r="S1905" s="216"/>
      <c r="T1905" s="217"/>
      <c r="AT1905" s="211" t="s">
        <v>284</v>
      </c>
      <c r="AU1905" s="211" t="s">
        <v>81</v>
      </c>
      <c r="AV1905" s="14" t="s">
        <v>87</v>
      </c>
      <c r="AW1905" s="14" t="s">
        <v>36</v>
      </c>
      <c r="AX1905" s="14" t="s">
        <v>73</v>
      </c>
      <c r="AY1905" s="211" t="s">
        <v>276</v>
      </c>
    </row>
    <row r="1906" spans="2:65" s="15" customFormat="1">
      <c r="B1906" s="218"/>
      <c r="D1906" s="195" t="s">
        <v>284</v>
      </c>
      <c r="E1906" s="219" t="s">
        <v>5</v>
      </c>
      <c r="F1906" s="220" t="s">
        <v>291</v>
      </c>
      <c r="H1906" s="221">
        <v>1</v>
      </c>
      <c r="I1906" s="222"/>
      <c r="L1906" s="218"/>
      <c r="M1906" s="223"/>
      <c r="N1906" s="224"/>
      <c r="O1906" s="224"/>
      <c r="P1906" s="224"/>
      <c r="Q1906" s="224"/>
      <c r="R1906" s="224"/>
      <c r="S1906" s="224"/>
      <c r="T1906" s="225"/>
      <c r="AT1906" s="219" t="s">
        <v>284</v>
      </c>
      <c r="AU1906" s="219" t="s">
        <v>81</v>
      </c>
      <c r="AV1906" s="15" t="s">
        <v>92</v>
      </c>
      <c r="AW1906" s="15" t="s">
        <v>36</v>
      </c>
      <c r="AX1906" s="15" t="s">
        <v>77</v>
      </c>
      <c r="AY1906" s="219" t="s">
        <v>276</v>
      </c>
    </row>
    <row r="1907" spans="2:65" s="1" customFormat="1" ht="16.5" customHeight="1">
      <c r="B1907" s="181"/>
      <c r="C1907" s="182" t="s">
        <v>1705</v>
      </c>
      <c r="D1907" s="182" t="s">
        <v>278</v>
      </c>
      <c r="E1907" s="183" t="s">
        <v>4562</v>
      </c>
      <c r="F1907" s="184" t="s">
        <v>4563</v>
      </c>
      <c r="G1907" s="185" t="s">
        <v>368</v>
      </c>
      <c r="H1907" s="186">
        <v>4</v>
      </c>
      <c r="I1907" s="187"/>
      <c r="J1907" s="188">
        <f>ROUND(I1907*H1907,2)</f>
        <v>0</v>
      </c>
      <c r="K1907" s="184" t="s">
        <v>459</v>
      </c>
      <c r="L1907" s="42"/>
      <c r="M1907" s="189" t="s">
        <v>5</v>
      </c>
      <c r="N1907" s="190" t="s">
        <v>46</v>
      </c>
      <c r="O1907" s="43"/>
      <c r="P1907" s="191">
        <f>O1907*H1907</f>
        <v>0</v>
      </c>
      <c r="Q1907" s="191">
        <v>0</v>
      </c>
      <c r="R1907" s="191">
        <f>Q1907*H1907</f>
        <v>0</v>
      </c>
      <c r="S1907" s="191">
        <v>0</v>
      </c>
      <c r="T1907" s="192">
        <f>S1907*H1907</f>
        <v>0</v>
      </c>
      <c r="AR1907" s="25" t="s">
        <v>384</v>
      </c>
      <c r="AT1907" s="25" t="s">
        <v>278</v>
      </c>
      <c r="AU1907" s="25" t="s">
        <v>81</v>
      </c>
      <c r="AY1907" s="25" t="s">
        <v>276</v>
      </c>
      <c r="BE1907" s="193">
        <f>IF(N1907="základní",J1907,0)</f>
        <v>0</v>
      </c>
      <c r="BF1907" s="193">
        <f>IF(N1907="snížená",J1907,0)</f>
        <v>0</v>
      </c>
      <c r="BG1907" s="193">
        <f>IF(N1907="zákl. přenesená",J1907,0)</f>
        <v>0</v>
      </c>
      <c r="BH1907" s="193">
        <f>IF(N1907="sníž. přenesená",J1907,0)</f>
        <v>0</v>
      </c>
      <c r="BI1907" s="193">
        <f>IF(N1907="nulová",J1907,0)</f>
        <v>0</v>
      </c>
      <c r="BJ1907" s="25" t="s">
        <v>92</v>
      </c>
      <c r="BK1907" s="193">
        <f>ROUND(I1907*H1907,2)</f>
        <v>0</v>
      </c>
      <c r="BL1907" s="25" t="s">
        <v>384</v>
      </c>
      <c r="BM1907" s="25" t="s">
        <v>4564</v>
      </c>
    </row>
    <row r="1908" spans="2:65" s="12" customFormat="1">
      <c r="B1908" s="194"/>
      <c r="D1908" s="195" t="s">
        <v>284</v>
      </c>
      <c r="E1908" s="196" t="s">
        <v>5</v>
      </c>
      <c r="F1908" s="197" t="s">
        <v>4565</v>
      </c>
      <c r="H1908" s="196" t="s">
        <v>5</v>
      </c>
      <c r="I1908" s="198"/>
      <c r="L1908" s="194"/>
      <c r="M1908" s="199"/>
      <c r="N1908" s="200"/>
      <c r="O1908" s="200"/>
      <c r="P1908" s="200"/>
      <c r="Q1908" s="200"/>
      <c r="R1908" s="200"/>
      <c r="S1908" s="200"/>
      <c r="T1908" s="201"/>
      <c r="AT1908" s="196" t="s">
        <v>284</v>
      </c>
      <c r="AU1908" s="196" t="s">
        <v>81</v>
      </c>
      <c r="AV1908" s="12" t="s">
        <v>77</v>
      </c>
      <c r="AW1908" s="12" t="s">
        <v>36</v>
      </c>
      <c r="AX1908" s="12" t="s">
        <v>73</v>
      </c>
      <c r="AY1908" s="196" t="s">
        <v>276</v>
      </c>
    </row>
    <row r="1909" spans="2:65" s="12" customFormat="1">
      <c r="B1909" s="194"/>
      <c r="D1909" s="195" t="s">
        <v>284</v>
      </c>
      <c r="E1909" s="196" t="s">
        <v>5</v>
      </c>
      <c r="F1909" s="197" t="s">
        <v>1406</v>
      </c>
      <c r="H1909" s="196" t="s">
        <v>5</v>
      </c>
      <c r="I1909" s="198"/>
      <c r="L1909" s="194"/>
      <c r="M1909" s="199"/>
      <c r="N1909" s="200"/>
      <c r="O1909" s="200"/>
      <c r="P1909" s="200"/>
      <c r="Q1909" s="200"/>
      <c r="R1909" s="200"/>
      <c r="S1909" s="200"/>
      <c r="T1909" s="201"/>
      <c r="AT1909" s="196" t="s">
        <v>284</v>
      </c>
      <c r="AU1909" s="196" t="s">
        <v>81</v>
      </c>
      <c r="AV1909" s="12" t="s">
        <v>77</v>
      </c>
      <c r="AW1909" s="12" t="s">
        <v>36</v>
      </c>
      <c r="AX1909" s="12" t="s">
        <v>73</v>
      </c>
      <c r="AY1909" s="196" t="s">
        <v>276</v>
      </c>
    </row>
    <row r="1910" spans="2:65" s="12" customFormat="1">
      <c r="B1910" s="194"/>
      <c r="D1910" s="195" t="s">
        <v>284</v>
      </c>
      <c r="E1910" s="196" t="s">
        <v>5</v>
      </c>
      <c r="F1910" s="197" t="s">
        <v>4566</v>
      </c>
      <c r="H1910" s="196" t="s">
        <v>5</v>
      </c>
      <c r="I1910" s="198"/>
      <c r="L1910" s="194"/>
      <c r="M1910" s="199"/>
      <c r="N1910" s="200"/>
      <c r="O1910" s="200"/>
      <c r="P1910" s="200"/>
      <c r="Q1910" s="200"/>
      <c r="R1910" s="200"/>
      <c r="S1910" s="200"/>
      <c r="T1910" s="201"/>
      <c r="AT1910" s="196" t="s">
        <v>284</v>
      </c>
      <c r="AU1910" s="196" t="s">
        <v>81</v>
      </c>
      <c r="AV1910" s="12" t="s">
        <v>77</v>
      </c>
      <c r="AW1910" s="12" t="s">
        <v>36</v>
      </c>
      <c r="AX1910" s="12" t="s">
        <v>73</v>
      </c>
      <c r="AY1910" s="196" t="s">
        <v>276</v>
      </c>
    </row>
    <row r="1911" spans="2:65" s="13" customFormat="1">
      <c r="B1911" s="202"/>
      <c r="D1911" s="195" t="s">
        <v>284</v>
      </c>
      <c r="E1911" s="203" t="s">
        <v>5</v>
      </c>
      <c r="F1911" s="204" t="s">
        <v>92</v>
      </c>
      <c r="H1911" s="205">
        <v>4</v>
      </c>
      <c r="I1911" s="206"/>
      <c r="L1911" s="202"/>
      <c r="M1911" s="207"/>
      <c r="N1911" s="208"/>
      <c r="O1911" s="208"/>
      <c r="P1911" s="208"/>
      <c r="Q1911" s="208"/>
      <c r="R1911" s="208"/>
      <c r="S1911" s="208"/>
      <c r="T1911" s="209"/>
      <c r="AT1911" s="203" t="s">
        <v>284</v>
      </c>
      <c r="AU1911" s="203" t="s">
        <v>81</v>
      </c>
      <c r="AV1911" s="13" t="s">
        <v>81</v>
      </c>
      <c r="AW1911" s="13" t="s">
        <v>36</v>
      </c>
      <c r="AX1911" s="13" t="s">
        <v>73</v>
      </c>
      <c r="AY1911" s="203" t="s">
        <v>276</v>
      </c>
    </row>
    <row r="1912" spans="2:65" s="14" customFormat="1">
      <c r="B1912" s="210"/>
      <c r="D1912" s="195" t="s">
        <v>284</v>
      </c>
      <c r="E1912" s="211" t="s">
        <v>5</v>
      </c>
      <c r="F1912" s="212" t="s">
        <v>290</v>
      </c>
      <c r="H1912" s="213">
        <v>4</v>
      </c>
      <c r="I1912" s="214"/>
      <c r="L1912" s="210"/>
      <c r="M1912" s="215"/>
      <c r="N1912" s="216"/>
      <c r="O1912" s="216"/>
      <c r="P1912" s="216"/>
      <c r="Q1912" s="216"/>
      <c r="R1912" s="216"/>
      <c r="S1912" s="216"/>
      <c r="T1912" s="217"/>
      <c r="AT1912" s="211" t="s">
        <v>284</v>
      </c>
      <c r="AU1912" s="211" t="s">
        <v>81</v>
      </c>
      <c r="AV1912" s="14" t="s">
        <v>87</v>
      </c>
      <c r="AW1912" s="14" t="s">
        <v>36</v>
      </c>
      <c r="AX1912" s="14" t="s">
        <v>73</v>
      </c>
      <c r="AY1912" s="211" t="s">
        <v>276</v>
      </c>
    </row>
    <row r="1913" spans="2:65" s="15" customFormat="1">
      <c r="B1913" s="218"/>
      <c r="D1913" s="195" t="s">
        <v>284</v>
      </c>
      <c r="E1913" s="219" t="s">
        <v>5</v>
      </c>
      <c r="F1913" s="220" t="s">
        <v>291</v>
      </c>
      <c r="H1913" s="221">
        <v>4</v>
      </c>
      <c r="I1913" s="222"/>
      <c r="L1913" s="218"/>
      <c r="M1913" s="223"/>
      <c r="N1913" s="224"/>
      <c r="O1913" s="224"/>
      <c r="P1913" s="224"/>
      <c r="Q1913" s="224"/>
      <c r="R1913" s="224"/>
      <c r="S1913" s="224"/>
      <c r="T1913" s="225"/>
      <c r="AT1913" s="219" t="s">
        <v>284</v>
      </c>
      <c r="AU1913" s="219" t="s">
        <v>81</v>
      </c>
      <c r="AV1913" s="15" t="s">
        <v>92</v>
      </c>
      <c r="AW1913" s="15" t="s">
        <v>36</v>
      </c>
      <c r="AX1913" s="15" t="s">
        <v>77</v>
      </c>
      <c r="AY1913" s="219" t="s">
        <v>276</v>
      </c>
    </row>
    <row r="1914" spans="2:65" s="1" customFormat="1" ht="16.5" customHeight="1">
      <c r="B1914" s="181"/>
      <c r="C1914" s="182" t="s">
        <v>1707</v>
      </c>
      <c r="D1914" s="182" t="s">
        <v>278</v>
      </c>
      <c r="E1914" s="183" t="s">
        <v>4567</v>
      </c>
      <c r="F1914" s="184" t="s">
        <v>4568</v>
      </c>
      <c r="G1914" s="185" t="s">
        <v>368</v>
      </c>
      <c r="H1914" s="186">
        <v>1</v>
      </c>
      <c r="I1914" s="187"/>
      <c r="J1914" s="188">
        <f>ROUND(I1914*H1914,2)</f>
        <v>0</v>
      </c>
      <c r="K1914" s="184" t="s">
        <v>459</v>
      </c>
      <c r="L1914" s="42"/>
      <c r="M1914" s="189" t="s">
        <v>5</v>
      </c>
      <c r="N1914" s="190" t="s">
        <v>46</v>
      </c>
      <c r="O1914" s="43"/>
      <c r="P1914" s="191">
        <f>O1914*H1914</f>
        <v>0</v>
      </c>
      <c r="Q1914" s="191">
        <v>0</v>
      </c>
      <c r="R1914" s="191">
        <f>Q1914*H1914</f>
        <v>0</v>
      </c>
      <c r="S1914" s="191">
        <v>0</v>
      </c>
      <c r="T1914" s="192">
        <f>S1914*H1914</f>
        <v>0</v>
      </c>
      <c r="AR1914" s="25" t="s">
        <v>384</v>
      </c>
      <c r="AT1914" s="25" t="s">
        <v>278</v>
      </c>
      <c r="AU1914" s="25" t="s">
        <v>81</v>
      </c>
      <c r="AY1914" s="25" t="s">
        <v>276</v>
      </c>
      <c r="BE1914" s="193">
        <f>IF(N1914="základní",J1914,0)</f>
        <v>0</v>
      </c>
      <c r="BF1914" s="193">
        <f>IF(N1914="snížená",J1914,0)</f>
        <v>0</v>
      </c>
      <c r="BG1914" s="193">
        <f>IF(N1914="zákl. přenesená",J1914,0)</f>
        <v>0</v>
      </c>
      <c r="BH1914" s="193">
        <f>IF(N1914="sníž. přenesená",J1914,0)</f>
        <v>0</v>
      </c>
      <c r="BI1914" s="193">
        <f>IF(N1914="nulová",J1914,0)</f>
        <v>0</v>
      </c>
      <c r="BJ1914" s="25" t="s">
        <v>92</v>
      </c>
      <c r="BK1914" s="193">
        <f>ROUND(I1914*H1914,2)</f>
        <v>0</v>
      </c>
      <c r="BL1914" s="25" t="s">
        <v>384</v>
      </c>
      <c r="BM1914" s="25" t="s">
        <v>4569</v>
      </c>
    </row>
    <row r="1915" spans="2:65" s="12" customFormat="1">
      <c r="B1915" s="194"/>
      <c r="D1915" s="195" t="s">
        <v>284</v>
      </c>
      <c r="E1915" s="196" t="s">
        <v>5</v>
      </c>
      <c r="F1915" s="197" t="s">
        <v>4568</v>
      </c>
      <c r="H1915" s="196" t="s">
        <v>5</v>
      </c>
      <c r="I1915" s="198"/>
      <c r="L1915" s="194"/>
      <c r="M1915" s="199"/>
      <c r="N1915" s="200"/>
      <c r="O1915" s="200"/>
      <c r="P1915" s="200"/>
      <c r="Q1915" s="200"/>
      <c r="R1915" s="200"/>
      <c r="S1915" s="200"/>
      <c r="T1915" s="201"/>
      <c r="AT1915" s="196" t="s">
        <v>284</v>
      </c>
      <c r="AU1915" s="196" t="s">
        <v>81</v>
      </c>
      <c r="AV1915" s="12" t="s">
        <v>77</v>
      </c>
      <c r="AW1915" s="12" t="s">
        <v>36</v>
      </c>
      <c r="AX1915" s="12" t="s">
        <v>73</v>
      </c>
      <c r="AY1915" s="196" t="s">
        <v>276</v>
      </c>
    </row>
    <row r="1916" spans="2:65" s="12" customFormat="1">
      <c r="B1916" s="194"/>
      <c r="D1916" s="195" t="s">
        <v>284</v>
      </c>
      <c r="E1916" s="196" t="s">
        <v>5</v>
      </c>
      <c r="F1916" s="197" t="s">
        <v>1406</v>
      </c>
      <c r="H1916" s="196" t="s">
        <v>5</v>
      </c>
      <c r="I1916" s="198"/>
      <c r="L1916" s="194"/>
      <c r="M1916" s="199"/>
      <c r="N1916" s="200"/>
      <c r="O1916" s="200"/>
      <c r="P1916" s="200"/>
      <c r="Q1916" s="200"/>
      <c r="R1916" s="200"/>
      <c r="S1916" s="200"/>
      <c r="T1916" s="201"/>
      <c r="AT1916" s="196" t="s">
        <v>284</v>
      </c>
      <c r="AU1916" s="196" t="s">
        <v>81</v>
      </c>
      <c r="AV1916" s="12" t="s">
        <v>77</v>
      </c>
      <c r="AW1916" s="12" t="s">
        <v>36</v>
      </c>
      <c r="AX1916" s="12" t="s">
        <v>73</v>
      </c>
      <c r="AY1916" s="196" t="s">
        <v>276</v>
      </c>
    </row>
    <row r="1917" spans="2:65" s="12" customFormat="1">
      <c r="B1917" s="194"/>
      <c r="D1917" s="195" t="s">
        <v>284</v>
      </c>
      <c r="E1917" s="196" t="s">
        <v>5</v>
      </c>
      <c r="F1917" s="197" t="s">
        <v>4570</v>
      </c>
      <c r="H1917" s="196" t="s">
        <v>5</v>
      </c>
      <c r="I1917" s="198"/>
      <c r="L1917" s="194"/>
      <c r="M1917" s="199"/>
      <c r="N1917" s="200"/>
      <c r="O1917" s="200"/>
      <c r="P1917" s="200"/>
      <c r="Q1917" s="200"/>
      <c r="R1917" s="200"/>
      <c r="S1917" s="200"/>
      <c r="T1917" s="201"/>
      <c r="AT1917" s="196" t="s">
        <v>284</v>
      </c>
      <c r="AU1917" s="196" t="s">
        <v>81</v>
      </c>
      <c r="AV1917" s="12" t="s">
        <v>77</v>
      </c>
      <c r="AW1917" s="12" t="s">
        <v>36</v>
      </c>
      <c r="AX1917" s="12" t="s">
        <v>73</v>
      </c>
      <c r="AY1917" s="196" t="s">
        <v>276</v>
      </c>
    </row>
    <row r="1918" spans="2:65" s="13" customFormat="1">
      <c r="B1918" s="202"/>
      <c r="D1918" s="195" t="s">
        <v>284</v>
      </c>
      <c r="E1918" s="203" t="s">
        <v>5</v>
      </c>
      <c r="F1918" s="204" t="s">
        <v>77</v>
      </c>
      <c r="H1918" s="205">
        <v>1</v>
      </c>
      <c r="I1918" s="206"/>
      <c r="L1918" s="202"/>
      <c r="M1918" s="207"/>
      <c r="N1918" s="208"/>
      <c r="O1918" s="208"/>
      <c r="P1918" s="208"/>
      <c r="Q1918" s="208"/>
      <c r="R1918" s="208"/>
      <c r="S1918" s="208"/>
      <c r="T1918" s="209"/>
      <c r="AT1918" s="203" t="s">
        <v>284</v>
      </c>
      <c r="AU1918" s="203" t="s">
        <v>81</v>
      </c>
      <c r="AV1918" s="13" t="s">
        <v>81</v>
      </c>
      <c r="AW1918" s="13" t="s">
        <v>36</v>
      </c>
      <c r="AX1918" s="13" t="s">
        <v>73</v>
      </c>
      <c r="AY1918" s="203" t="s">
        <v>276</v>
      </c>
    </row>
    <row r="1919" spans="2:65" s="14" customFormat="1">
      <c r="B1919" s="210"/>
      <c r="D1919" s="195" t="s">
        <v>284</v>
      </c>
      <c r="E1919" s="211" t="s">
        <v>5</v>
      </c>
      <c r="F1919" s="212" t="s">
        <v>290</v>
      </c>
      <c r="H1919" s="213">
        <v>1</v>
      </c>
      <c r="I1919" s="214"/>
      <c r="L1919" s="210"/>
      <c r="M1919" s="215"/>
      <c r="N1919" s="216"/>
      <c r="O1919" s="216"/>
      <c r="P1919" s="216"/>
      <c r="Q1919" s="216"/>
      <c r="R1919" s="216"/>
      <c r="S1919" s="216"/>
      <c r="T1919" s="217"/>
      <c r="AT1919" s="211" t="s">
        <v>284</v>
      </c>
      <c r="AU1919" s="211" t="s">
        <v>81</v>
      </c>
      <c r="AV1919" s="14" t="s">
        <v>87</v>
      </c>
      <c r="AW1919" s="14" t="s">
        <v>36</v>
      </c>
      <c r="AX1919" s="14" t="s">
        <v>73</v>
      </c>
      <c r="AY1919" s="211" t="s">
        <v>276</v>
      </c>
    </row>
    <row r="1920" spans="2:65" s="15" customFormat="1">
      <c r="B1920" s="218"/>
      <c r="D1920" s="195" t="s">
        <v>284</v>
      </c>
      <c r="E1920" s="219" t="s">
        <v>5</v>
      </c>
      <c r="F1920" s="220" t="s">
        <v>291</v>
      </c>
      <c r="H1920" s="221">
        <v>1</v>
      </c>
      <c r="I1920" s="222"/>
      <c r="L1920" s="218"/>
      <c r="M1920" s="223"/>
      <c r="N1920" s="224"/>
      <c r="O1920" s="224"/>
      <c r="P1920" s="224"/>
      <c r="Q1920" s="224"/>
      <c r="R1920" s="224"/>
      <c r="S1920" s="224"/>
      <c r="T1920" s="225"/>
      <c r="AT1920" s="219" t="s">
        <v>284</v>
      </c>
      <c r="AU1920" s="219" t="s">
        <v>81</v>
      </c>
      <c r="AV1920" s="15" t="s">
        <v>92</v>
      </c>
      <c r="AW1920" s="15" t="s">
        <v>36</v>
      </c>
      <c r="AX1920" s="15" t="s">
        <v>77</v>
      </c>
      <c r="AY1920" s="219" t="s">
        <v>276</v>
      </c>
    </row>
    <row r="1921" spans="2:65" s="1" customFormat="1" ht="16.5" customHeight="1">
      <c r="B1921" s="181"/>
      <c r="C1921" s="182" t="s">
        <v>1709</v>
      </c>
      <c r="D1921" s="182" t="s">
        <v>278</v>
      </c>
      <c r="E1921" s="183" t="s">
        <v>4571</v>
      </c>
      <c r="F1921" s="184" t="s">
        <v>4572</v>
      </c>
      <c r="G1921" s="185" t="s">
        <v>368</v>
      </c>
      <c r="H1921" s="186">
        <v>1</v>
      </c>
      <c r="I1921" s="187"/>
      <c r="J1921" s="188">
        <f>ROUND(I1921*H1921,2)</f>
        <v>0</v>
      </c>
      <c r="K1921" s="184" t="s">
        <v>459</v>
      </c>
      <c r="L1921" s="42"/>
      <c r="M1921" s="189" t="s">
        <v>5</v>
      </c>
      <c r="N1921" s="190" t="s">
        <v>46</v>
      </c>
      <c r="O1921" s="43"/>
      <c r="P1921" s="191">
        <f>O1921*H1921</f>
        <v>0</v>
      </c>
      <c r="Q1921" s="191">
        <v>0</v>
      </c>
      <c r="R1921" s="191">
        <f>Q1921*H1921</f>
        <v>0</v>
      </c>
      <c r="S1921" s="191">
        <v>0</v>
      </c>
      <c r="T1921" s="192">
        <f>S1921*H1921</f>
        <v>0</v>
      </c>
      <c r="AR1921" s="25" t="s">
        <v>384</v>
      </c>
      <c r="AT1921" s="25" t="s">
        <v>278</v>
      </c>
      <c r="AU1921" s="25" t="s">
        <v>81</v>
      </c>
      <c r="AY1921" s="25" t="s">
        <v>276</v>
      </c>
      <c r="BE1921" s="193">
        <f>IF(N1921="základní",J1921,0)</f>
        <v>0</v>
      </c>
      <c r="BF1921" s="193">
        <f>IF(N1921="snížená",J1921,0)</f>
        <v>0</v>
      </c>
      <c r="BG1921" s="193">
        <f>IF(N1921="zákl. přenesená",J1921,0)</f>
        <v>0</v>
      </c>
      <c r="BH1921" s="193">
        <f>IF(N1921="sníž. přenesená",J1921,0)</f>
        <v>0</v>
      </c>
      <c r="BI1921" s="193">
        <f>IF(N1921="nulová",J1921,0)</f>
        <v>0</v>
      </c>
      <c r="BJ1921" s="25" t="s">
        <v>92</v>
      </c>
      <c r="BK1921" s="193">
        <f>ROUND(I1921*H1921,2)</f>
        <v>0</v>
      </c>
      <c r="BL1921" s="25" t="s">
        <v>384</v>
      </c>
      <c r="BM1921" s="25" t="s">
        <v>4573</v>
      </c>
    </row>
    <row r="1922" spans="2:65" s="12" customFormat="1">
      <c r="B1922" s="194"/>
      <c r="D1922" s="195" t="s">
        <v>284</v>
      </c>
      <c r="E1922" s="196" t="s">
        <v>5</v>
      </c>
      <c r="F1922" s="197" t="s">
        <v>4572</v>
      </c>
      <c r="H1922" s="196" t="s">
        <v>5</v>
      </c>
      <c r="I1922" s="198"/>
      <c r="L1922" s="194"/>
      <c r="M1922" s="199"/>
      <c r="N1922" s="200"/>
      <c r="O1922" s="200"/>
      <c r="P1922" s="200"/>
      <c r="Q1922" s="200"/>
      <c r="R1922" s="200"/>
      <c r="S1922" s="200"/>
      <c r="T1922" s="201"/>
      <c r="AT1922" s="196" t="s">
        <v>284</v>
      </c>
      <c r="AU1922" s="196" t="s">
        <v>81</v>
      </c>
      <c r="AV1922" s="12" t="s">
        <v>77</v>
      </c>
      <c r="AW1922" s="12" t="s">
        <v>36</v>
      </c>
      <c r="AX1922" s="12" t="s">
        <v>73</v>
      </c>
      <c r="AY1922" s="196" t="s">
        <v>276</v>
      </c>
    </row>
    <row r="1923" spans="2:65" s="12" customFormat="1">
      <c r="B1923" s="194"/>
      <c r="D1923" s="195" t="s">
        <v>284</v>
      </c>
      <c r="E1923" s="196" t="s">
        <v>5</v>
      </c>
      <c r="F1923" s="197" t="s">
        <v>1406</v>
      </c>
      <c r="H1923" s="196" t="s">
        <v>5</v>
      </c>
      <c r="I1923" s="198"/>
      <c r="L1923" s="194"/>
      <c r="M1923" s="199"/>
      <c r="N1923" s="200"/>
      <c r="O1923" s="200"/>
      <c r="P1923" s="200"/>
      <c r="Q1923" s="200"/>
      <c r="R1923" s="200"/>
      <c r="S1923" s="200"/>
      <c r="T1923" s="201"/>
      <c r="AT1923" s="196" t="s">
        <v>284</v>
      </c>
      <c r="AU1923" s="196" t="s">
        <v>81</v>
      </c>
      <c r="AV1923" s="12" t="s">
        <v>77</v>
      </c>
      <c r="AW1923" s="12" t="s">
        <v>36</v>
      </c>
      <c r="AX1923" s="12" t="s">
        <v>73</v>
      </c>
      <c r="AY1923" s="196" t="s">
        <v>276</v>
      </c>
    </row>
    <row r="1924" spans="2:65" s="12" customFormat="1">
      <c r="B1924" s="194"/>
      <c r="D1924" s="195" t="s">
        <v>284</v>
      </c>
      <c r="E1924" s="196" t="s">
        <v>5</v>
      </c>
      <c r="F1924" s="197" t="s">
        <v>4570</v>
      </c>
      <c r="H1924" s="196" t="s">
        <v>5</v>
      </c>
      <c r="I1924" s="198"/>
      <c r="L1924" s="194"/>
      <c r="M1924" s="199"/>
      <c r="N1924" s="200"/>
      <c r="O1924" s="200"/>
      <c r="P1924" s="200"/>
      <c r="Q1924" s="200"/>
      <c r="R1924" s="200"/>
      <c r="S1924" s="200"/>
      <c r="T1924" s="201"/>
      <c r="AT1924" s="196" t="s">
        <v>284</v>
      </c>
      <c r="AU1924" s="196" t="s">
        <v>81</v>
      </c>
      <c r="AV1924" s="12" t="s">
        <v>77</v>
      </c>
      <c r="AW1924" s="12" t="s">
        <v>36</v>
      </c>
      <c r="AX1924" s="12" t="s">
        <v>73</v>
      </c>
      <c r="AY1924" s="196" t="s">
        <v>276</v>
      </c>
    </row>
    <row r="1925" spans="2:65" s="13" customFormat="1">
      <c r="B1925" s="202"/>
      <c r="D1925" s="195" t="s">
        <v>284</v>
      </c>
      <c r="E1925" s="203" t="s">
        <v>5</v>
      </c>
      <c r="F1925" s="204" t="s">
        <v>77</v>
      </c>
      <c r="H1925" s="205">
        <v>1</v>
      </c>
      <c r="I1925" s="206"/>
      <c r="L1925" s="202"/>
      <c r="M1925" s="207"/>
      <c r="N1925" s="208"/>
      <c r="O1925" s="208"/>
      <c r="P1925" s="208"/>
      <c r="Q1925" s="208"/>
      <c r="R1925" s="208"/>
      <c r="S1925" s="208"/>
      <c r="T1925" s="209"/>
      <c r="AT1925" s="203" t="s">
        <v>284</v>
      </c>
      <c r="AU1925" s="203" t="s">
        <v>81</v>
      </c>
      <c r="AV1925" s="13" t="s">
        <v>81</v>
      </c>
      <c r="AW1925" s="13" t="s">
        <v>36</v>
      </c>
      <c r="AX1925" s="13" t="s">
        <v>73</v>
      </c>
      <c r="AY1925" s="203" t="s">
        <v>276</v>
      </c>
    </row>
    <row r="1926" spans="2:65" s="14" customFormat="1">
      <c r="B1926" s="210"/>
      <c r="D1926" s="195" t="s">
        <v>284</v>
      </c>
      <c r="E1926" s="211" t="s">
        <v>5</v>
      </c>
      <c r="F1926" s="212" t="s">
        <v>290</v>
      </c>
      <c r="H1926" s="213">
        <v>1</v>
      </c>
      <c r="I1926" s="214"/>
      <c r="L1926" s="210"/>
      <c r="M1926" s="215"/>
      <c r="N1926" s="216"/>
      <c r="O1926" s="216"/>
      <c r="P1926" s="216"/>
      <c r="Q1926" s="216"/>
      <c r="R1926" s="216"/>
      <c r="S1926" s="216"/>
      <c r="T1926" s="217"/>
      <c r="AT1926" s="211" t="s">
        <v>284</v>
      </c>
      <c r="AU1926" s="211" t="s">
        <v>81</v>
      </c>
      <c r="AV1926" s="14" t="s">
        <v>87</v>
      </c>
      <c r="AW1926" s="14" t="s">
        <v>36</v>
      </c>
      <c r="AX1926" s="14" t="s">
        <v>73</v>
      </c>
      <c r="AY1926" s="211" t="s">
        <v>276</v>
      </c>
    </row>
    <row r="1927" spans="2:65" s="15" customFormat="1">
      <c r="B1927" s="218"/>
      <c r="D1927" s="195" t="s">
        <v>284</v>
      </c>
      <c r="E1927" s="219" t="s">
        <v>5</v>
      </c>
      <c r="F1927" s="220" t="s">
        <v>291</v>
      </c>
      <c r="H1927" s="221">
        <v>1</v>
      </c>
      <c r="I1927" s="222"/>
      <c r="L1927" s="218"/>
      <c r="M1927" s="223"/>
      <c r="N1927" s="224"/>
      <c r="O1927" s="224"/>
      <c r="P1927" s="224"/>
      <c r="Q1927" s="224"/>
      <c r="R1927" s="224"/>
      <c r="S1927" s="224"/>
      <c r="T1927" s="225"/>
      <c r="AT1927" s="219" t="s">
        <v>284</v>
      </c>
      <c r="AU1927" s="219" t="s">
        <v>81</v>
      </c>
      <c r="AV1927" s="15" t="s">
        <v>92</v>
      </c>
      <c r="AW1927" s="15" t="s">
        <v>36</v>
      </c>
      <c r="AX1927" s="15" t="s">
        <v>77</v>
      </c>
      <c r="AY1927" s="219" t="s">
        <v>276</v>
      </c>
    </row>
    <row r="1928" spans="2:65" s="1" customFormat="1" ht="16.5" customHeight="1">
      <c r="B1928" s="181"/>
      <c r="C1928" s="182" t="s">
        <v>1713</v>
      </c>
      <c r="D1928" s="182" t="s">
        <v>278</v>
      </c>
      <c r="E1928" s="183" t="s">
        <v>4574</v>
      </c>
      <c r="F1928" s="184" t="s">
        <v>4575</v>
      </c>
      <c r="G1928" s="185" t="s">
        <v>368</v>
      </c>
      <c r="H1928" s="186">
        <v>1</v>
      </c>
      <c r="I1928" s="187"/>
      <c r="J1928" s="188">
        <f>ROUND(I1928*H1928,2)</f>
        <v>0</v>
      </c>
      <c r="K1928" s="184" t="s">
        <v>459</v>
      </c>
      <c r="L1928" s="42"/>
      <c r="M1928" s="189" t="s">
        <v>5</v>
      </c>
      <c r="N1928" s="190" t="s">
        <v>46</v>
      </c>
      <c r="O1928" s="43"/>
      <c r="P1928" s="191">
        <f>O1928*H1928</f>
        <v>0</v>
      </c>
      <c r="Q1928" s="191">
        <v>0</v>
      </c>
      <c r="R1928" s="191">
        <f>Q1928*H1928</f>
        <v>0</v>
      </c>
      <c r="S1928" s="191">
        <v>0</v>
      </c>
      <c r="T1928" s="192">
        <f>S1928*H1928</f>
        <v>0</v>
      </c>
      <c r="AR1928" s="25" t="s">
        <v>384</v>
      </c>
      <c r="AT1928" s="25" t="s">
        <v>278</v>
      </c>
      <c r="AU1928" s="25" t="s">
        <v>81</v>
      </c>
      <c r="AY1928" s="25" t="s">
        <v>276</v>
      </c>
      <c r="BE1928" s="193">
        <f>IF(N1928="základní",J1928,0)</f>
        <v>0</v>
      </c>
      <c r="BF1928" s="193">
        <f>IF(N1928="snížená",J1928,0)</f>
        <v>0</v>
      </c>
      <c r="BG1928" s="193">
        <f>IF(N1928="zákl. přenesená",J1928,0)</f>
        <v>0</v>
      </c>
      <c r="BH1928" s="193">
        <f>IF(N1928="sníž. přenesená",J1928,0)</f>
        <v>0</v>
      </c>
      <c r="BI1928" s="193">
        <f>IF(N1928="nulová",J1928,0)</f>
        <v>0</v>
      </c>
      <c r="BJ1928" s="25" t="s">
        <v>92</v>
      </c>
      <c r="BK1928" s="193">
        <f>ROUND(I1928*H1928,2)</f>
        <v>0</v>
      </c>
      <c r="BL1928" s="25" t="s">
        <v>384</v>
      </c>
      <c r="BM1928" s="25" t="s">
        <v>4576</v>
      </c>
    </row>
    <row r="1929" spans="2:65" s="12" customFormat="1">
      <c r="B1929" s="194"/>
      <c r="D1929" s="195" t="s">
        <v>284</v>
      </c>
      <c r="E1929" s="196" t="s">
        <v>5</v>
      </c>
      <c r="F1929" s="197" t="s">
        <v>4577</v>
      </c>
      <c r="H1929" s="196" t="s">
        <v>5</v>
      </c>
      <c r="I1929" s="198"/>
      <c r="L1929" s="194"/>
      <c r="M1929" s="199"/>
      <c r="N1929" s="200"/>
      <c r="O1929" s="200"/>
      <c r="P1929" s="200"/>
      <c r="Q1929" s="200"/>
      <c r="R1929" s="200"/>
      <c r="S1929" s="200"/>
      <c r="T1929" s="201"/>
      <c r="AT1929" s="196" t="s">
        <v>284</v>
      </c>
      <c r="AU1929" s="196" t="s">
        <v>81</v>
      </c>
      <c r="AV1929" s="12" t="s">
        <v>77</v>
      </c>
      <c r="AW1929" s="12" t="s">
        <v>36</v>
      </c>
      <c r="AX1929" s="12" t="s">
        <v>73</v>
      </c>
      <c r="AY1929" s="196" t="s">
        <v>276</v>
      </c>
    </row>
    <row r="1930" spans="2:65" s="12" customFormat="1">
      <c r="B1930" s="194"/>
      <c r="D1930" s="195" t="s">
        <v>284</v>
      </c>
      <c r="E1930" s="196" t="s">
        <v>5</v>
      </c>
      <c r="F1930" s="197" t="s">
        <v>1406</v>
      </c>
      <c r="H1930" s="196" t="s">
        <v>5</v>
      </c>
      <c r="I1930" s="198"/>
      <c r="L1930" s="194"/>
      <c r="M1930" s="199"/>
      <c r="N1930" s="200"/>
      <c r="O1930" s="200"/>
      <c r="P1930" s="200"/>
      <c r="Q1930" s="200"/>
      <c r="R1930" s="200"/>
      <c r="S1930" s="200"/>
      <c r="T1930" s="201"/>
      <c r="AT1930" s="196" t="s">
        <v>284</v>
      </c>
      <c r="AU1930" s="196" t="s">
        <v>81</v>
      </c>
      <c r="AV1930" s="12" t="s">
        <v>77</v>
      </c>
      <c r="AW1930" s="12" t="s">
        <v>36</v>
      </c>
      <c r="AX1930" s="12" t="s">
        <v>73</v>
      </c>
      <c r="AY1930" s="196" t="s">
        <v>276</v>
      </c>
    </row>
    <row r="1931" spans="2:65" s="12" customFormat="1">
      <c r="B1931" s="194"/>
      <c r="D1931" s="195" t="s">
        <v>284</v>
      </c>
      <c r="E1931" s="196" t="s">
        <v>5</v>
      </c>
      <c r="F1931" s="197" t="s">
        <v>4578</v>
      </c>
      <c r="H1931" s="196" t="s">
        <v>5</v>
      </c>
      <c r="I1931" s="198"/>
      <c r="L1931" s="194"/>
      <c r="M1931" s="199"/>
      <c r="N1931" s="200"/>
      <c r="O1931" s="200"/>
      <c r="P1931" s="200"/>
      <c r="Q1931" s="200"/>
      <c r="R1931" s="200"/>
      <c r="S1931" s="200"/>
      <c r="T1931" s="201"/>
      <c r="AT1931" s="196" t="s">
        <v>284</v>
      </c>
      <c r="AU1931" s="196" t="s">
        <v>81</v>
      </c>
      <c r="AV1931" s="12" t="s">
        <v>77</v>
      </c>
      <c r="AW1931" s="12" t="s">
        <v>36</v>
      </c>
      <c r="AX1931" s="12" t="s">
        <v>73</v>
      </c>
      <c r="AY1931" s="196" t="s">
        <v>276</v>
      </c>
    </row>
    <row r="1932" spans="2:65" s="13" customFormat="1">
      <c r="B1932" s="202"/>
      <c r="D1932" s="195" t="s">
        <v>284</v>
      </c>
      <c r="E1932" s="203" t="s">
        <v>5</v>
      </c>
      <c r="F1932" s="204" t="s">
        <v>77</v>
      </c>
      <c r="H1932" s="205">
        <v>1</v>
      </c>
      <c r="I1932" s="206"/>
      <c r="L1932" s="202"/>
      <c r="M1932" s="207"/>
      <c r="N1932" s="208"/>
      <c r="O1932" s="208"/>
      <c r="P1932" s="208"/>
      <c r="Q1932" s="208"/>
      <c r="R1932" s="208"/>
      <c r="S1932" s="208"/>
      <c r="T1932" s="209"/>
      <c r="AT1932" s="203" t="s">
        <v>284</v>
      </c>
      <c r="AU1932" s="203" t="s">
        <v>81</v>
      </c>
      <c r="AV1932" s="13" t="s">
        <v>81</v>
      </c>
      <c r="AW1932" s="13" t="s">
        <v>36</v>
      </c>
      <c r="AX1932" s="13" t="s">
        <v>73</v>
      </c>
      <c r="AY1932" s="203" t="s">
        <v>276</v>
      </c>
    </row>
    <row r="1933" spans="2:65" s="14" customFormat="1">
      <c r="B1933" s="210"/>
      <c r="D1933" s="195" t="s">
        <v>284</v>
      </c>
      <c r="E1933" s="211" t="s">
        <v>5</v>
      </c>
      <c r="F1933" s="212" t="s">
        <v>290</v>
      </c>
      <c r="H1933" s="213">
        <v>1</v>
      </c>
      <c r="I1933" s="214"/>
      <c r="L1933" s="210"/>
      <c r="M1933" s="215"/>
      <c r="N1933" s="216"/>
      <c r="O1933" s="216"/>
      <c r="P1933" s="216"/>
      <c r="Q1933" s="216"/>
      <c r="R1933" s="216"/>
      <c r="S1933" s="216"/>
      <c r="T1933" s="217"/>
      <c r="AT1933" s="211" t="s">
        <v>284</v>
      </c>
      <c r="AU1933" s="211" t="s">
        <v>81</v>
      </c>
      <c r="AV1933" s="14" t="s">
        <v>87</v>
      </c>
      <c r="AW1933" s="14" t="s">
        <v>36</v>
      </c>
      <c r="AX1933" s="14" t="s">
        <v>73</v>
      </c>
      <c r="AY1933" s="211" t="s">
        <v>276</v>
      </c>
    </row>
    <row r="1934" spans="2:65" s="15" customFormat="1">
      <c r="B1934" s="218"/>
      <c r="D1934" s="195" t="s">
        <v>284</v>
      </c>
      <c r="E1934" s="219" t="s">
        <v>5</v>
      </c>
      <c r="F1934" s="220" t="s">
        <v>291</v>
      </c>
      <c r="H1934" s="221">
        <v>1</v>
      </c>
      <c r="I1934" s="222"/>
      <c r="L1934" s="218"/>
      <c r="M1934" s="223"/>
      <c r="N1934" s="224"/>
      <c r="O1934" s="224"/>
      <c r="P1934" s="224"/>
      <c r="Q1934" s="224"/>
      <c r="R1934" s="224"/>
      <c r="S1934" s="224"/>
      <c r="T1934" s="225"/>
      <c r="AT1934" s="219" t="s">
        <v>284</v>
      </c>
      <c r="AU1934" s="219" t="s">
        <v>81</v>
      </c>
      <c r="AV1934" s="15" t="s">
        <v>92</v>
      </c>
      <c r="AW1934" s="15" t="s">
        <v>36</v>
      </c>
      <c r="AX1934" s="15" t="s">
        <v>77</v>
      </c>
      <c r="AY1934" s="219" t="s">
        <v>276</v>
      </c>
    </row>
    <row r="1935" spans="2:65" s="1" customFormat="1" ht="16.5" customHeight="1">
      <c r="B1935" s="181"/>
      <c r="C1935" s="182" t="s">
        <v>1718</v>
      </c>
      <c r="D1935" s="182" t="s">
        <v>278</v>
      </c>
      <c r="E1935" s="183" t="s">
        <v>4579</v>
      </c>
      <c r="F1935" s="184" t="s">
        <v>4580</v>
      </c>
      <c r="G1935" s="185" t="s">
        <v>368</v>
      </c>
      <c r="H1935" s="186">
        <v>1</v>
      </c>
      <c r="I1935" s="187"/>
      <c r="J1935" s="188">
        <f>ROUND(I1935*H1935,2)</f>
        <v>0</v>
      </c>
      <c r="K1935" s="184" t="s">
        <v>459</v>
      </c>
      <c r="L1935" s="42"/>
      <c r="M1935" s="189" t="s">
        <v>5</v>
      </c>
      <c r="N1935" s="190" t="s">
        <v>46</v>
      </c>
      <c r="O1935" s="43"/>
      <c r="P1935" s="191">
        <f>O1935*H1935</f>
        <v>0</v>
      </c>
      <c r="Q1935" s="191">
        <v>0</v>
      </c>
      <c r="R1935" s="191">
        <f>Q1935*H1935</f>
        <v>0</v>
      </c>
      <c r="S1935" s="191">
        <v>0</v>
      </c>
      <c r="T1935" s="192">
        <f>S1935*H1935</f>
        <v>0</v>
      </c>
      <c r="AR1935" s="25" t="s">
        <v>384</v>
      </c>
      <c r="AT1935" s="25" t="s">
        <v>278</v>
      </c>
      <c r="AU1935" s="25" t="s">
        <v>81</v>
      </c>
      <c r="AY1935" s="25" t="s">
        <v>276</v>
      </c>
      <c r="BE1935" s="193">
        <f>IF(N1935="základní",J1935,0)</f>
        <v>0</v>
      </c>
      <c r="BF1935" s="193">
        <f>IF(N1935="snížená",J1935,0)</f>
        <v>0</v>
      </c>
      <c r="BG1935" s="193">
        <f>IF(N1935="zákl. přenesená",J1935,0)</f>
        <v>0</v>
      </c>
      <c r="BH1935" s="193">
        <f>IF(N1935="sníž. přenesená",J1935,0)</f>
        <v>0</v>
      </c>
      <c r="BI1935" s="193">
        <f>IF(N1935="nulová",J1935,0)</f>
        <v>0</v>
      </c>
      <c r="BJ1935" s="25" t="s">
        <v>92</v>
      </c>
      <c r="BK1935" s="193">
        <f>ROUND(I1935*H1935,2)</f>
        <v>0</v>
      </c>
      <c r="BL1935" s="25" t="s">
        <v>384</v>
      </c>
      <c r="BM1935" s="25" t="s">
        <v>4581</v>
      </c>
    </row>
    <row r="1936" spans="2:65" s="12" customFormat="1">
      <c r="B1936" s="194"/>
      <c r="D1936" s="195" t="s">
        <v>284</v>
      </c>
      <c r="E1936" s="196" t="s">
        <v>5</v>
      </c>
      <c r="F1936" s="197" t="s">
        <v>4580</v>
      </c>
      <c r="H1936" s="196" t="s">
        <v>5</v>
      </c>
      <c r="I1936" s="198"/>
      <c r="L1936" s="194"/>
      <c r="M1936" s="199"/>
      <c r="N1936" s="200"/>
      <c r="O1936" s="200"/>
      <c r="P1936" s="200"/>
      <c r="Q1936" s="200"/>
      <c r="R1936" s="200"/>
      <c r="S1936" s="200"/>
      <c r="T1936" s="201"/>
      <c r="AT1936" s="196" t="s">
        <v>284</v>
      </c>
      <c r="AU1936" s="196" t="s">
        <v>81</v>
      </c>
      <c r="AV1936" s="12" t="s">
        <v>77</v>
      </c>
      <c r="AW1936" s="12" t="s">
        <v>36</v>
      </c>
      <c r="AX1936" s="12" t="s">
        <v>73</v>
      </c>
      <c r="AY1936" s="196" t="s">
        <v>276</v>
      </c>
    </row>
    <row r="1937" spans="2:65" s="12" customFormat="1">
      <c r="B1937" s="194"/>
      <c r="D1937" s="195" t="s">
        <v>284</v>
      </c>
      <c r="E1937" s="196" t="s">
        <v>5</v>
      </c>
      <c r="F1937" s="197" t="s">
        <v>1406</v>
      </c>
      <c r="H1937" s="196" t="s">
        <v>5</v>
      </c>
      <c r="I1937" s="198"/>
      <c r="L1937" s="194"/>
      <c r="M1937" s="199"/>
      <c r="N1937" s="200"/>
      <c r="O1937" s="200"/>
      <c r="P1937" s="200"/>
      <c r="Q1937" s="200"/>
      <c r="R1937" s="200"/>
      <c r="S1937" s="200"/>
      <c r="T1937" s="201"/>
      <c r="AT1937" s="196" t="s">
        <v>284</v>
      </c>
      <c r="AU1937" s="196" t="s">
        <v>81</v>
      </c>
      <c r="AV1937" s="12" t="s">
        <v>77</v>
      </c>
      <c r="AW1937" s="12" t="s">
        <v>36</v>
      </c>
      <c r="AX1937" s="12" t="s">
        <v>73</v>
      </c>
      <c r="AY1937" s="196" t="s">
        <v>276</v>
      </c>
    </row>
    <row r="1938" spans="2:65" s="12" customFormat="1">
      <c r="B1938" s="194"/>
      <c r="D1938" s="195" t="s">
        <v>284</v>
      </c>
      <c r="E1938" s="196" t="s">
        <v>5</v>
      </c>
      <c r="F1938" s="197" t="s">
        <v>4582</v>
      </c>
      <c r="H1938" s="196" t="s">
        <v>5</v>
      </c>
      <c r="I1938" s="198"/>
      <c r="L1938" s="194"/>
      <c r="M1938" s="199"/>
      <c r="N1938" s="200"/>
      <c r="O1938" s="200"/>
      <c r="P1938" s="200"/>
      <c r="Q1938" s="200"/>
      <c r="R1938" s="200"/>
      <c r="S1938" s="200"/>
      <c r="T1938" s="201"/>
      <c r="AT1938" s="196" t="s">
        <v>284</v>
      </c>
      <c r="AU1938" s="196" t="s">
        <v>81</v>
      </c>
      <c r="AV1938" s="12" t="s">
        <v>77</v>
      </c>
      <c r="AW1938" s="12" t="s">
        <v>36</v>
      </c>
      <c r="AX1938" s="12" t="s">
        <v>73</v>
      </c>
      <c r="AY1938" s="196" t="s">
        <v>276</v>
      </c>
    </row>
    <row r="1939" spans="2:65" s="13" customFormat="1">
      <c r="B1939" s="202"/>
      <c r="D1939" s="195" t="s">
        <v>284</v>
      </c>
      <c r="E1939" s="203" t="s">
        <v>5</v>
      </c>
      <c r="F1939" s="204" t="s">
        <v>77</v>
      </c>
      <c r="H1939" s="205">
        <v>1</v>
      </c>
      <c r="I1939" s="206"/>
      <c r="L1939" s="202"/>
      <c r="M1939" s="207"/>
      <c r="N1939" s="208"/>
      <c r="O1939" s="208"/>
      <c r="P1939" s="208"/>
      <c r="Q1939" s="208"/>
      <c r="R1939" s="208"/>
      <c r="S1939" s="208"/>
      <c r="T1939" s="209"/>
      <c r="AT1939" s="203" t="s">
        <v>284</v>
      </c>
      <c r="AU1939" s="203" t="s">
        <v>81</v>
      </c>
      <c r="AV1939" s="13" t="s">
        <v>81</v>
      </c>
      <c r="AW1939" s="13" t="s">
        <v>36</v>
      </c>
      <c r="AX1939" s="13" t="s">
        <v>73</v>
      </c>
      <c r="AY1939" s="203" t="s">
        <v>276</v>
      </c>
    </row>
    <row r="1940" spans="2:65" s="14" customFormat="1">
      <c r="B1940" s="210"/>
      <c r="D1940" s="195" t="s">
        <v>284</v>
      </c>
      <c r="E1940" s="211" t="s">
        <v>5</v>
      </c>
      <c r="F1940" s="212" t="s">
        <v>290</v>
      </c>
      <c r="H1940" s="213">
        <v>1</v>
      </c>
      <c r="I1940" s="214"/>
      <c r="L1940" s="210"/>
      <c r="M1940" s="215"/>
      <c r="N1940" s="216"/>
      <c r="O1940" s="216"/>
      <c r="P1940" s="216"/>
      <c r="Q1940" s="216"/>
      <c r="R1940" s="216"/>
      <c r="S1940" s="216"/>
      <c r="T1940" s="217"/>
      <c r="AT1940" s="211" t="s">
        <v>284</v>
      </c>
      <c r="AU1940" s="211" t="s">
        <v>81</v>
      </c>
      <c r="AV1940" s="14" t="s">
        <v>87</v>
      </c>
      <c r="AW1940" s="14" t="s">
        <v>36</v>
      </c>
      <c r="AX1940" s="14" t="s">
        <v>73</v>
      </c>
      <c r="AY1940" s="211" t="s">
        <v>276</v>
      </c>
    </row>
    <row r="1941" spans="2:65" s="15" customFormat="1">
      <c r="B1941" s="218"/>
      <c r="D1941" s="195" t="s">
        <v>284</v>
      </c>
      <c r="E1941" s="219" t="s">
        <v>5</v>
      </c>
      <c r="F1941" s="220" t="s">
        <v>291</v>
      </c>
      <c r="H1941" s="221">
        <v>1</v>
      </c>
      <c r="I1941" s="222"/>
      <c r="L1941" s="218"/>
      <c r="M1941" s="223"/>
      <c r="N1941" s="224"/>
      <c r="O1941" s="224"/>
      <c r="P1941" s="224"/>
      <c r="Q1941" s="224"/>
      <c r="R1941" s="224"/>
      <c r="S1941" s="224"/>
      <c r="T1941" s="225"/>
      <c r="AT1941" s="219" t="s">
        <v>284</v>
      </c>
      <c r="AU1941" s="219" t="s">
        <v>81</v>
      </c>
      <c r="AV1941" s="15" t="s">
        <v>92</v>
      </c>
      <c r="AW1941" s="15" t="s">
        <v>36</v>
      </c>
      <c r="AX1941" s="15" t="s">
        <v>77</v>
      </c>
      <c r="AY1941" s="219" t="s">
        <v>276</v>
      </c>
    </row>
    <row r="1942" spans="2:65" s="1" customFormat="1" ht="16.5" customHeight="1">
      <c r="B1942" s="181"/>
      <c r="C1942" s="182" t="s">
        <v>1724</v>
      </c>
      <c r="D1942" s="182" t="s">
        <v>278</v>
      </c>
      <c r="E1942" s="183" t="s">
        <v>4583</v>
      </c>
      <c r="F1942" s="184" t="s">
        <v>4584</v>
      </c>
      <c r="G1942" s="185" t="s">
        <v>368</v>
      </c>
      <c r="H1942" s="186">
        <v>1</v>
      </c>
      <c r="I1942" s="187"/>
      <c r="J1942" s="188">
        <f>ROUND(I1942*H1942,2)</f>
        <v>0</v>
      </c>
      <c r="K1942" s="184" t="s">
        <v>459</v>
      </c>
      <c r="L1942" s="42"/>
      <c r="M1942" s="189" t="s">
        <v>5</v>
      </c>
      <c r="N1942" s="190" t="s">
        <v>46</v>
      </c>
      <c r="O1942" s="43"/>
      <c r="P1942" s="191">
        <f>O1942*H1942</f>
        <v>0</v>
      </c>
      <c r="Q1942" s="191">
        <v>0</v>
      </c>
      <c r="R1942" s="191">
        <f>Q1942*H1942</f>
        <v>0</v>
      </c>
      <c r="S1942" s="191">
        <v>0</v>
      </c>
      <c r="T1942" s="192">
        <f>S1942*H1942</f>
        <v>0</v>
      </c>
      <c r="AR1942" s="25" t="s">
        <v>384</v>
      </c>
      <c r="AT1942" s="25" t="s">
        <v>278</v>
      </c>
      <c r="AU1942" s="25" t="s">
        <v>81</v>
      </c>
      <c r="AY1942" s="25" t="s">
        <v>276</v>
      </c>
      <c r="BE1942" s="193">
        <f>IF(N1942="základní",J1942,0)</f>
        <v>0</v>
      </c>
      <c r="BF1942" s="193">
        <f>IF(N1942="snížená",J1942,0)</f>
        <v>0</v>
      </c>
      <c r="BG1942" s="193">
        <f>IF(N1942="zákl. přenesená",J1942,0)</f>
        <v>0</v>
      </c>
      <c r="BH1942" s="193">
        <f>IF(N1942="sníž. přenesená",J1942,0)</f>
        <v>0</v>
      </c>
      <c r="BI1942" s="193">
        <f>IF(N1942="nulová",J1942,0)</f>
        <v>0</v>
      </c>
      <c r="BJ1942" s="25" t="s">
        <v>92</v>
      </c>
      <c r="BK1942" s="193">
        <f>ROUND(I1942*H1942,2)</f>
        <v>0</v>
      </c>
      <c r="BL1942" s="25" t="s">
        <v>384</v>
      </c>
      <c r="BM1942" s="25" t="s">
        <v>4585</v>
      </c>
    </row>
    <row r="1943" spans="2:65" s="12" customFormat="1">
      <c r="B1943" s="194"/>
      <c r="D1943" s="195" t="s">
        <v>284</v>
      </c>
      <c r="E1943" s="196" t="s">
        <v>5</v>
      </c>
      <c r="F1943" s="197" t="s">
        <v>4584</v>
      </c>
      <c r="H1943" s="196" t="s">
        <v>5</v>
      </c>
      <c r="I1943" s="198"/>
      <c r="L1943" s="194"/>
      <c r="M1943" s="199"/>
      <c r="N1943" s="200"/>
      <c r="O1943" s="200"/>
      <c r="P1943" s="200"/>
      <c r="Q1943" s="200"/>
      <c r="R1943" s="200"/>
      <c r="S1943" s="200"/>
      <c r="T1943" s="201"/>
      <c r="AT1943" s="196" t="s">
        <v>284</v>
      </c>
      <c r="AU1943" s="196" t="s">
        <v>81</v>
      </c>
      <c r="AV1943" s="12" t="s">
        <v>77</v>
      </c>
      <c r="AW1943" s="12" t="s">
        <v>36</v>
      </c>
      <c r="AX1943" s="12" t="s">
        <v>73</v>
      </c>
      <c r="AY1943" s="196" t="s">
        <v>276</v>
      </c>
    </row>
    <row r="1944" spans="2:65" s="12" customFormat="1">
      <c r="B1944" s="194"/>
      <c r="D1944" s="195" t="s">
        <v>284</v>
      </c>
      <c r="E1944" s="196" t="s">
        <v>5</v>
      </c>
      <c r="F1944" s="197" t="s">
        <v>1406</v>
      </c>
      <c r="H1944" s="196" t="s">
        <v>5</v>
      </c>
      <c r="I1944" s="198"/>
      <c r="L1944" s="194"/>
      <c r="M1944" s="199"/>
      <c r="N1944" s="200"/>
      <c r="O1944" s="200"/>
      <c r="P1944" s="200"/>
      <c r="Q1944" s="200"/>
      <c r="R1944" s="200"/>
      <c r="S1944" s="200"/>
      <c r="T1944" s="201"/>
      <c r="AT1944" s="196" t="s">
        <v>284</v>
      </c>
      <c r="AU1944" s="196" t="s">
        <v>81</v>
      </c>
      <c r="AV1944" s="12" t="s">
        <v>77</v>
      </c>
      <c r="AW1944" s="12" t="s">
        <v>36</v>
      </c>
      <c r="AX1944" s="12" t="s">
        <v>73</v>
      </c>
      <c r="AY1944" s="196" t="s">
        <v>276</v>
      </c>
    </row>
    <row r="1945" spans="2:65" s="12" customFormat="1">
      <c r="B1945" s="194"/>
      <c r="D1945" s="195" t="s">
        <v>284</v>
      </c>
      <c r="E1945" s="196" t="s">
        <v>5</v>
      </c>
      <c r="F1945" s="197" t="s">
        <v>4586</v>
      </c>
      <c r="H1945" s="196" t="s">
        <v>5</v>
      </c>
      <c r="I1945" s="198"/>
      <c r="L1945" s="194"/>
      <c r="M1945" s="199"/>
      <c r="N1945" s="200"/>
      <c r="O1945" s="200"/>
      <c r="P1945" s="200"/>
      <c r="Q1945" s="200"/>
      <c r="R1945" s="200"/>
      <c r="S1945" s="200"/>
      <c r="T1945" s="201"/>
      <c r="AT1945" s="196" t="s">
        <v>284</v>
      </c>
      <c r="AU1945" s="196" t="s">
        <v>81</v>
      </c>
      <c r="AV1945" s="12" t="s">
        <v>77</v>
      </c>
      <c r="AW1945" s="12" t="s">
        <v>36</v>
      </c>
      <c r="AX1945" s="12" t="s">
        <v>73</v>
      </c>
      <c r="AY1945" s="196" t="s">
        <v>276</v>
      </c>
    </row>
    <row r="1946" spans="2:65" s="13" customFormat="1">
      <c r="B1946" s="202"/>
      <c r="D1946" s="195" t="s">
        <v>284</v>
      </c>
      <c r="E1946" s="203" t="s">
        <v>5</v>
      </c>
      <c r="F1946" s="204" t="s">
        <v>77</v>
      </c>
      <c r="H1946" s="205">
        <v>1</v>
      </c>
      <c r="I1946" s="206"/>
      <c r="L1946" s="202"/>
      <c r="M1946" s="207"/>
      <c r="N1946" s="208"/>
      <c r="O1946" s="208"/>
      <c r="P1946" s="208"/>
      <c r="Q1946" s="208"/>
      <c r="R1946" s="208"/>
      <c r="S1946" s="208"/>
      <c r="T1946" s="209"/>
      <c r="AT1946" s="203" t="s">
        <v>284</v>
      </c>
      <c r="AU1946" s="203" t="s">
        <v>81</v>
      </c>
      <c r="AV1946" s="13" t="s">
        <v>81</v>
      </c>
      <c r="AW1946" s="13" t="s">
        <v>36</v>
      </c>
      <c r="AX1946" s="13" t="s">
        <v>73</v>
      </c>
      <c r="AY1946" s="203" t="s">
        <v>276</v>
      </c>
    </row>
    <row r="1947" spans="2:65" s="14" customFormat="1">
      <c r="B1947" s="210"/>
      <c r="D1947" s="195" t="s">
        <v>284</v>
      </c>
      <c r="E1947" s="211" t="s">
        <v>5</v>
      </c>
      <c r="F1947" s="212" t="s">
        <v>290</v>
      </c>
      <c r="H1947" s="213">
        <v>1</v>
      </c>
      <c r="I1947" s="214"/>
      <c r="L1947" s="210"/>
      <c r="M1947" s="215"/>
      <c r="N1947" s="216"/>
      <c r="O1947" s="216"/>
      <c r="P1947" s="216"/>
      <c r="Q1947" s="216"/>
      <c r="R1947" s="216"/>
      <c r="S1947" s="216"/>
      <c r="T1947" s="217"/>
      <c r="AT1947" s="211" t="s">
        <v>284</v>
      </c>
      <c r="AU1947" s="211" t="s">
        <v>81</v>
      </c>
      <c r="AV1947" s="14" t="s">
        <v>87</v>
      </c>
      <c r="AW1947" s="14" t="s">
        <v>36</v>
      </c>
      <c r="AX1947" s="14" t="s">
        <v>73</v>
      </c>
      <c r="AY1947" s="211" t="s">
        <v>276</v>
      </c>
    </row>
    <row r="1948" spans="2:65" s="15" customFormat="1">
      <c r="B1948" s="218"/>
      <c r="D1948" s="195" t="s">
        <v>284</v>
      </c>
      <c r="E1948" s="219" t="s">
        <v>5</v>
      </c>
      <c r="F1948" s="220" t="s">
        <v>291</v>
      </c>
      <c r="H1948" s="221">
        <v>1</v>
      </c>
      <c r="I1948" s="222"/>
      <c r="L1948" s="218"/>
      <c r="M1948" s="223"/>
      <c r="N1948" s="224"/>
      <c r="O1948" s="224"/>
      <c r="P1948" s="224"/>
      <c r="Q1948" s="224"/>
      <c r="R1948" s="224"/>
      <c r="S1948" s="224"/>
      <c r="T1948" s="225"/>
      <c r="AT1948" s="219" t="s">
        <v>284</v>
      </c>
      <c r="AU1948" s="219" t="s">
        <v>81</v>
      </c>
      <c r="AV1948" s="15" t="s">
        <v>92</v>
      </c>
      <c r="AW1948" s="15" t="s">
        <v>36</v>
      </c>
      <c r="AX1948" s="15" t="s">
        <v>77</v>
      </c>
      <c r="AY1948" s="219" t="s">
        <v>276</v>
      </c>
    </row>
    <row r="1949" spans="2:65" s="1" customFormat="1" ht="16.5" customHeight="1">
      <c r="B1949" s="181"/>
      <c r="C1949" s="182" t="s">
        <v>1730</v>
      </c>
      <c r="D1949" s="182" t="s">
        <v>278</v>
      </c>
      <c r="E1949" s="183" t="s">
        <v>4587</v>
      </c>
      <c r="F1949" s="184" t="s">
        <v>4588</v>
      </c>
      <c r="G1949" s="185" t="s">
        <v>368</v>
      </c>
      <c r="H1949" s="186">
        <v>1</v>
      </c>
      <c r="I1949" s="187"/>
      <c r="J1949" s="188">
        <f>ROUND(I1949*H1949,2)</f>
        <v>0</v>
      </c>
      <c r="K1949" s="184" t="s">
        <v>459</v>
      </c>
      <c r="L1949" s="42"/>
      <c r="M1949" s="189" t="s">
        <v>5</v>
      </c>
      <c r="N1949" s="190" t="s">
        <v>46</v>
      </c>
      <c r="O1949" s="43"/>
      <c r="P1949" s="191">
        <f>O1949*H1949</f>
        <v>0</v>
      </c>
      <c r="Q1949" s="191">
        <v>0</v>
      </c>
      <c r="R1949" s="191">
        <f>Q1949*H1949</f>
        <v>0</v>
      </c>
      <c r="S1949" s="191">
        <v>0</v>
      </c>
      <c r="T1949" s="192">
        <f>S1949*H1949</f>
        <v>0</v>
      </c>
      <c r="AR1949" s="25" t="s">
        <v>384</v>
      </c>
      <c r="AT1949" s="25" t="s">
        <v>278</v>
      </c>
      <c r="AU1949" s="25" t="s">
        <v>81</v>
      </c>
      <c r="AY1949" s="25" t="s">
        <v>276</v>
      </c>
      <c r="BE1949" s="193">
        <f>IF(N1949="základní",J1949,0)</f>
        <v>0</v>
      </c>
      <c r="BF1949" s="193">
        <f>IF(N1949="snížená",J1949,0)</f>
        <v>0</v>
      </c>
      <c r="BG1949" s="193">
        <f>IF(N1949="zákl. přenesená",J1949,0)</f>
        <v>0</v>
      </c>
      <c r="BH1949" s="193">
        <f>IF(N1949="sníž. přenesená",J1949,0)</f>
        <v>0</v>
      </c>
      <c r="BI1949" s="193">
        <f>IF(N1949="nulová",J1949,0)</f>
        <v>0</v>
      </c>
      <c r="BJ1949" s="25" t="s">
        <v>92</v>
      </c>
      <c r="BK1949" s="193">
        <f>ROUND(I1949*H1949,2)</f>
        <v>0</v>
      </c>
      <c r="BL1949" s="25" t="s">
        <v>384</v>
      </c>
      <c r="BM1949" s="25" t="s">
        <v>4589</v>
      </c>
    </row>
    <row r="1950" spans="2:65" s="12" customFormat="1">
      <c r="B1950" s="194"/>
      <c r="D1950" s="195" t="s">
        <v>284</v>
      </c>
      <c r="E1950" s="196" t="s">
        <v>5</v>
      </c>
      <c r="F1950" s="197" t="s">
        <v>4588</v>
      </c>
      <c r="H1950" s="196" t="s">
        <v>5</v>
      </c>
      <c r="I1950" s="198"/>
      <c r="L1950" s="194"/>
      <c r="M1950" s="199"/>
      <c r="N1950" s="200"/>
      <c r="O1950" s="200"/>
      <c r="P1950" s="200"/>
      <c r="Q1950" s="200"/>
      <c r="R1950" s="200"/>
      <c r="S1950" s="200"/>
      <c r="T1950" s="201"/>
      <c r="AT1950" s="196" t="s">
        <v>284</v>
      </c>
      <c r="AU1950" s="196" t="s">
        <v>81</v>
      </c>
      <c r="AV1950" s="12" t="s">
        <v>77</v>
      </c>
      <c r="AW1950" s="12" t="s">
        <v>36</v>
      </c>
      <c r="AX1950" s="12" t="s">
        <v>73</v>
      </c>
      <c r="AY1950" s="196" t="s">
        <v>276</v>
      </c>
    </row>
    <row r="1951" spans="2:65" s="12" customFormat="1">
      <c r="B1951" s="194"/>
      <c r="D1951" s="195" t="s">
        <v>284</v>
      </c>
      <c r="E1951" s="196" t="s">
        <v>5</v>
      </c>
      <c r="F1951" s="197" t="s">
        <v>1406</v>
      </c>
      <c r="H1951" s="196" t="s">
        <v>5</v>
      </c>
      <c r="I1951" s="198"/>
      <c r="L1951" s="194"/>
      <c r="M1951" s="199"/>
      <c r="N1951" s="200"/>
      <c r="O1951" s="200"/>
      <c r="P1951" s="200"/>
      <c r="Q1951" s="200"/>
      <c r="R1951" s="200"/>
      <c r="S1951" s="200"/>
      <c r="T1951" s="201"/>
      <c r="AT1951" s="196" t="s">
        <v>284</v>
      </c>
      <c r="AU1951" s="196" t="s">
        <v>81</v>
      </c>
      <c r="AV1951" s="12" t="s">
        <v>77</v>
      </c>
      <c r="AW1951" s="12" t="s">
        <v>36</v>
      </c>
      <c r="AX1951" s="12" t="s">
        <v>73</v>
      </c>
      <c r="AY1951" s="196" t="s">
        <v>276</v>
      </c>
    </row>
    <row r="1952" spans="2:65" s="12" customFormat="1">
      <c r="B1952" s="194"/>
      <c r="D1952" s="195" t="s">
        <v>284</v>
      </c>
      <c r="E1952" s="196" t="s">
        <v>5</v>
      </c>
      <c r="F1952" s="197" t="s">
        <v>4590</v>
      </c>
      <c r="H1952" s="196" t="s">
        <v>5</v>
      </c>
      <c r="I1952" s="198"/>
      <c r="L1952" s="194"/>
      <c r="M1952" s="199"/>
      <c r="N1952" s="200"/>
      <c r="O1952" s="200"/>
      <c r="P1952" s="200"/>
      <c r="Q1952" s="200"/>
      <c r="R1952" s="200"/>
      <c r="S1952" s="200"/>
      <c r="T1952" s="201"/>
      <c r="AT1952" s="196" t="s">
        <v>284</v>
      </c>
      <c r="AU1952" s="196" t="s">
        <v>81</v>
      </c>
      <c r="AV1952" s="12" t="s">
        <v>77</v>
      </c>
      <c r="AW1952" s="12" t="s">
        <v>36</v>
      </c>
      <c r="AX1952" s="12" t="s">
        <v>73</v>
      </c>
      <c r="AY1952" s="196" t="s">
        <v>276</v>
      </c>
    </row>
    <row r="1953" spans="2:65" s="13" customFormat="1">
      <c r="B1953" s="202"/>
      <c r="D1953" s="195" t="s">
        <v>284</v>
      </c>
      <c r="E1953" s="203" t="s">
        <v>5</v>
      </c>
      <c r="F1953" s="204" t="s">
        <v>77</v>
      </c>
      <c r="H1953" s="205">
        <v>1</v>
      </c>
      <c r="I1953" s="206"/>
      <c r="L1953" s="202"/>
      <c r="M1953" s="207"/>
      <c r="N1953" s="208"/>
      <c r="O1953" s="208"/>
      <c r="P1953" s="208"/>
      <c r="Q1953" s="208"/>
      <c r="R1953" s="208"/>
      <c r="S1953" s="208"/>
      <c r="T1953" s="209"/>
      <c r="AT1953" s="203" t="s">
        <v>284</v>
      </c>
      <c r="AU1953" s="203" t="s">
        <v>81</v>
      </c>
      <c r="AV1953" s="13" t="s">
        <v>81</v>
      </c>
      <c r="AW1953" s="13" t="s">
        <v>36</v>
      </c>
      <c r="AX1953" s="13" t="s">
        <v>73</v>
      </c>
      <c r="AY1953" s="203" t="s">
        <v>276</v>
      </c>
    </row>
    <row r="1954" spans="2:65" s="14" customFormat="1">
      <c r="B1954" s="210"/>
      <c r="D1954" s="195" t="s">
        <v>284</v>
      </c>
      <c r="E1954" s="211" t="s">
        <v>5</v>
      </c>
      <c r="F1954" s="212" t="s">
        <v>290</v>
      </c>
      <c r="H1954" s="213">
        <v>1</v>
      </c>
      <c r="I1954" s="214"/>
      <c r="L1954" s="210"/>
      <c r="M1954" s="215"/>
      <c r="N1954" s="216"/>
      <c r="O1954" s="216"/>
      <c r="P1954" s="216"/>
      <c r="Q1954" s="216"/>
      <c r="R1954" s="216"/>
      <c r="S1954" s="216"/>
      <c r="T1954" s="217"/>
      <c r="AT1954" s="211" t="s">
        <v>284</v>
      </c>
      <c r="AU1954" s="211" t="s">
        <v>81</v>
      </c>
      <c r="AV1954" s="14" t="s">
        <v>87</v>
      </c>
      <c r="AW1954" s="14" t="s">
        <v>36</v>
      </c>
      <c r="AX1954" s="14" t="s">
        <v>73</v>
      </c>
      <c r="AY1954" s="211" t="s">
        <v>276</v>
      </c>
    </row>
    <row r="1955" spans="2:65" s="15" customFormat="1">
      <c r="B1955" s="218"/>
      <c r="D1955" s="195" t="s">
        <v>284</v>
      </c>
      <c r="E1955" s="219" t="s">
        <v>5</v>
      </c>
      <c r="F1955" s="220" t="s">
        <v>291</v>
      </c>
      <c r="H1955" s="221">
        <v>1</v>
      </c>
      <c r="I1955" s="222"/>
      <c r="L1955" s="218"/>
      <c r="M1955" s="223"/>
      <c r="N1955" s="224"/>
      <c r="O1955" s="224"/>
      <c r="P1955" s="224"/>
      <c r="Q1955" s="224"/>
      <c r="R1955" s="224"/>
      <c r="S1955" s="224"/>
      <c r="T1955" s="225"/>
      <c r="AT1955" s="219" t="s">
        <v>284</v>
      </c>
      <c r="AU1955" s="219" t="s">
        <v>81</v>
      </c>
      <c r="AV1955" s="15" t="s">
        <v>92</v>
      </c>
      <c r="AW1955" s="15" t="s">
        <v>36</v>
      </c>
      <c r="AX1955" s="15" t="s">
        <v>77</v>
      </c>
      <c r="AY1955" s="219" t="s">
        <v>276</v>
      </c>
    </row>
    <row r="1956" spans="2:65" s="1" customFormat="1" ht="16.5" customHeight="1">
      <c r="B1956" s="181"/>
      <c r="C1956" s="182" t="s">
        <v>1736</v>
      </c>
      <c r="D1956" s="182" t="s">
        <v>278</v>
      </c>
      <c r="E1956" s="183" t="s">
        <v>4591</v>
      </c>
      <c r="F1956" s="184" t="s">
        <v>4592</v>
      </c>
      <c r="G1956" s="185" t="s">
        <v>368</v>
      </c>
      <c r="H1956" s="186">
        <v>1</v>
      </c>
      <c r="I1956" s="187"/>
      <c r="J1956" s="188">
        <f>ROUND(I1956*H1956,2)</f>
        <v>0</v>
      </c>
      <c r="K1956" s="184" t="s">
        <v>459</v>
      </c>
      <c r="L1956" s="42"/>
      <c r="M1956" s="189" t="s">
        <v>5</v>
      </c>
      <c r="N1956" s="190" t="s">
        <v>46</v>
      </c>
      <c r="O1956" s="43"/>
      <c r="P1956" s="191">
        <f>O1956*H1956</f>
        <v>0</v>
      </c>
      <c r="Q1956" s="191">
        <v>0</v>
      </c>
      <c r="R1956" s="191">
        <f>Q1956*H1956</f>
        <v>0</v>
      </c>
      <c r="S1956" s="191">
        <v>0</v>
      </c>
      <c r="T1956" s="192">
        <f>S1956*H1956</f>
        <v>0</v>
      </c>
      <c r="AR1956" s="25" t="s">
        <v>384</v>
      </c>
      <c r="AT1956" s="25" t="s">
        <v>278</v>
      </c>
      <c r="AU1956" s="25" t="s">
        <v>81</v>
      </c>
      <c r="AY1956" s="25" t="s">
        <v>276</v>
      </c>
      <c r="BE1956" s="193">
        <f>IF(N1956="základní",J1956,0)</f>
        <v>0</v>
      </c>
      <c r="BF1956" s="193">
        <f>IF(N1956="snížená",J1956,0)</f>
        <v>0</v>
      </c>
      <c r="BG1956" s="193">
        <f>IF(N1956="zákl. přenesená",J1956,0)</f>
        <v>0</v>
      </c>
      <c r="BH1956" s="193">
        <f>IF(N1956="sníž. přenesená",J1956,0)</f>
        <v>0</v>
      </c>
      <c r="BI1956" s="193">
        <f>IF(N1956="nulová",J1956,0)</f>
        <v>0</v>
      </c>
      <c r="BJ1956" s="25" t="s">
        <v>92</v>
      </c>
      <c r="BK1956" s="193">
        <f>ROUND(I1956*H1956,2)</f>
        <v>0</v>
      </c>
      <c r="BL1956" s="25" t="s">
        <v>384</v>
      </c>
      <c r="BM1956" s="25" t="s">
        <v>4593</v>
      </c>
    </row>
    <row r="1957" spans="2:65" s="12" customFormat="1">
      <c r="B1957" s="194"/>
      <c r="D1957" s="195" t="s">
        <v>284</v>
      </c>
      <c r="E1957" s="196" t="s">
        <v>5</v>
      </c>
      <c r="F1957" s="197" t="s">
        <v>4592</v>
      </c>
      <c r="H1957" s="196" t="s">
        <v>5</v>
      </c>
      <c r="I1957" s="198"/>
      <c r="L1957" s="194"/>
      <c r="M1957" s="199"/>
      <c r="N1957" s="200"/>
      <c r="O1957" s="200"/>
      <c r="P1957" s="200"/>
      <c r="Q1957" s="200"/>
      <c r="R1957" s="200"/>
      <c r="S1957" s="200"/>
      <c r="T1957" s="201"/>
      <c r="AT1957" s="196" t="s">
        <v>284</v>
      </c>
      <c r="AU1957" s="196" t="s">
        <v>81</v>
      </c>
      <c r="AV1957" s="12" t="s">
        <v>77</v>
      </c>
      <c r="AW1957" s="12" t="s">
        <v>36</v>
      </c>
      <c r="AX1957" s="12" t="s">
        <v>73</v>
      </c>
      <c r="AY1957" s="196" t="s">
        <v>276</v>
      </c>
    </row>
    <row r="1958" spans="2:65" s="12" customFormat="1">
      <c r="B1958" s="194"/>
      <c r="D1958" s="195" t="s">
        <v>284</v>
      </c>
      <c r="E1958" s="196" t="s">
        <v>5</v>
      </c>
      <c r="F1958" s="197" t="s">
        <v>1406</v>
      </c>
      <c r="H1958" s="196" t="s">
        <v>5</v>
      </c>
      <c r="I1958" s="198"/>
      <c r="L1958" s="194"/>
      <c r="M1958" s="199"/>
      <c r="N1958" s="200"/>
      <c r="O1958" s="200"/>
      <c r="P1958" s="200"/>
      <c r="Q1958" s="200"/>
      <c r="R1958" s="200"/>
      <c r="S1958" s="200"/>
      <c r="T1958" s="201"/>
      <c r="AT1958" s="196" t="s">
        <v>284</v>
      </c>
      <c r="AU1958" s="196" t="s">
        <v>81</v>
      </c>
      <c r="AV1958" s="12" t="s">
        <v>77</v>
      </c>
      <c r="AW1958" s="12" t="s">
        <v>36</v>
      </c>
      <c r="AX1958" s="12" t="s">
        <v>73</v>
      </c>
      <c r="AY1958" s="196" t="s">
        <v>276</v>
      </c>
    </row>
    <row r="1959" spans="2:65" s="12" customFormat="1">
      <c r="B1959" s="194"/>
      <c r="D1959" s="195" t="s">
        <v>284</v>
      </c>
      <c r="E1959" s="196" t="s">
        <v>5</v>
      </c>
      <c r="F1959" s="197" t="s">
        <v>4594</v>
      </c>
      <c r="H1959" s="196" t="s">
        <v>5</v>
      </c>
      <c r="I1959" s="198"/>
      <c r="L1959" s="194"/>
      <c r="M1959" s="199"/>
      <c r="N1959" s="200"/>
      <c r="O1959" s="200"/>
      <c r="P1959" s="200"/>
      <c r="Q1959" s="200"/>
      <c r="R1959" s="200"/>
      <c r="S1959" s="200"/>
      <c r="T1959" s="201"/>
      <c r="AT1959" s="196" t="s">
        <v>284</v>
      </c>
      <c r="AU1959" s="196" t="s">
        <v>81</v>
      </c>
      <c r="AV1959" s="12" t="s">
        <v>77</v>
      </c>
      <c r="AW1959" s="12" t="s">
        <v>36</v>
      </c>
      <c r="AX1959" s="12" t="s">
        <v>73</v>
      </c>
      <c r="AY1959" s="196" t="s">
        <v>276</v>
      </c>
    </row>
    <row r="1960" spans="2:65" s="13" customFormat="1">
      <c r="B1960" s="202"/>
      <c r="D1960" s="195" t="s">
        <v>284</v>
      </c>
      <c r="E1960" s="203" t="s">
        <v>5</v>
      </c>
      <c r="F1960" s="204" t="s">
        <v>77</v>
      </c>
      <c r="H1960" s="205">
        <v>1</v>
      </c>
      <c r="I1960" s="206"/>
      <c r="L1960" s="202"/>
      <c r="M1960" s="207"/>
      <c r="N1960" s="208"/>
      <c r="O1960" s="208"/>
      <c r="P1960" s="208"/>
      <c r="Q1960" s="208"/>
      <c r="R1960" s="208"/>
      <c r="S1960" s="208"/>
      <c r="T1960" s="209"/>
      <c r="AT1960" s="203" t="s">
        <v>284</v>
      </c>
      <c r="AU1960" s="203" t="s">
        <v>81</v>
      </c>
      <c r="AV1960" s="13" t="s">
        <v>81</v>
      </c>
      <c r="AW1960" s="13" t="s">
        <v>36</v>
      </c>
      <c r="AX1960" s="13" t="s">
        <v>73</v>
      </c>
      <c r="AY1960" s="203" t="s">
        <v>276</v>
      </c>
    </row>
    <row r="1961" spans="2:65" s="14" customFormat="1">
      <c r="B1961" s="210"/>
      <c r="D1961" s="195" t="s">
        <v>284</v>
      </c>
      <c r="E1961" s="211" t="s">
        <v>5</v>
      </c>
      <c r="F1961" s="212" t="s">
        <v>290</v>
      </c>
      <c r="H1961" s="213">
        <v>1</v>
      </c>
      <c r="I1961" s="214"/>
      <c r="L1961" s="210"/>
      <c r="M1961" s="215"/>
      <c r="N1961" s="216"/>
      <c r="O1961" s="216"/>
      <c r="P1961" s="216"/>
      <c r="Q1961" s="216"/>
      <c r="R1961" s="216"/>
      <c r="S1961" s="216"/>
      <c r="T1961" s="217"/>
      <c r="AT1961" s="211" t="s">
        <v>284</v>
      </c>
      <c r="AU1961" s="211" t="s">
        <v>81</v>
      </c>
      <c r="AV1961" s="14" t="s">
        <v>87</v>
      </c>
      <c r="AW1961" s="14" t="s">
        <v>36</v>
      </c>
      <c r="AX1961" s="14" t="s">
        <v>73</v>
      </c>
      <c r="AY1961" s="211" t="s">
        <v>276</v>
      </c>
    </row>
    <row r="1962" spans="2:65" s="15" customFormat="1">
      <c r="B1962" s="218"/>
      <c r="D1962" s="195" t="s">
        <v>284</v>
      </c>
      <c r="E1962" s="219" t="s">
        <v>5</v>
      </c>
      <c r="F1962" s="220" t="s">
        <v>291</v>
      </c>
      <c r="H1962" s="221">
        <v>1</v>
      </c>
      <c r="I1962" s="222"/>
      <c r="L1962" s="218"/>
      <c r="M1962" s="223"/>
      <c r="N1962" s="224"/>
      <c r="O1962" s="224"/>
      <c r="P1962" s="224"/>
      <c r="Q1962" s="224"/>
      <c r="R1962" s="224"/>
      <c r="S1962" s="224"/>
      <c r="T1962" s="225"/>
      <c r="AT1962" s="219" t="s">
        <v>284</v>
      </c>
      <c r="AU1962" s="219" t="s">
        <v>81</v>
      </c>
      <c r="AV1962" s="15" t="s">
        <v>92</v>
      </c>
      <c r="AW1962" s="15" t="s">
        <v>36</v>
      </c>
      <c r="AX1962" s="15" t="s">
        <v>77</v>
      </c>
      <c r="AY1962" s="219" t="s">
        <v>276</v>
      </c>
    </row>
    <row r="1963" spans="2:65" s="1" customFormat="1" ht="16.5" customHeight="1">
      <c r="B1963" s="181"/>
      <c r="C1963" s="182" t="s">
        <v>1741</v>
      </c>
      <c r="D1963" s="182" t="s">
        <v>278</v>
      </c>
      <c r="E1963" s="183" t="s">
        <v>4595</v>
      </c>
      <c r="F1963" s="184" t="s">
        <v>4596</v>
      </c>
      <c r="G1963" s="185" t="s">
        <v>416</v>
      </c>
      <c r="H1963" s="186">
        <v>9.86</v>
      </c>
      <c r="I1963" s="187"/>
      <c r="J1963" s="188">
        <f>ROUND(I1963*H1963,2)</f>
        <v>0</v>
      </c>
      <c r="K1963" s="184" t="s">
        <v>459</v>
      </c>
      <c r="L1963" s="42"/>
      <c r="M1963" s="189" t="s">
        <v>5</v>
      </c>
      <c r="N1963" s="190" t="s">
        <v>46</v>
      </c>
      <c r="O1963" s="43"/>
      <c r="P1963" s="191">
        <f>O1963*H1963</f>
        <v>0</v>
      </c>
      <c r="Q1963" s="191">
        <v>0</v>
      </c>
      <c r="R1963" s="191">
        <f>Q1963*H1963</f>
        <v>0</v>
      </c>
      <c r="S1963" s="191">
        <v>0</v>
      </c>
      <c r="T1963" s="192">
        <f>S1963*H1963</f>
        <v>0</v>
      </c>
      <c r="AR1963" s="25" t="s">
        <v>384</v>
      </c>
      <c r="AT1963" s="25" t="s">
        <v>278</v>
      </c>
      <c r="AU1963" s="25" t="s">
        <v>81</v>
      </c>
      <c r="AY1963" s="25" t="s">
        <v>276</v>
      </c>
      <c r="BE1963" s="193">
        <f>IF(N1963="základní",J1963,0)</f>
        <v>0</v>
      </c>
      <c r="BF1963" s="193">
        <f>IF(N1963="snížená",J1963,0)</f>
        <v>0</v>
      </c>
      <c r="BG1963" s="193">
        <f>IF(N1963="zákl. přenesená",J1963,0)</f>
        <v>0</v>
      </c>
      <c r="BH1963" s="193">
        <f>IF(N1963="sníž. přenesená",J1963,0)</f>
        <v>0</v>
      </c>
      <c r="BI1963" s="193">
        <f>IF(N1963="nulová",J1963,0)</f>
        <v>0</v>
      </c>
      <c r="BJ1963" s="25" t="s">
        <v>92</v>
      </c>
      <c r="BK1963" s="193">
        <f>ROUND(I1963*H1963,2)</f>
        <v>0</v>
      </c>
      <c r="BL1963" s="25" t="s">
        <v>384</v>
      </c>
      <c r="BM1963" s="25" t="s">
        <v>4597</v>
      </c>
    </row>
    <row r="1964" spans="2:65" s="12" customFormat="1">
      <c r="B1964" s="194"/>
      <c r="D1964" s="195" t="s">
        <v>284</v>
      </c>
      <c r="E1964" s="196" t="s">
        <v>5</v>
      </c>
      <c r="F1964" s="197" t="s">
        <v>4596</v>
      </c>
      <c r="H1964" s="196" t="s">
        <v>5</v>
      </c>
      <c r="I1964" s="198"/>
      <c r="L1964" s="194"/>
      <c r="M1964" s="199"/>
      <c r="N1964" s="200"/>
      <c r="O1964" s="200"/>
      <c r="P1964" s="200"/>
      <c r="Q1964" s="200"/>
      <c r="R1964" s="200"/>
      <c r="S1964" s="200"/>
      <c r="T1964" s="201"/>
      <c r="AT1964" s="196" t="s">
        <v>284</v>
      </c>
      <c r="AU1964" s="196" t="s">
        <v>81</v>
      </c>
      <c r="AV1964" s="12" t="s">
        <v>77</v>
      </c>
      <c r="AW1964" s="12" t="s">
        <v>36</v>
      </c>
      <c r="AX1964" s="12" t="s">
        <v>73</v>
      </c>
      <c r="AY1964" s="196" t="s">
        <v>276</v>
      </c>
    </row>
    <row r="1965" spans="2:65" s="12" customFormat="1">
      <c r="B1965" s="194"/>
      <c r="D1965" s="195" t="s">
        <v>284</v>
      </c>
      <c r="E1965" s="196" t="s">
        <v>5</v>
      </c>
      <c r="F1965" s="197" t="s">
        <v>1406</v>
      </c>
      <c r="H1965" s="196" t="s">
        <v>5</v>
      </c>
      <c r="I1965" s="198"/>
      <c r="L1965" s="194"/>
      <c r="M1965" s="199"/>
      <c r="N1965" s="200"/>
      <c r="O1965" s="200"/>
      <c r="P1965" s="200"/>
      <c r="Q1965" s="200"/>
      <c r="R1965" s="200"/>
      <c r="S1965" s="200"/>
      <c r="T1965" s="201"/>
      <c r="AT1965" s="196" t="s">
        <v>284</v>
      </c>
      <c r="AU1965" s="196" t="s">
        <v>81</v>
      </c>
      <c r="AV1965" s="12" t="s">
        <v>77</v>
      </c>
      <c r="AW1965" s="12" t="s">
        <v>36</v>
      </c>
      <c r="AX1965" s="12" t="s">
        <v>73</v>
      </c>
      <c r="AY1965" s="196" t="s">
        <v>276</v>
      </c>
    </row>
    <row r="1966" spans="2:65" s="12" customFormat="1">
      <c r="B1966" s="194"/>
      <c r="D1966" s="195" t="s">
        <v>284</v>
      </c>
      <c r="E1966" s="196" t="s">
        <v>5</v>
      </c>
      <c r="F1966" s="197" t="s">
        <v>4598</v>
      </c>
      <c r="H1966" s="196" t="s">
        <v>5</v>
      </c>
      <c r="I1966" s="198"/>
      <c r="L1966" s="194"/>
      <c r="M1966" s="199"/>
      <c r="N1966" s="200"/>
      <c r="O1966" s="200"/>
      <c r="P1966" s="200"/>
      <c r="Q1966" s="200"/>
      <c r="R1966" s="200"/>
      <c r="S1966" s="200"/>
      <c r="T1966" s="201"/>
      <c r="AT1966" s="196" t="s">
        <v>284</v>
      </c>
      <c r="AU1966" s="196" t="s">
        <v>81</v>
      </c>
      <c r="AV1966" s="12" t="s">
        <v>77</v>
      </c>
      <c r="AW1966" s="12" t="s">
        <v>36</v>
      </c>
      <c r="AX1966" s="12" t="s">
        <v>73</v>
      </c>
      <c r="AY1966" s="196" t="s">
        <v>276</v>
      </c>
    </row>
    <row r="1967" spans="2:65" s="13" customFormat="1">
      <c r="B1967" s="202"/>
      <c r="D1967" s="195" t="s">
        <v>284</v>
      </c>
      <c r="E1967" s="203" t="s">
        <v>5</v>
      </c>
      <c r="F1967" s="204" t="s">
        <v>4599</v>
      </c>
      <c r="H1967" s="205">
        <v>9.86</v>
      </c>
      <c r="I1967" s="206"/>
      <c r="L1967" s="202"/>
      <c r="M1967" s="207"/>
      <c r="N1967" s="208"/>
      <c r="O1967" s="208"/>
      <c r="P1967" s="208"/>
      <c r="Q1967" s="208"/>
      <c r="R1967" s="208"/>
      <c r="S1967" s="208"/>
      <c r="T1967" s="209"/>
      <c r="AT1967" s="203" t="s">
        <v>284</v>
      </c>
      <c r="AU1967" s="203" t="s">
        <v>81</v>
      </c>
      <c r="AV1967" s="13" t="s">
        <v>81</v>
      </c>
      <c r="AW1967" s="13" t="s">
        <v>36</v>
      </c>
      <c r="AX1967" s="13" t="s">
        <v>73</v>
      </c>
      <c r="AY1967" s="203" t="s">
        <v>276</v>
      </c>
    </row>
    <row r="1968" spans="2:65" s="14" customFormat="1">
      <c r="B1968" s="210"/>
      <c r="D1968" s="195" t="s">
        <v>284</v>
      </c>
      <c r="E1968" s="211" t="s">
        <v>5</v>
      </c>
      <c r="F1968" s="212" t="s">
        <v>290</v>
      </c>
      <c r="H1968" s="213">
        <v>9.86</v>
      </c>
      <c r="I1968" s="214"/>
      <c r="L1968" s="210"/>
      <c r="M1968" s="215"/>
      <c r="N1968" s="216"/>
      <c r="O1968" s="216"/>
      <c r="P1968" s="216"/>
      <c r="Q1968" s="216"/>
      <c r="R1968" s="216"/>
      <c r="S1968" s="216"/>
      <c r="T1968" s="217"/>
      <c r="AT1968" s="211" t="s">
        <v>284</v>
      </c>
      <c r="AU1968" s="211" t="s">
        <v>81</v>
      </c>
      <c r="AV1968" s="14" t="s">
        <v>87</v>
      </c>
      <c r="AW1968" s="14" t="s">
        <v>36</v>
      </c>
      <c r="AX1968" s="14" t="s">
        <v>73</v>
      </c>
      <c r="AY1968" s="211" t="s">
        <v>276</v>
      </c>
    </row>
    <row r="1969" spans="2:65" s="15" customFormat="1">
      <c r="B1969" s="218"/>
      <c r="D1969" s="195" t="s">
        <v>284</v>
      </c>
      <c r="E1969" s="219" t="s">
        <v>5</v>
      </c>
      <c r="F1969" s="220" t="s">
        <v>291</v>
      </c>
      <c r="H1969" s="221">
        <v>9.86</v>
      </c>
      <c r="I1969" s="222"/>
      <c r="L1969" s="218"/>
      <c r="M1969" s="223"/>
      <c r="N1969" s="224"/>
      <c r="O1969" s="224"/>
      <c r="P1969" s="224"/>
      <c r="Q1969" s="224"/>
      <c r="R1969" s="224"/>
      <c r="S1969" s="224"/>
      <c r="T1969" s="225"/>
      <c r="AT1969" s="219" t="s">
        <v>284</v>
      </c>
      <c r="AU1969" s="219" t="s">
        <v>81</v>
      </c>
      <c r="AV1969" s="15" t="s">
        <v>92</v>
      </c>
      <c r="AW1969" s="15" t="s">
        <v>36</v>
      </c>
      <c r="AX1969" s="15" t="s">
        <v>77</v>
      </c>
      <c r="AY1969" s="219" t="s">
        <v>276</v>
      </c>
    </row>
    <row r="1970" spans="2:65" s="1" customFormat="1" ht="16.5" customHeight="1">
      <c r="B1970" s="181"/>
      <c r="C1970" s="182" t="s">
        <v>1747</v>
      </c>
      <c r="D1970" s="182" t="s">
        <v>278</v>
      </c>
      <c r="E1970" s="183" t="s">
        <v>4600</v>
      </c>
      <c r="F1970" s="184" t="s">
        <v>4601</v>
      </c>
      <c r="G1970" s="185" t="s">
        <v>368</v>
      </c>
      <c r="H1970" s="186">
        <v>34</v>
      </c>
      <c r="I1970" s="187"/>
      <c r="J1970" s="188">
        <f>ROUND(I1970*H1970,2)</f>
        <v>0</v>
      </c>
      <c r="K1970" s="184" t="s">
        <v>459</v>
      </c>
      <c r="L1970" s="42"/>
      <c r="M1970" s="189" t="s">
        <v>5</v>
      </c>
      <c r="N1970" s="190" t="s">
        <v>46</v>
      </c>
      <c r="O1970" s="43"/>
      <c r="P1970" s="191">
        <f>O1970*H1970</f>
        <v>0</v>
      </c>
      <c r="Q1970" s="191">
        <v>0</v>
      </c>
      <c r="R1970" s="191">
        <f>Q1970*H1970</f>
        <v>0</v>
      </c>
      <c r="S1970" s="191">
        <v>0</v>
      </c>
      <c r="T1970" s="192">
        <f>S1970*H1970</f>
        <v>0</v>
      </c>
      <c r="AR1970" s="25" t="s">
        <v>384</v>
      </c>
      <c r="AT1970" s="25" t="s">
        <v>278</v>
      </c>
      <c r="AU1970" s="25" t="s">
        <v>81</v>
      </c>
      <c r="AY1970" s="25" t="s">
        <v>276</v>
      </c>
      <c r="BE1970" s="193">
        <f>IF(N1970="základní",J1970,0)</f>
        <v>0</v>
      </c>
      <c r="BF1970" s="193">
        <f>IF(N1970="snížená",J1970,0)</f>
        <v>0</v>
      </c>
      <c r="BG1970" s="193">
        <f>IF(N1970="zákl. přenesená",J1970,0)</f>
        <v>0</v>
      </c>
      <c r="BH1970" s="193">
        <f>IF(N1970="sníž. přenesená",J1970,0)</f>
        <v>0</v>
      </c>
      <c r="BI1970" s="193">
        <f>IF(N1970="nulová",J1970,0)</f>
        <v>0</v>
      </c>
      <c r="BJ1970" s="25" t="s">
        <v>92</v>
      </c>
      <c r="BK1970" s="193">
        <f>ROUND(I1970*H1970,2)</f>
        <v>0</v>
      </c>
      <c r="BL1970" s="25" t="s">
        <v>384</v>
      </c>
      <c r="BM1970" s="25" t="s">
        <v>4602</v>
      </c>
    </row>
    <row r="1971" spans="2:65" s="12" customFormat="1">
      <c r="B1971" s="194"/>
      <c r="D1971" s="195" t="s">
        <v>284</v>
      </c>
      <c r="E1971" s="196" t="s">
        <v>5</v>
      </c>
      <c r="F1971" s="197" t="s">
        <v>1813</v>
      </c>
      <c r="H1971" s="196" t="s">
        <v>5</v>
      </c>
      <c r="I1971" s="198"/>
      <c r="L1971" s="194"/>
      <c r="M1971" s="199"/>
      <c r="N1971" s="200"/>
      <c r="O1971" s="200"/>
      <c r="P1971" s="200"/>
      <c r="Q1971" s="200"/>
      <c r="R1971" s="200"/>
      <c r="S1971" s="200"/>
      <c r="T1971" s="201"/>
      <c r="AT1971" s="196" t="s">
        <v>284</v>
      </c>
      <c r="AU1971" s="196" t="s">
        <v>81</v>
      </c>
      <c r="AV1971" s="12" t="s">
        <v>77</v>
      </c>
      <c r="AW1971" s="12" t="s">
        <v>36</v>
      </c>
      <c r="AX1971" s="12" t="s">
        <v>73</v>
      </c>
      <c r="AY1971" s="196" t="s">
        <v>276</v>
      </c>
    </row>
    <row r="1972" spans="2:65" s="12" customFormat="1">
      <c r="B1972" s="194"/>
      <c r="D1972" s="195" t="s">
        <v>284</v>
      </c>
      <c r="E1972" s="196" t="s">
        <v>5</v>
      </c>
      <c r="F1972" s="197" t="s">
        <v>1406</v>
      </c>
      <c r="H1972" s="196" t="s">
        <v>5</v>
      </c>
      <c r="I1972" s="198"/>
      <c r="L1972" s="194"/>
      <c r="M1972" s="199"/>
      <c r="N1972" s="200"/>
      <c r="O1972" s="200"/>
      <c r="P1972" s="200"/>
      <c r="Q1972" s="200"/>
      <c r="R1972" s="200"/>
      <c r="S1972" s="200"/>
      <c r="T1972" s="201"/>
      <c r="AT1972" s="196" t="s">
        <v>284</v>
      </c>
      <c r="AU1972" s="196" t="s">
        <v>81</v>
      </c>
      <c r="AV1972" s="12" t="s">
        <v>77</v>
      </c>
      <c r="AW1972" s="12" t="s">
        <v>36</v>
      </c>
      <c r="AX1972" s="12" t="s">
        <v>73</v>
      </c>
      <c r="AY1972" s="196" t="s">
        <v>276</v>
      </c>
    </row>
    <row r="1973" spans="2:65" s="12" customFormat="1">
      <c r="B1973" s="194"/>
      <c r="D1973" s="195" t="s">
        <v>284</v>
      </c>
      <c r="E1973" s="196" t="s">
        <v>5</v>
      </c>
      <c r="F1973" s="197" t="s">
        <v>4527</v>
      </c>
      <c r="H1973" s="196" t="s">
        <v>5</v>
      </c>
      <c r="I1973" s="198"/>
      <c r="L1973" s="194"/>
      <c r="M1973" s="199"/>
      <c r="N1973" s="200"/>
      <c r="O1973" s="200"/>
      <c r="P1973" s="200"/>
      <c r="Q1973" s="200"/>
      <c r="R1973" s="200"/>
      <c r="S1973" s="200"/>
      <c r="T1973" s="201"/>
      <c r="AT1973" s="196" t="s">
        <v>284</v>
      </c>
      <c r="AU1973" s="196" t="s">
        <v>81</v>
      </c>
      <c r="AV1973" s="12" t="s">
        <v>77</v>
      </c>
      <c r="AW1973" s="12" t="s">
        <v>36</v>
      </c>
      <c r="AX1973" s="12" t="s">
        <v>73</v>
      </c>
      <c r="AY1973" s="196" t="s">
        <v>276</v>
      </c>
    </row>
    <row r="1974" spans="2:65" s="13" customFormat="1">
      <c r="B1974" s="202"/>
      <c r="D1974" s="195" t="s">
        <v>284</v>
      </c>
      <c r="E1974" s="203" t="s">
        <v>5</v>
      </c>
      <c r="F1974" s="204" t="s">
        <v>4603</v>
      </c>
      <c r="H1974" s="205">
        <v>34</v>
      </c>
      <c r="I1974" s="206"/>
      <c r="L1974" s="202"/>
      <c r="M1974" s="207"/>
      <c r="N1974" s="208"/>
      <c r="O1974" s="208"/>
      <c r="P1974" s="208"/>
      <c r="Q1974" s="208"/>
      <c r="R1974" s="208"/>
      <c r="S1974" s="208"/>
      <c r="T1974" s="209"/>
      <c r="AT1974" s="203" t="s">
        <v>284</v>
      </c>
      <c r="AU1974" s="203" t="s">
        <v>81</v>
      </c>
      <c r="AV1974" s="13" t="s">
        <v>81</v>
      </c>
      <c r="AW1974" s="13" t="s">
        <v>36</v>
      </c>
      <c r="AX1974" s="13" t="s">
        <v>73</v>
      </c>
      <c r="AY1974" s="203" t="s">
        <v>276</v>
      </c>
    </row>
    <row r="1975" spans="2:65" s="14" customFormat="1">
      <c r="B1975" s="210"/>
      <c r="D1975" s="195" t="s">
        <v>284</v>
      </c>
      <c r="E1975" s="211" t="s">
        <v>5</v>
      </c>
      <c r="F1975" s="212" t="s">
        <v>290</v>
      </c>
      <c r="H1975" s="213">
        <v>34</v>
      </c>
      <c r="I1975" s="214"/>
      <c r="L1975" s="210"/>
      <c r="M1975" s="215"/>
      <c r="N1975" s="216"/>
      <c r="O1975" s="216"/>
      <c r="P1975" s="216"/>
      <c r="Q1975" s="216"/>
      <c r="R1975" s="216"/>
      <c r="S1975" s="216"/>
      <c r="T1975" s="217"/>
      <c r="AT1975" s="211" t="s">
        <v>284</v>
      </c>
      <c r="AU1975" s="211" t="s">
        <v>81</v>
      </c>
      <c r="AV1975" s="14" t="s">
        <v>87</v>
      </c>
      <c r="AW1975" s="14" t="s">
        <v>36</v>
      </c>
      <c r="AX1975" s="14" t="s">
        <v>73</v>
      </c>
      <c r="AY1975" s="211" t="s">
        <v>276</v>
      </c>
    </row>
    <row r="1976" spans="2:65" s="15" customFormat="1">
      <c r="B1976" s="218"/>
      <c r="D1976" s="195" t="s">
        <v>284</v>
      </c>
      <c r="E1976" s="219" t="s">
        <v>5</v>
      </c>
      <c r="F1976" s="220" t="s">
        <v>291</v>
      </c>
      <c r="H1976" s="221">
        <v>34</v>
      </c>
      <c r="I1976" s="222"/>
      <c r="L1976" s="218"/>
      <c r="M1976" s="223"/>
      <c r="N1976" s="224"/>
      <c r="O1976" s="224"/>
      <c r="P1976" s="224"/>
      <c r="Q1976" s="224"/>
      <c r="R1976" s="224"/>
      <c r="S1976" s="224"/>
      <c r="T1976" s="225"/>
      <c r="AT1976" s="219" t="s">
        <v>284</v>
      </c>
      <c r="AU1976" s="219" t="s">
        <v>81</v>
      </c>
      <c r="AV1976" s="15" t="s">
        <v>92</v>
      </c>
      <c r="AW1976" s="15" t="s">
        <v>36</v>
      </c>
      <c r="AX1976" s="15" t="s">
        <v>77</v>
      </c>
      <c r="AY1976" s="219" t="s">
        <v>276</v>
      </c>
    </row>
    <row r="1977" spans="2:65" s="1" customFormat="1" ht="16.5" customHeight="1">
      <c r="B1977" s="181"/>
      <c r="C1977" s="182" t="s">
        <v>1752</v>
      </c>
      <c r="D1977" s="182" t="s">
        <v>278</v>
      </c>
      <c r="E1977" s="183" t="s">
        <v>4604</v>
      </c>
      <c r="F1977" s="184" t="s">
        <v>4605</v>
      </c>
      <c r="G1977" s="185" t="s">
        <v>368</v>
      </c>
      <c r="H1977" s="186">
        <v>34</v>
      </c>
      <c r="I1977" s="187"/>
      <c r="J1977" s="188">
        <f>ROUND(I1977*H1977,2)</f>
        <v>0</v>
      </c>
      <c r="K1977" s="184" t="s">
        <v>459</v>
      </c>
      <c r="L1977" s="42"/>
      <c r="M1977" s="189" t="s">
        <v>5</v>
      </c>
      <c r="N1977" s="190" t="s">
        <v>46</v>
      </c>
      <c r="O1977" s="43"/>
      <c r="P1977" s="191">
        <f>O1977*H1977</f>
        <v>0</v>
      </c>
      <c r="Q1977" s="191">
        <v>0</v>
      </c>
      <c r="R1977" s="191">
        <f>Q1977*H1977</f>
        <v>0</v>
      </c>
      <c r="S1977" s="191">
        <v>0</v>
      </c>
      <c r="T1977" s="192">
        <f>S1977*H1977</f>
        <v>0</v>
      </c>
      <c r="AR1977" s="25" t="s">
        <v>384</v>
      </c>
      <c r="AT1977" s="25" t="s">
        <v>278</v>
      </c>
      <c r="AU1977" s="25" t="s">
        <v>81</v>
      </c>
      <c r="AY1977" s="25" t="s">
        <v>276</v>
      </c>
      <c r="BE1977" s="193">
        <f>IF(N1977="základní",J1977,0)</f>
        <v>0</v>
      </c>
      <c r="BF1977" s="193">
        <f>IF(N1977="snížená",J1977,0)</f>
        <v>0</v>
      </c>
      <c r="BG1977" s="193">
        <f>IF(N1977="zákl. přenesená",J1977,0)</f>
        <v>0</v>
      </c>
      <c r="BH1977" s="193">
        <f>IF(N1977="sníž. přenesená",J1977,0)</f>
        <v>0</v>
      </c>
      <c r="BI1977" s="193">
        <f>IF(N1977="nulová",J1977,0)</f>
        <v>0</v>
      </c>
      <c r="BJ1977" s="25" t="s">
        <v>92</v>
      </c>
      <c r="BK1977" s="193">
        <f>ROUND(I1977*H1977,2)</f>
        <v>0</v>
      </c>
      <c r="BL1977" s="25" t="s">
        <v>384</v>
      </c>
      <c r="BM1977" s="25" t="s">
        <v>4606</v>
      </c>
    </row>
    <row r="1978" spans="2:65" s="12" customFormat="1">
      <c r="B1978" s="194"/>
      <c r="D1978" s="195" t="s">
        <v>284</v>
      </c>
      <c r="E1978" s="196" t="s">
        <v>5</v>
      </c>
      <c r="F1978" s="197" t="s">
        <v>1813</v>
      </c>
      <c r="H1978" s="196" t="s">
        <v>5</v>
      </c>
      <c r="I1978" s="198"/>
      <c r="L1978" s="194"/>
      <c r="M1978" s="199"/>
      <c r="N1978" s="200"/>
      <c r="O1978" s="200"/>
      <c r="P1978" s="200"/>
      <c r="Q1978" s="200"/>
      <c r="R1978" s="200"/>
      <c r="S1978" s="200"/>
      <c r="T1978" s="201"/>
      <c r="AT1978" s="196" t="s">
        <v>284</v>
      </c>
      <c r="AU1978" s="196" t="s">
        <v>81</v>
      </c>
      <c r="AV1978" s="12" t="s">
        <v>77</v>
      </c>
      <c r="AW1978" s="12" t="s">
        <v>36</v>
      </c>
      <c r="AX1978" s="12" t="s">
        <v>73</v>
      </c>
      <c r="AY1978" s="196" t="s">
        <v>276</v>
      </c>
    </row>
    <row r="1979" spans="2:65" s="12" customFormat="1">
      <c r="B1979" s="194"/>
      <c r="D1979" s="195" t="s">
        <v>284</v>
      </c>
      <c r="E1979" s="196" t="s">
        <v>5</v>
      </c>
      <c r="F1979" s="197" t="s">
        <v>1406</v>
      </c>
      <c r="H1979" s="196" t="s">
        <v>5</v>
      </c>
      <c r="I1979" s="198"/>
      <c r="L1979" s="194"/>
      <c r="M1979" s="199"/>
      <c r="N1979" s="200"/>
      <c r="O1979" s="200"/>
      <c r="P1979" s="200"/>
      <c r="Q1979" s="200"/>
      <c r="R1979" s="200"/>
      <c r="S1979" s="200"/>
      <c r="T1979" s="201"/>
      <c r="AT1979" s="196" t="s">
        <v>284</v>
      </c>
      <c r="AU1979" s="196" t="s">
        <v>81</v>
      </c>
      <c r="AV1979" s="12" t="s">
        <v>77</v>
      </c>
      <c r="AW1979" s="12" t="s">
        <v>36</v>
      </c>
      <c r="AX1979" s="12" t="s">
        <v>73</v>
      </c>
      <c r="AY1979" s="196" t="s">
        <v>276</v>
      </c>
    </row>
    <row r="1980" spans="2:65" s="12" customFormat="1">
      <c r="B1980" s="194"/>
      <c r="D1980" s="195" t="s">
        <v>284</v>
      </c>
      <c r="E1980" s="196" t="s">
        <v>5</v>
      </c>
      <c r="F1980" s="197" t="s">
        <v>4527</v>
      </c>
      <c r="H1980" s="196" t="s">
        <v>5</v>
      </c>
      <c r="I1980" s="198"/>
      <c r="L1980" s="194"/>
      <c r="M1980" s="199"/>
      <c r="N1980" s="200"/>
      <c r="O1980" s="200"/>
      <c r="P1980" s="200"/>
      <c r="Q1980" s="200"/>
      <c r="R1980" s="200"/>
      <c r="S1980" s="200"/>
      <c r="T1980" s="201"/>
      <c r="AT1980" s="196" t="s">
        <v>284</v>
      </c>
      <c r="AU1980" s="196" t="s">
        <v>81</v>
      </c>
      <c r="AV1980" s="12" t="s">
        <v>77</v>
      </c>
      <c r="AW1980" s="12" t="s">
        <v>36</v>
      </c>
      <c r="AX1980" s="12" t="s">
        <v>73</v>
      </c>
      <c r="AY1980" s="196" t="s">
        <v>276</v>
      </c>
    </row>
    <row r="1981" spans="2:65" s="13" customFormat="1">
      <c r="B1981" s="202"/>
      <c r="D1981" s="195" t="s">
        <v>284</v>
      </c>
      <c r="E1981" s="203" t="s">
        <v>5</v>
      </c>
      <c r="F1981" s="204" t="s">
        <v>4603</v>
      </c>
      <c r="H1981" s="205">
        <v>34</v>
      </c>
      <c r="I1981" s="206"/>
      <c r="L1981" s="202"/>
      <c r="M1981" s="207"/>
      <c r="N1981" s="208"/>
      <c r="O1981" s="208"/>
      <c r="P1981" s="208"/>
      <c r="Q1981" s="208"/>
      <c r="R1981" s="208"/>
      <c r="S1981" s="208"/>
      <c r="T1981" s="209"/>
      <c r="AT1981" s="203" t="s">
        <v>284</v>
      </c>
      <c r="AU1981" s="203" t="s">
        <v>81</v>
      </c>
      <c r="AV1981" s="13" t="s">
        <v>81</v>
      </c>
      <c r="AW1981" s="13" t="s">
        <v>36</v>
      </c>
      <c r="AX1981" s="13" t="s">
        <v>73</v>
      </c>
      <c r="AY1981" s="203" t="s">
        <v>276</v>
      </c>
    </row>
    <row r="1982" spans="2:65" s="14" customFormat="1">
      <c r="B1982" s="210"/>
      <c r="D1982" s="195" t="s">
        <v>284</v>
      </c>
      <c r="E1982" s="211" t="s">
        <v>5</v>
      </c>
      <c r="F1982" s="212" t="s">
        <v>290</v>
      </c>
      <c r="H1982" s="213">
        <v>34</v>
      </c>
      <c r="I1982" s="214"/>
      <c r="L1982" s="210"/>
      <c r="M1982" s="215"/>
      <c r="N1982" s="216"/>
      <c r="O1982" s="216"/>
      <c r="P1982" s="216"/>
      <c r="Q1982" s="216"/>
      <c r="R1982" s="216"/>
      <c r="S1982" s="216"/>
      <c r="T1982" s="217"/>
      <c r="AT1982" s="211" t="s">
        <v>284</v>
      </c>
      <c r="AU1982" s="211" t="s">
        <v>81</v>
      </c>
      <c r="AV1982" s="14" t="s">
        <v>87</v>
      </c>
      <c r="AW1982" s="14" t="s">
        <v>36</v>
      </c>
      <c r="AX1982" s="14" t="s">
        <v>73</v>
      </c>
      <c r="AY1982" s="211" t="s">
        <v>276</v>
      </c>
    </row>
    <row r="1983" spans="2:65" s="15" customFormat="1">
      <c r="B1983" s="218"/>
      <c r="D1983" s="195" t="s">
        <v>284</v>
      </c>
      <c r="E1983" s="219" t="s">
        <v>5</v>
      </c>
      <c r="F1983" s="220" t="s">
        <v>291</v>
      </c>
      <c r="H1983" s="221">
        <v>34</v>
      </c>
      <c r="I1983" s="222"/>
      <c r="L1983" s="218"/>
      <c r="M1983" s="223"/>
      <c r="N1983" s="224"/>
      <c r="O1983" s="224"/>
      <c r="P1983" s="224"/>
      <c r="Q1983" s="224"/>
      <c r="R1983" s="224"/>
      <c r="S1983" s="224"/>
      <c r="T1983" s="225"/>
      <c r="AT1983" s="219" t="s">
        <v>284</v>
      </c>
      <c r="AU1983" s="219" t="s">
        <v>81</v>
      </c>
      <c r="AV1983" s="15" t="s">
        <v>92</v>
      </c>
      <c r="AW1983" s="15" t="s">
        <v>36</v>
      </c>
      <c r="AX1983" s="15" t="s">
        <v>77</v>
      </c>
      <c r="AY1983" s="219" t="s">
        <v>276</v>
      </c>
    </row>
    <row r="1984" spans="2:65" s="1" customFormat="1" ht="16.5" customHeight="1">
      <c r="B1984" s="181"/>
      <c r="C1984" s="182" t="s">
        <v>1757</v>
      </c>
      <c r="D1984" s="182" t="s">
        <v>278</v>
      </c>
      <c r="E1984" s="183" t="s">
        <v>4607</v>
      </c>
      <c r="F1984" s="184" t="s">
        <v>4608</v>
      </c>
      <c r="G1984" s="185" t="s">
        <v>368</v>
      </c>
      <c r="H1984" s="186">
        <v>121</v>
      </c>
      <c r="I1984" s="187"/>
      <c r="J1984" s="188">
        <f>ROUND(I1984*H1984,2)</f>
        <v>0</v>
      </c>
      <c r="K1984" s="184" t="s">
        <v>459</v>
      </c>
      <c r="L1984" s="42"/>
      <c r="M1984" s="189" t="s">
        <v>5</v>
      </c>
      <c r="N1984" s="190" t="s">
        <v>46</v>
      </c>
      <c r="O1984" s="43"/>
      <c r="P1984" s="191">
        <f>O1984*H1984</f>
        <v>0</v>
      </c>
      <c r="Q1984" s="191">
        <v>0</v>
      </c>
      <c r="R1984" s="191">
        <f>Q1984*H1984</f>
        <v>0</v>
      </c>
      <c r="S1984" s="191">
        <v>0</v>
      </c>
      <c r="T1984" s="192">
        <f>S1984*H1984</f>
        <v>0</v>
      </c>
      <c r="AR1984" s="25" t="s">
        <v>384</v>
      </c>
      <c r="AT1984" s="25" t="s">
        <v>278</v>
      </c>
      <c r="AU1984" s="25" t="s">
        <v>81</v>
      </c>
      <c r="AY1984" s="25" t="s">
        <v>276</v>
      </c>
      <c r="BE1984" s="193">
        <f>IF(N1984="základní",J1984,0)</f>
        <v>0</v>
      </c>
      <c r="BF1984" s="193">
        <f>IF(N1984="snížená",J1984,0)</f>
        <v>0</v>
      </c>
      <c r="BG1984" s="193">
        <f>IF(N1984="zákl. přenesená",J1984,0)</f>
        <v>0</v>
      </c>
      <c r="BH1984" s="193">
        <f>IF(N1984="sníž. přenesená",J1984,0)</f>
        <v>0</v>
      </c>
      <c r="BI1984" s="193">
        <f>IF(N1984="nulová",J1984,0)</f>
        <v>0</v>
      </c>
      <c r="BJ1984" s="25" t="s">
        <v>92</v>
      </c>
      <c r="BK1984" s="193">
        <f>ROUND(I1984*H1984,2)</f>
        <v>0</v>
      </c>
      <c r="BL1984" s="25" t="s">
        <v>384</v>
      </c>
      <c r="BM1984" s="25" t="s">
        <v>4609</v>
      </c>
    </row>
    <row r="1985" spans="2:65" s="12" customFormat="1">
      <c r="B1985" s="194"/>
      <c r="D1985" s="195" t="s">
        <v>284</v>
      </c>
      <c r="E1985" s="196" t="s">
        <v>5</v>
      </c>
      <c r="F1985" s="197" t="s">
        <v>1813</v>
      </c>
      <c r="H1985" s="196" t="s">
        <v>5</v>
      </c>
      <c r="I1985" s="198"/>
      <c r="L1985" s="194"/>
      <c r="M1985" s="199"/>
      <c r="N1985" s="200"/>
      <c r="O1985" s="200"/>
      <c r="P1985" s="200"/>
      <c r="Q1985" s="200"/>
      <c r="R1985" s="200"/>
      <c r="S1985" s="200"/>
      <c r="T1985" s="201"/>
      <c r="AT1985" s="196" t="s">
        <v>284</v>
      </c>
      <c r="AU1985" s="196" t="s">
        <v>81</v>
      </c>
      <c r="AV1985" s="12" t="s">
        <v>77</v>
      </c>
      <c r="AW1985" s="12" t="s">
        <v>36</v>
      </c>
      <c r="AX1985" s="12" t="s">
        <v>73</v>
      </c>
      <c r="AY1985" s="196" t="s">
        <v>276</v>
      </c>
    </row>
    <row r="1986" spans="2:65" s="12" customFormat="1">
      <c r="B1986" s="194"/>
      <c r="D1986" s="195" t="s">
        <v>284</v>
      </c>
      <c r="E1986" s="196" t="s">
        <v>5</v>
      </c>
      <c r="F1986" s="197" t="s">
        <v>1406</v>
      </c>
      <c r="H1986" s="196" t="s">
        <v>5</v>
      </c>
      <c r="I1986" s="198"/>
      <c r="L1986" s="194"/>
      <c r="M1986" s="199"/>
      <c r="N1986" s="200"/>
      <c r="O1986" s="200"/>
      <c r="P1986" s="200"/>
      <c r="Q1986" s="200"/>
      <c r="R1986" s="200"/>
      <c r="S1986" s="200"/>
      <c r="T1986" s="201"/>
      <c r="AT1986" s="196" t="s">
        <v>284</v>
      </c>
      <c r="AU1986" s="196" t="s">
        <v>81</v>
      </c>
      <c r="AV1986" s="12" t="s">
        <v>77</v>
      </c>
      <c r="AW1986" s="12" t="s">
        <v>36</v>
      </c>
      <c r="AX1986" s="12" t="s">
        <v>73</v>
      </c>
      <c r="AY1986" s="196" t="s">
        <v>276</v>
      </c>
    </row>
    <row r="1987" spans="2:65" s="12" customFormat="1">
      <c r="B1987" s="194"/>
      <c r="D1987" s="195" t="s">
        <v>284</v>
      </c>
      <c r="E1987" s="196" t="s">
        <v>5</v>
      </c>
      <c r="F1987" s="197" t="s">
        <v>4425</v>
      </c>
      <c r="H1987" s="196" t="s">
        <v>5</v>
      </c>
      <c r="I1987" s="198"/>
      <c r="L1987" s="194"/>
      <c r="M1987" s="199"/>
      <c r="N1987" s="200"/>
      <c r="O1987" s="200"/>
      <c r="P1987" s="200"/>
      <c r="Q1987" s="200"/>
      <c r="R1987" s="200"/>
      <c r="S1987" s="200"/>
      <c r="T1987" s="201"/>
      <c r="AT1987" s="196" t="s">
        <v>284</v>
      </c>
      <c r="AU1987" s="196" t="s">
        <v>81</v>
      </c>
      <c r="AV1987" s="12" t="s">
        <v>77</v>
      </c>
      <c r="AW1987" s="12" t="s">
        <v>36</v>
      </c>
      <c r="AX1987" s="12" t="s">
        <v>73</v>
      </c>
      <c r="AY1987" s="196" t="s">
        <v>276</v>
      </c>
    </row>
    <row r="1988" spans="2:65" s="13" customFormat="1">
      <c r="B1988" s="202"/>
      <c r="D1988" s="195" t="s">
        <v>284</v>
      </c>
      <c r="E1988" s="203" t="s">
        <v>5</v>
      </c>
      <c r="F1988" s="204" t="s">
        <v>4610</v>
      </c>
      <c r="H1988" s="205">
        <v>121</v>
      </c>
      <c r="I1988" s="206"/>
      <c r="L1988" s="202"/>
      <c r="M1988" s="207"/>
      <c r="N1988" s="208"/>
      <c r="O1988" s="208"/>
      <c r="P1988" s="208"/>
      <c r="Q1988" s="208"/>
      <c r="R1988" s="208"/>
      <c r="S1988" s="208"/>
      <c r="T1988" s="209"/>
      <c r="AT1988" s="203" t="s">
        <v>284</v>
      </c>
      <c r="AU1988" s="203" t="s">
        <v>81</v>
      </c>
      <c r="AV1988" s="13" t="s">
        <v>81</v>
      </c>
      <c r="AW1988" s="13" t="s">
        <v>36</v>
      </c>
      <c r="AX1988" s="13" t="s">
        <v>73</v>
      </c>
      <c r="AY1988" s="203" t="s">
        <v>276</v>
      </c>
    </row>
    <row r="1989" spans="2:65" s="14" customFormat="1">
      <c r="B1989" s="210"/>
      <c r="D1989" s="195" t="s">
        <v>284</v>
      </c>
      <c r="E1989" s="211" t="s">
        <v>5</v>
      </c>
      <c r="F1989" s="212" t="s">
        <v>290</v>
      </c>
      <c r="H1989" s="213">
        <v>121</v>
      </c>
      <c r="I1989" s="214"/>
      <c r="L1989" s="210"/>
      <c r="M1989" s="215"/>
      <c r="N1989" s="216"/>
      <c r="O1989" s="216"/>
      <c r="P1989" s="216"/>
      <c r="Q1989" s="216"/>
      <c r="R1989" s="216"/>
      <c r="S1989" s="216"/>
      <c r="T1989" s="217"/>
      <c r="AT1989" s="211" t="s">
        <v>284</v>
      </c>
      <c r="AU1989" s="211" t="s">
        <v>81</v>
      </c>
      <c r="AV1989" s="14" t="s">
        <v>87</v>
      </c>
      <c r="AW1989" s="14" t="s">
        <v>36</v>
      </c>
      <c r="AX1989" s="14" t="s">
        <v>73</v>
      </c>
      <c r="AY1989" s="211" t="s">
        <v>276</v>
      </c>
    </row>
    <row r="1990" spans="2:65" s="15" customFormat="1">
      <c r="B1990" s="218"/>
      <c r="D1990" s="195" t="s">
        <v>284</v>
      </c>
      <c r="E1990" s="219" t="s">
        <v>5</v>
      </c>
      <c r="F1990" s="220" t="s">
        <v>291</v>
      </c>
      <c r="H1990" s="221">
        <v>121</v>
      </c>
      <c r="I1990" s="222"/>
      <c r="L1990" s="218"/>
      <c r="M1990" s="223"/>
      <c r="N1990" s="224"/>
      <c r="O1990" s="224"/>
      <c r="P1990" s="224"/>
      <c r="Q1990" s="224"/>
      <c r="R1990" s="224"/>
      <c r="S1990" s="224"/>
      <c r="T1990" s="225"/>
      <c r="AT1990" s="219" t="s">
        <v>284</v>
      </c>
      <c r="AU1990" s="219" t="s">
        <v>81</v>
      </c>
      <c r="AV1990" s="15" t="s">
        <v>92</v>
      </c>
      <c r="AW1990" s="15" t="s">
        <v>36</v>
      </c>
      <c r="AX1990" s="15" t="s">
        <v>77</v>
      </c>
      <c r="AY1990" s="219" t="s">
        <v>276</v>
      </c>
    </row>
    <row r="1991" spans="2:65" s="1" customFormat="1" ht="16.5" customHeight="1">
      <c r="B1991" s="181"/>
      <c r="C1991" s="182" t="s">
        <v>1763</v>
      </c>
      <c r="D1991" s="182" t="s">
        <v>278</v>
      </c>
      <c r="E1991" s="183" t="s">
        <v>4611</v>
      </c>
      <c r="F1991" s="184" t="s">
        <v>4612</v>
      </c>
      <c r="G1991" s="185" t="s">
        <v>368</v>
      </c>
      <c r="H1991" s="186">
        <v>12</v>
      </c>
      <c r="I1991" s="187"/>
      <c r="J1991" s="188">
        <f>ROUND(I1991*H1991,2)</f>
        <v>0</v>
      </c>
      <c r="K1991" s="184" t="s">
        <v>459</v>
      </c>
      <c r="L1991" s="42"/>
      <c r="M1991" s="189" t="s">
        <v>5</v>
      </c>
      <c r="N1991" s="190" t="s">
        <v>46</v>
      </c>
      <c r="O1991" s="43"/>
      <c r="P1991" s="191">
        <f>O1991*H1991</f>
        <v>0</v>
      </c>
      <c r="Q1991" s="191">
        <v>0</v>
      </c>
      <c r="R1991" s="191">
        <f>Q1991*H1991</f>
        <v>0</v>
      </c>
      <c r="S1991" s="191">
        <v>0</v>
      </c>
      <c r="T1991" s="192">
        <f>S1991*H1991</f>
        <v>0</v>
      </c>
      <c r="AR1991" s="25" t="s">
        <v>384</v>
      </c>
      <c r="AT1991" s="25" t="s">
        <v>278</v>
      </c>
      <c r="AU1991" s="25" t="s">
        <v>81</v>
      </c>
      <c r="AY1991" s="25" t="s">
        <v>276</v>
      </c>
      <c r="BE1991" s="193">
        <f>IF(N1991="základní",J1991,0)</f>
        <v>0</v>
      </c>
      <c r="BF1991" s="193">
        <f>IF(N1991="snížená",J1991,0)</f>
        <v>0</v>
      </c>
      <c r="BG1991" s="193">
        <f>IF(N1991="zákl. přenesená",J1991,0)</f>
        <v>0</v>
      </c>
      <c r="BH1991" s="193">
        <f>IF(N1991="sníž. přenesená",J1991,0)</f>
        <v>0</v>
      </c>
      <c r="BI1991" s="193">
        <f>IF(N1991="nulová",J1991,0)</f>
        <v>0</v>
      </c>
      <c r="BJ1991" s="25" t="s">
        <v>92</v>
      </c>
      <c r="BK1991" s="193">
        <f>ROUND(I1991*H1991,2)</f>
        <v>0</v>
      </c>
      <c r="BL1991" s="25" t="s">
        <v>384</v>
      </c>
      <c r="BM1991" s="25" t="s">
        <v>4613</v>
      </c>
    </row>
    <row r="1992" spans="2:65" s="12" customFormat="1">
      <c r="B1992" s="194"/>
      <c r="D1992" s="195" t="s">
        <v>284</v>
      </c>
      <c r="E1992" s="196" t="s">
        <v>5</v>
      </c>
      <c r="F1992" s="197" t="s">
        <v>4614</v>
      </c>
      <c r="H1992" s="196" t="s">
        <v>5</v>
      </c>
      <c r="I1992" s="198"/>
      <c r="L1992" s="194"/>
      <c r="M1992" s="199"/>
      <c r="N1992" s="200"/>
      <c r="O1992" s="200"/>
      <c r="P1992" s="200"/>
      <c r="Q1992" s="200"/>
      <c r="R1992" s="200"/>
      <c r="S1992" s="200"/>
      <c r="T1992" s="201"/>
      <c r="AT1992" s="196" t="s">
        <v>284</v>
      </c>
      <c r="AU1992" s="196" t="s">
        <v>81</v>
      </c>
      <c r="AV1992" s="12" t="s">
        <v>77</v>
      </c>
      <c r="AW1992" s="12" t="s">
        <v>36</v>
      </c>
      <c r="AX1992" s="12" t="s">
        <v>73</v>
      </c>
      <c r="AY1992" s="196" t="s">
        <v>276</v>
      </c>
    </row>
    <row r="1993" spans="2:65" s="12" customFormat="1">
      <c r="B1993" s="194"/>
      <c r="D1993" s="195" t="s">
        <v>284</v>
      </c>
      <c r="E1993" s="196" t="s">
        <v>5</v>
      </c>
      <c r="F1993" s="197" t="s">
        <v>676</v>
      </c>
      <c r="H1993" s="196" t="s">
        <v>5</v>
      </c>
      <c r="I1993" s="198"/>
      <c r="L1993" s="194"/>
      <c r="M1993" s="199"/>
      <c r="N1993" s="200"/>
      <c r="O1993" s="200"/>
      <c r="P1993" s="200"/>
      <c r="Q1993" s="200"/>
      <c r="R1993" s="200"/>
      <c r="S1993" s="200"/>
      <c r="T1993" s="201"/>
      <c r="AT1993" s="196" t="s">
        <v>284</v>
      </c>
      <c r="AU1993" s="196" t="s">
        <v>81</v>
      </c>
      <c r="AV1993" s="12" t="s">
        <v>77</v>
      </c>
      <c r="AW1993" s="12" t="s">
        <v>36</v>
      </c>
      <c r="AX1993" s="12" t="s">
        <v>73</v>
      </c>
      <c r="AY1993" s="196" t="s">
        <v>276</v>
      </c>
    </row>
    <row r="1994" spans="2:65" s="13" customFormat="1">
      <c r="B1994" s="202"/>
      <c r="D1994" s="195" t="s">
        <v>284</v>
      </c>
      <c r="E1994" s="203" t="s">
        <v>5</v>
      </c>
      <c r="F1994" s="204" t="s">
        <v>356</v>
      </c>
      <c r="H1994" s="205">
        <v>12</v>
      </c>
      <c r="I1994" s="206"/>
      <c r="L1994" s="202"/>
      <c r="M1994" s="207"/>
      <c r="N1994" s="208"/>
      <c r="O1994" s="208"/>
      <c r="P1994" s="208"/>
      <c r="Q1994" s="208"/>
      <c r="R1994" s="208"/>
      <c r="S1994" s="208"/>
      <c r="T1994" s="209"/>
      <c r="AT1994" s="203" t="s">
        <v>284</v>
      </c>
      <c r="AU1994" s="203" t="s">
        <v>81</v>
      </c>
      <c r="AV1994" s="13" t="s">
        <v>81</v>
      </c>
      <c r="AW1994" s="13" t="s">
        <v>36</v>
      </c>
      <c r="AX1994" s="13" t="s">
        <v>73</v>
      </c>
      <c r="AY1994" s="203" t="s">
        <v>276</v>
      </c>
    </row>
    <row r="1995" spans="2:65" s="14" customFormat="1">
      <c r="B1995" s="210"/>
      <c r="D1995" s="195" t="s">
        <v>284</v>
      </c>
      <c r="E1995" s="211" t="s">
        <v>5</v>
      </c>
      <c r="F1995" s="212" t="s">
        <v>290</v>
      </c>
      <c r="H1995" s="213">
        <v>12</v>
      </c>
      <c r="I1995" s="214"/>
      <c r="L1995" s="210"/>
      <c r="M1995" s="215"/>
      <c r="N1995" s="216"/>
      <c r="O1995" s="216"/>
      <c r="P1995" s="216"/>
      <c r="Q1995" s="216"/>
      <c r="R1995" s="216"/>
      <c r="S1995" s="216"/>
      <c r="T1995" s="217"/>
      <c r="AT1995" s="211" t="s">
        <v>284</v>
      </c>
      <c r="AU1995" s="211" t="s">
        <v>81</v>
      </c>
      <c r="AV1995" s="14" t="s">
        <v>87</v>
      </c>
      <c r="AW1995" s="14" t="s">
        <v>36</v>
      </c>
      <c r="AX1995" s="14" t="s">
        <v>73</v>
      </c>
      <c r="AY1995" s="211" t="s">
        <v>276</v>
      </c>
    </row>
    <row r="1996" spans="2:65" s="15" customFormat="1">
      <c r="B1996" s="218"/>
      <c r="D1996" s="195" t="s">
        <v>284</v>
      </c>
      <c r="E1996" s="219" t="s">
        <v>5</v>
      </c>
      <c r="F1996" s="220" t="s">
        <v>291</v>
      </c>
      <c r="H1996" s="221">
        <v>12</v>
      </c>
      <c r="I1996" s="222"/>
      <c r="L1996" s="218"/>
      <c r="M1996" s="223"/>
      <c r="N1996" s="224"/>
      <c r="O1996" s="224"/>
      <c r="P1996" s="224"/>
      <c r="Q1996" s="224"/>
      <c r="R1996" s="224"/>
      <c r="S1996" s="224"/>
      <c r="T1996" s="225"/>
      <c r="AT1996" s="219" t="s">
        <v>284</v>
      </c>
      <c r="AU1996" s="219" t="s">
        <v>81</v>
      </c>
      <c r="AV1996" s="15" t="s">
        <v>92</v>
      </c>
      <c r="AW1996" s="15" t="s">
        <v>36</v>
      </c>
      <c r="AX1996" s="15" t="s">
        <v>77</v>
      </c>
      <c r="AY1996" s="219" t="s">
        <v>276</v>
      </c>
    </row>
    <row r="1997" spans="2:65" s="1" customFormat="1" ht="16.5" customHeight="1">
      <c r="B1997" s="181"/>
      <c r="C1997" s="182" t="s">
        <v>1768</v>
      </c>
      <c r="D1997" s="182" t="s">
        <v>278</v>
      </c>
      <c r="E1997" s="183" t="s">
        <v>2730</v>
      </c>
      <c r="F1997" s="184" t="s">
        <v>2731</v>
      </c>
      <c r="G1997" s="185" t="s">
        <v>318</v>
      </c>
      <c r="H1997" s="186">
        <v>5.57</v>
      </c>
      <c r="I1997" s="187"/>
      <c r="J1997" s="188">
        <f>ROUND(I1997*H1997,2)</f>
        <v>0</v>
      </c>
      <c r="K1997" s="184" t="s">
        <v>282</v>
      </c>
      <c r="L1997" s="42"/>
      <c r="M1997" s="189" t="s">
        <v>5</v>
      </c>
      <c r="N1997" s="190" t="s">
        <v>46</v>
      </c>
      <c r="O1997" s="43"/>
      <c r="P1997" s="191">
        <f>O1997*H1997</f>
        <v>0</v>
      </c>
      <c r="Q1997" s="191">
        <v>0</v>
      </c>
      <c r="R1997" s="191">
        <f>Q1997*H1997</f>
        <v>0</v>
      </c>
      <c r="S1997" s="191">
        <v>0</v>
      </c>
      <c r="T1997" s="192">
        <f>S1997*H1997</f>
        <v>0</v>
      </c>
      <c r="AR1997" s="25" t="s">
        <v>384</v>
      </c>
      <c r="AT1997" s="25" t="s">
        <v>278</v>
      </c>
      <c r="AU1997" s="25" t="s">
        <v>81</v>
      </c>
      <c r="AY1997" s="25" t="s">
        <v>276</v>
      </c>
      <c r="BE1997" s="193">
        <f>IF(N1997="základní",J1997,0)</f>
        <v>0</v>
      </c>
      <c r="BF1997" s="193">
        <f>IF(N1997="snížená",J1997,0)</f>
        <v>0</v>
      </c>
      <c r="BG1997" s="193">
        <f>IF(N1997="zákl. přenesená",J1997,0)</f>
        <v>0</v>
      </c>
      <c r="BH1997" s="193">
        <f>IF(N1997="sníž. přenesená",J1997,0)</f>
        <v>0</v>
      </c>
      <c r="BI1997" s="193">
        <f>IF(N1997="nulová",J1997,0)</f>
        <v>0</v>
      </c>
      <c r="BJ1997" s="25" t="s">
        <v>92</v>
      </c>
      <c r="BK1997" s="193">
        <f>ROUND(I1997*H1997,2)</f>
        <v>0</v>
      </c>
      <c r="BL1997" s="25" t="s">
        <v>384</v>
      </c>
      <c r="BM1997" s="25" t="s">
        <v>4615</v>
      </c>
    </row>
    <row r="1998" spans="2:65" s="11" customFormat="1" ht="29.85" customHeight="1">
      <c r="B1998" s="168"/>
      <c r="D1998" s="169" t="s">
        <v>72</v>
      </c>
      <c r="E1998" s="179" t="s">
        <v>1854</v>
      </c>
      <c r="F1998" s="179" t="s">
        <v>1855</v>
      </c>
      <c r="I1998" s="171"/>
      <c r="J1998" s="180">
        <f>BK1998</f>
        <v>0</v>
      </c>
      <c r="L1998" s="168"/>
      <c r="M1998" s="173"/>
      <c r="N1998" s="174"/>
      <c r="O1998" s="174"/>
      <c r="P1998" s="175">
        <f>SUM(P1999:P2029)</f>
        <v>0</v>
      </c>
      <c r="Q1998" s="174"/>
      <c r="R1998" s="175">
        <f>SUM(R1999:R2029)</f>
        <v>0.1092823</v>
      </c>
      <c r="S1998" s="174"/>
      <c r="T1998" s="176">
        <f>SUM(T1999:T2029)</f>
        <v>0</v>
      </c>
      <c r="AR1998" s="169" t="s">
        <v>81</v>
      </c>
      <c r="AT1998" s="177" t="s">
        <v>72</v>
      </c>
      <c r="AU1998" s="177" t="s">
        <v>77</v>
      </c>
      <c r="AY1998" s="169" t="s">
        <v>276</v>
      </c>
      <c r="BK1998" s="178">
        <f>SUM(BK1999:BK2029)</f>
        <v>0</v>
      </c>
    </row>
    <row r="1999" spans="2:65" s="1" customFormat="1" ht="25.5" customHeight="1">
      <c r="B1999" s="181"/>
      <c r="C1999" s="182" t="s">
        <v>1774</v>
      </c>
      <c r="D1999" s="182" t="s">
        <v>278</v>
      </c>
      <c r="E1999" s="183" t="s">
        <v>1857</v>
      </c>
      <c r="F1999" s="184" t="s">
        <v>1858</v>
      </c>
      <c r="G1999" s="185" t="s">
        <v>325</v>
      </c>
      <c r="H1999" s="186">
        <v>5.09</v>
      </c>
      <c r="I1999" s="187"/>
      <c r="J1999" s="188">
        <f>ROUND(I1999*H1999,2)</f>
        <v>0</v>
      </c>
      <c r="K1999" s="184" t="s">
        <v>282</v>
      </c>
      <c r="L1999" s="42"/>
      <c r="M1999" s="189" t="s">
        <v>5</v>
      </c>
      <c r="N1999" s="190" t="s">
        <v>46</v>
      </c>
      <c r="O1999" s="43"/>
      <c r="P1999" s="191">
        <f>O1999*H1999</f>
        <v>0</v>
      </c>
      <c r="Q1999" s="191">
        <v>3.5000000000000001E-3</v>
      </c>
      <c r="R1999" s="191">
        <f>Q1999*H1999</f>
        <v>1.7815000000000001E-2</v>
      </c>
      <c r="S1999" s="191">
        <v>0</v>
      </c>
      <c r="T1999" s="192">
        <f>S1999*H1999</f>
        <v>0</v>
      </c>
      <c r="AR1999" s="25" t="s">
        <v>384</v>
      </c>
      <c r="AT1999" s="25" t="s">
        <v>278</v>
      </c>
      <c r="AU1999" s="25" t="s">
        <v>81</v>
      </c>
      <c r="AY1999" s="25" t="s">
        <v>276</v>
      </c>
      <c r="BE1999" s="193">
        <f>IF(N1999="základní",J1999,0)</f>
        <v>0</v>
      </c>
      <c r="BF1999" s="193">
        <f>IF(N1999="snížená",J1999,0)</f>
        <v>0</v>
      </c>
      <c r="BG1999" s="193">
        <f>IF(N1999="zákl. přenesená",J1999,0)</f>
        <v>0</v>
      </c>
      <c r="BH1999" s="193">
        <f>IF(N1999="sníž. přenesená",J1999,0)</f>
        <v>0</v>
      </c>
      <c r="BI1999" s="193">
        <f>IF(N1999="nulová",J1999,0)</f>
        <v>0</v>
      </c>
      <c r="BJ1999" s="25" t="s">
        <v>92</v>
      </c>
      <c r="BK1999" s="193">
        <f>ROUND(I1999*H1999,2)</f>
        <v>0</v>
      </c>
      <c r="BL1999" s="25" t="s">
        <v>384</v>
      </c>
      <c r="BM1999" s="25" t="s">
        <v>4616</v>
      </c>
    </row>
    <row r="2000" spans="2:65" s="12" customFormat="1">
      <c r="B2000" s="194"/>
      <c r="D2000" s="195" t="s">
        <v>284</v>
      </c>
      <c r="E2000" s="196" t="s">
        <v>5</v>
      </c>
      <c r="F2000" s="197" t="s">
        <v>1860</v>
      </c>
      <c r="H2000" s="196" t="s">
        <v>5</v>
      </c>
      <c r="I2000" s="198"/>
      <c r="L2000" s="194"/>
      <c r="M2000" s="199"/>
      <c r="N2000" s="200"/>
      <c r="O2000" s="200"/>
      <c r="P2000" s="200"/>
      <c r="Q2000" s="200"/>
      <c r="R2000" s="200"/>
      <c r="S2000" s="200"/>
      <c r="T2000" s="201"/>
      <c r="AT2000" s="196" t="s">
        <v>284</v>
      </c>
      <c r="AU2000" s="196" t="s">
        <v>81</v>
      </c>
      <c r="AV2000" s="12" t="s">
        <v>77</v>
      </c>
      <c r="AW2000" s="12" t="s">
        <v>36</v>
      </c>
      <c r="AX2000" s="12" t="s">
        <v>73</v>
      </c>
      <c r="AY2000" s="196" t="s">
        <v>276</v>
      </c>
    </row>
    <row r="2001" spans="2:65" s="12" customFormat="1">
      <c r="B2001" s="194"/>
      <c r="D2001" s="195" t="s">
        <v>284</v>
      </c>
      <c r="E2001" s="196" t="s">
        <v>5</v>
      </c>
      <c r="F2001" s="197" t="s">
        <v>3990</v>
      </c>
      <c r="H2001" s="196" t="s">
        <v>5</v>
      </c>
      <c r="I2001" s="198"/>
      <c r="L2001" s="194"/>
      <c r="M2001" s="199"/>
      <c r="N2001" s="200"/>
      <c r="O2001" s="200"/>
      <c r="P2001" s="200"/>
      <c r="Q2001" s="200"/>
      <c r="R2001" s="200"/>
      <c r="S2001" s="200"/>
      <c r="T2001" s="201"/>
      <c r="AT2001" s="196" t="s">
        <v>284</v>
      </c>
      <c r="AU2001" s="196" t="s">
        <v>81</v>
      </c>
      <c r="AV2001" s="12" t="s">
        <v>77</v>
      </c>
      <c r="AW2001" s="12" t="s">
        <v>36</v>
      </c>
      <c r="AX2001" s="12" t="s">
        <v>73</v>
      </c>
      <c r="AY2001" s="196" t="s">
        <v>276</v>
      </c>
    </row>
    <row r="2002" spans="2:65" s="12" customFormat="1">
      <c r="B2002" s="194"/>
      <c r="D2002" s="195" t="s">
        <v>284</v>
      </c>
      <c r="E2002" s="196" t="s">
        <v>5</v>
      </c>
      <c r="F2002" s="197" t="s">
        <v>4617</v>
      </c>
      <c r="H2002" s="196" t="s">
        <v>5</v>
      </c>
      <c r="I2002" s="198"/>
      <c r="L2002" s="194"/>
      <c r="M2002" s="199"/>
      <c r="N2002" s="200"/>
      <c r="O2002" s="200"/>
      <c r="P2002" s="200"/>
      <c r="Q2002" s="200"/>
      <c r="R2002" s="200"/>
      <c r="S2002" s="200"/>
      <c r="T2002" s="201"/>
      <c r="AT2002" s="196" t="s">
        <v>284</v>
      </c>
      <c r="AU2002" s="196" t="s">
        <v>81</v>
      </c>
      <c r="AV2002" s="12" t="s">
        <v>77</v>
      </c>
      <c r="AW2002" s="12" t="s">
        <v>36</v>
      </c>
      <c r="AX2002" s="12" t="s">
        <v>73</v>
      </c>
      <c r="AY2002" s="196" t="s">
        <v>276</v>
      </c>
    </row>
    <row r="2003" spans="2:65" s="13" customFormat="1">
      <c r="B2003" s="202"/>
      <c r="D2003" s="195" t="s">
        <v>284</v>
      </c>
      <c r="E2003" s="203" t="s">
        <v>5</v>
      </c>
      <c r="F2003" s="204" t="s">
        <v>4618</v>
      </c>
      <c r="H2003" s="205">
        <v>5.09</v>
      </c>
      <c r="I2003" s="206"/>
      <c r="L2003" s="202"/>
      <c r="M2003" s="207"/>
      <c r="N2003" s="208"/>
      <c r="O2003" s="208"/>
      <c r="P2003" s="208"/>
      <c r="Q2003" s="208"/>
      <c r="R2003" s="208"/>
      <c r="S2003" s="208"/>
      <c r="T2003" s="209"/>
      <c r="AT2003" s="203" t="s">
        <v>284</v>
      </c>
      <c r="AU2003" s="203" t="s">
        <v>81</v>
      </c>
      <c r="AV2003" s="13" t="s">
        <v>81</v>
      </c>
      <c r="AW2003" s="13" t="s">
        <v>36</v>
      </c>
      <c r="AX2003" s="13" t="s">
        <v>73</v>
      </c>
      <c r="AY2003" s="203" t="s">
        <v>276</v>
      </c>
    </row>
    <row r="2004" spans="2:65" s="14" customFormat="1">
      <c r="B2004" s="210"/>
      <c r="D2004" s="195" t="s">
        <v>284</v>
      </c>
      <c r="E2004" s="211" t="s">
        <v>5</v>
      </c>
      <c r="F2004" s="212" t="s">
        <v>290</v>
      </c>
      <c r="H2004" s="213">
        <v>5.09</v>
      </c>
      <c r="I2004" s="214"/>
      <c r="L2004" s="210"/>
      <c r="M2004" s="215"/>
      <c r="N2004" s="216"/>
      <c r="O2004" s="216"/>
      <c r="P2004" s="216"/>
      <c r="Q2004" s="216"/>
      <c r="R2004" s="216"/>
      <c r="S2004" s="216"/>
      <c r="T2004" s="217"/>
      <c r="AT2004" s="211" t="s">
        <v>284</v>
      </c>
      <c r="AU2004" s="211" t="s">
        <v>81</v>
      </c>
      <c r="AV2004" s="14" t="s">
        <v>87</v>
      </c>
      <c r="AW2004" s="14" t="s">
        <v>36</v>
      </c>
      <c r="AX2004" s="14" t="s">
        <v>73</v>
      </c>
      <c r="AY2004" s="211" t="s">
        <v>276</v>
      </c>
    </row>
    <row r="2005" spans="2:65" s="15" customFormat="1">
      <c r="B2005" s="218"/>
      <c r="D2005" s="195" t="s">
        <v>284</v>
      </c>
      <c r="E2005" s="219" t="s">
        <v>5</v>
      </c>
      <c r="F2005" s="220" t="s">
        <v>291</v>
      </c>
      <c r="H2005" s="221">
        <v>5.09</v>
      </c>
      <c r="I2005" s="222"/>
      <c r="L2005" s="218"/>
      <c r="M2005" s="223"/>
      <c r="N2005" s="224"/>
      <c r="O2005" s="224"/>
      <c r="P2005" s="224"/>
      <c r="Q2005" s="224"/>
      <c r="R2005" s="224"/>
      <c r="S2005" s="224"/>
      <c r="T2005" s="225"/>
      <c r="AT2005" s="219" t="s">
        <v>284</v>
      </c>
      <c r="AU2005" s="219" t="s">
        <v>81</v>
      </c>
      <c r="AV2005" s="15" t="s">
        <v>92</v>
      </c>
      <c r="AW2005" s="15" t="s">
        <v>36</v>
      </c>
      <c r="AX2005" s="15" t="s">
        <v>77</v>
      </c>
      <c r="AY2005" s="219" t="s">
        <v>276</v>
      </c>
    </row>
    <row r="2006" spans="2:65" s="1" customFormat="1" ht="16.5" customHeight="1">
      <c r="B2006" s="181"/>
      <c r="C2006" s="226" t="s">
        <v>1780</v>
      </c>
      <c r="D2006" s="226" t="s">
        <v>447</v>
      </c>
      <c r="E2006" s="227" t="s">
        <v>1864</v>
      </c>
      <c r="F2006" s="228" t="s">
        <v>1865</v>
      </c>
      <c r="G2006" s="229" t="s">
        <v>325</v>
      </c>
      <c r="H2006" s="230">
        <v>5.5990000000000002</v>
      </c>
      <c r="I2006" s="231"/>
      <c r="J2006" s="232">
        <f>ROUND(I2006*H2006,2)</f>
        <v>0</v>
      </c>
      <c r="K2006" s="228" t="s">
        <v>282</v>
      </c>
      <c r="L2006" s="233"/>
      <c r="M2006" s="234" t="s">
        <v>5</v>
      </c>
      <c r="N2006" s="235" t="s">
        <v>46</v>
      </c>
      <c r="O2006" s="43"/>
      <c r="P2006" s="191">
        <f>O2006*H2006</f>
        <v>0</v>
      </c>
      <c r="Q2006" s="191">
        <v>1.55E-2</v>
      </c>
      <c r="R2006" s="191">
        <f>Q2006*H2006</f>
        <v>8.6784500000000001E-2</v>
      </c>
      <c r="S2006" s="191">
        <v>0</v>
      </c>
      <c r="T2006" s="192">
        <f>S2006*H2006</f>
        <v>0</v>
      </c>
      <c r="AR2006" s="25" t="s">
        <v>484</v>
      </c>
      <c r="AT2006" s="25" t="s">
        <v>447</v>
      </c>
      <c r="AU2006" s="25" t="s">
        <v>81</v>
      </c>
      <c r="AY2006" s="25" t="s">
        <v>276</v>
      </c>
      <c r="BE2006" s="193">
        <f>IF(N2006="základní",J2006,0)</f>
        <v>0</v>
      </c>
      <c r="BF2006" s="193">
        <f>IF(N2006="snížená",J2006,0)</f>
        <v>0</v>
      </c>
      <c r="BG2006" s="193">
        <f>IF(N2006="zákl. přenesená",J2006,0)</f>
        <v>0</v>
      </c>
      <c r="BH2006" s="193">
        <f>IF(N2006="sníž. přenesená",J2006,0)</f>
        <v>0</v>
      </c>
      <c r="BI2006" s="193">
        <f>IF(N2006="nulová",J2006,0)</f>
        <v>0</v>
      </c>
      <c r="BJ2006" s="25" t="s">
        <v>92</v>
      </c>
      <c r="BK2006" s="193">
        <f>ROUND(I2006*H2006,2)</f>
        <v>0</v>
      </c>
      <c r="BL2006" s="25" t="s">
        <v>384</v>
      </c>
      <c r="BM2006" s="25" t="s">
        <v>4619</v>
      </c>
    </row>
    <row r="2007" spans="2:65" s="12" customFormat="1">
      <c r="B2007" s="194"/>
      <c r="D2007" s="195" t="s">
        <v>284</v>
      </c>
      <c r="E2007" s="196" t="s">
        <v>5</v>
      </c>
      <c r="F2007" s="197" t="s">
        <v>451</v>
      </c>
      <c r="H2007" s="196" t="s">
        <v>5</v>
      </c>
      <c r="I2007" s="198"/>
      <c r="L2007" s="194"/>
      <c r="M2007" s="199"/>
      <c r="N2007" s="200"/>
      <c r="O2007" s="200"/>
      <c r="P2007" s="200"/>
      <c r="Q2007" s="200"/>
      <c r="R2007" s="200"/>
      <c r="S2007" s="200"/>
      <c r="T2007" s="201"/>
      <c r="AT2007" s="196" t="s">
        <v>284</v>
      </c>
      <c r="AU2007" s="196" t="s">
        <v>81</v>
      </c>
      <c r="AV2007" s="12" t="s">
        <v>77</v>
      </c>
      <c r="AW2007" s="12" t="s">
        <v>36</v>
      </c>
      <c r="AX2007" s="12" t="s">
        <v>73</v>
      </c>
      <c r="AY2007" s="196" t="s">
        <v>276</v>
      </c>
    </row>
    <row r="2008" spans="2:65" s="13" customFormat="1">
      <c r="B2008" s="202"/>
      <c r="D2008" s="195" t="s">
        <v>284</v>
      </c>
      <c r="E2008" s="203" t="s">
        <v>5</v>
      </c>
      <c r="F2008" s="204" t="s">
        <v>4620</v>
      </c>
      <c r="H2008" s="205">
        <v>5.5990000000000002</v>
      </c>
      <c r="I2008" s="206"/>
      <c r="L2008" s="202"/>
      <c r="M2008" s="207"/>
      <c r="N2008" s="208"/>
      <c r="O2008" s="208"/>
      <c r="P2008" s="208"/>
      <c r="Q2008" s="208"/>
      <c r="R2008" s="208"/>
      <c r="S2008" s="208"/>
      <c r="T2008" s="209"/>
      <c r="AT2008" s="203" t="s">
        <v>284</v>
      </c>
      <c r="AU2008" s="203" t="s">
        <v>81</v>
      </c>
      <c r="AV2008" s="13" t="s">
        <v>81</v>
      </c>
      <c r="AW2008" s="13" t="s">
        <v>36</v>
      </c>
      <c r="AX2008" s="13" t="s">
        <v>73</v>
      </c>
      <c r="AY2008" s="203" t="s">
        <v>276</v>
      </c>
    </row>
    <row r="2009" spans="2:65" s="14" customFormat="1">
      <c r="B2009" s="210"/>
      <c r="D2009" s="195" t="s">
        <v>284</v>
      </c>
      <c r="E2009" s="211" t="s">
        <v>5</v>
      </c>
      <c r="F2009" s="212" t="s">
        <v>290</v>
      </c>
      <c r="H2009" s="213">
        <v>5.5990000000000002</v>
      </c>
      <c r="I2009" s="214"/>
      <c r="L2009" s="210"/>
      <c r="M2009" s="215"/>
      <c r="N2009" s="216"/>
      <c r="O2009" s="216"/>
      <c r="P2009" s="216"/>
      <c r="Q2009" s="216"/>
      <c r="R2009" s="216"/>
      <c r="S2009" s="216"/>
      <c r="T2009" s="217"/>
      <c r="AT2009" s="211" t="s">
        <v>284</v>
      </c>
      <c r="AU2009" s="211" t="s">
        <v>81</v>
      </c>
      <c r="AV2009" s="14" t="s">
        <v>87</v>
      </c>
      <c r="AW2009" s="14" t="s">
        <v>36</v>
      </c>
      <c r="AX2009" s="14" t="s">
        <v>73</v>
      </c>
      <c r="AY2009" s="211" t="s">
        <v>276</v>
      </c>
    </row>
    <row r="2010" spans="2:65" s="15" customFormat="1">
      <c r="B2010" s="218"/>
      <c r="D2010" s="195" t="s">
        <v>284</v>
      </c>
      <c r="E2010" s="219" t="s">
        <v>5</v>
      </c>
      <c r="F2010" s="220" t="s">
        <v>291</v>
      </c>
      <c r="H2010" s="221">
        <v>5.5990000000000002</v>
      </c>
      <c r="I2010" s="222"/>
      <c r="L2010" s="218"/>
      <c r="M2010" s="223"/>
      <c r="N2010" s="224"/>
      <c r="O2010" s="224"/>
      <c r="P2010" s="224"/>
      <c r="Q2010" s="224"/>
      <c r="R2010" s="224"/>
      <c r="S2010" s="224"/>
      <c r="T2010" s="225"/>
      <c r="AT2010" s="219" t="s">
        <v>284</v>
      </c>
      <c r="AU2010" s="219" t="s">
        <v>81</v>
      </c>
      <c r="AV2010" s="15" t="s">
        <v>92</v>
      </c>
      <c r="AW2010" s="15" t="s">
        <v>36</v>
      </c>
      <c r="AX2010" s="15" t="s">
        <v>77</v>
      </c>
      <c r="AY2010" s="219" t="s">
        <v>276</v>
      </c>
    </row>
    <row r="2011" spans="2:65" s="1" customFormat="1" ht="16.5" customHeight="1">
      <c r="B2011" s="181"/>
      <c r="C2011" s="182" t="s">
        <v>1787</v>
      </c>
      <c r="D2011" s="182" t="s">
        <v>278</v>
      </c>
      <c r="E2011" s="183" t="s">
        <v>1869</v>
      </c>
      <c r="F2011" s="184" t="s">
        <v>1870</v>
      </c>
      <c r="G2011" s="185" t="s">
        <v>325</v>
      </c>
      <c r="H2011" s="186">
        <v>5.09</v>
      </c>
      <c r="I2011" s="187"/>
      <c r="J2011" s="188">
        <f>ROUND(I2011*H2011,2)</f>
        <v>0</v>
      </c>
      <c r="K2011" s="184" t="s">
        <v>282</v>
      </c>
      <c r="L2011" s="42"/>
      <c r="M2011" s="189" t="s">
        <v>5</v>
      </c>
      <c r="N2011" s="190" t="s">
        <v>46</v>
      </c>
      <c r="O2011" s="43"/>
      <c r="P2011" s="191">
        <f>O2011*H2011</f>
        <v>0</v>
      </c>
      <c r="Q2011" s="191">
        <v>6.2E-4</v>
      </c>
      <c r="R2011" s="191">
        <f>Q2011*H2011</f>
        <v>3.1557999999999998E-3</v>
      </c>
      <c r="S2011" s="191">
        <v>0</v>
      </c>
      <c r="T2011" s="192">
        <f>S2011*H2011</f>
        <v>0</v>
      </c>
      <c r="AR2011" s="25" t="s">
        <v>384</v>
      </c>
      <c r="AT2011" s="25" t="s">
        <v>278</v>
      </c>
      <c r="AU2011" s="25" t="s">
        <v>81</v>
      </c>
      <c r="AY2011" s="25" t="s">
        <v>276</v>
      </c>
      <c r="BE2011" s="193">
        <f>IF(N2011="základní",J2011,0)</f>
        <v>0</v>
      </c>
      <c r="BF2011" s="193">
        <f>IF(N2011="snížená",J2011,0)</f>
        <v>0</v>
      </c>
      <c r="BG2011" s="193">
        <f>IF(N2011="zákl. přenesená",J2011,0)</f>
        <v>0</v>
      </c>
      <c r="BH2011" s="193">
        <f>IF(N2011="sníž. přenesená",J2011,0)</f>
        <v>0</v>
      </c>
      <c r="BI2011" s="193">
        <f>IF(N2011="nulová",J2011,0)</f>
        <v>0</v>
      </c>
      <c r="BJ2011" s="25" t="s">
        <v>92</v>
      </c>
      <c r="BK2011" s="193">
        <f>ROUND(I2011*H2011,2)</f>
        <v>0</v>
      </c>
      <c r="BL2011" s="25" t="s">
        <v>384</v>
      </c>
      <c r="BM2011" s="25" t="s">
        <v>4621</v>
      </c>
    </row>
    <row r="2012" spans="2:65" s="12" customFormat="1">
      <c r="B2012" s="194"/>
      <c r="D2012" s="195" t="s">
        <v>284</v>
      </c>
      <c r="E2012" s="196" t="s">
        <v>5</v>
      </c>
      <c r="F2012" s="197" t="s">
        <v>1872</v>
      </c>
      <c r="H2012" s="196" t="s">
        <v>5</v>
      </c>
      <c r="I2012" s="198"/>
      <c r="L2012" s="194"/>
      <c r="M2012" s="199"/>
      <c r="N2012" s="200"/>
      <c r="O2012" s="200"/>
      <c r="P2012" s="200"/>
      <c r="Q2012" s="200"/>
      <c r="R2012" s="200"/>
      <c r="S2012" s="200"/>
      <c r="T2012" s="201"/>
      <c r="AT2012" s="196" t="s">
        <v>284</v>
      </c>
      <c r="AU2012" s="196" t="s">
        <v>81</v>
      </c>
      <c r="AV2012" s="12" t="s">
        <v>77</v>
      </c>
      <c r="AW2012" s="12" t="s">
        <v>36</v>
      </c>
      <c r="AX2012" s="12" t="s">
        <v>73</v>
      </c>
      <c r="AY2012" s="196" t="s">
        <v>276</v>
      </c>
    </row>
    <row r="2013" spans="2:65" s="12" customFormat="1">
      <c r="B2013" s="194"/>
      <c r="D2013" s="195" t="s">
        <v>284</v>
      </c>
      <c r="E2013" s="196" t="s">
        <v>5</v>
      </c>
      <c r="F2013" s="197" t="s">
        <v>1873</v>
      </c>
      <c r="H2013" s="196" t="s">
        <v>5</v>
      </c>
      <c r="I2013" s="198"/>
      <c r="L2013" s="194"/>
      <c r="M2013" s="199"/>
      <c r="N2013" s="200"/>
      <c r="O2013" s="200"/>
      <c r="P2013" s="200"/>
      <c r="Q2013" s="200"/>
      <c r="R2013" s="200"/>
      <c r="S2013" s="200"/>
      <c r="T2013" s="201"/>
      <c r="AT2013" s="196" t="s">
        <v>284</v>
      </c>
      <c r="AU2013" s="196" t="s">
        <v>81</v>
      </c>
      <c r="AV2013" s="12" t="s">
        <v>77</v>
      </c>
      <c r="AW2013" s="12" t="s">
        <v>36</v>
      </c>
      <c r="AX2013" s="12" t="s">
        <v>73</v>
      </c>
      <c r="AY2013" s="196" t="s">
        <v>276</v>
      </c>
    </row>
    <row r="2014" spans="2:65" s="13" customFormat="1">
      <c r="B2014" s="202"/>
      <c r="D2014" s="195" t="s">
        <v>284</v>
      </c>
      <c r="E2014" s="203" t="s">
        <v>5</v>
      </c>
      <c r="F2014" s="204" t="s">
        <v>4622</v>
      </c>
      <c r="H2014" s="205">
        <v>5.09</v>
      </c>
      <c r="I2014" s="206"/>
      <c r="L2014" s="202"/>
      <c r="M2014" s="207"/>
      <c r="N2014" s="208"/>
      <c r="O2014" s="208"/>
      <c r="P2014" s="208"/>
      <c r="Q2014" s="208"/>
      <c r="R2014" s="208"/>
      <c r="S2014" s="208"/>
      <c r="T2014" s="209"/>
      <c r="AT2014" s="203" t="s">
        <v>284</v>
      </c>
      <c r="AU2014" s="203" t="s">
        <v>81</v>
      </c>
      <c r="AV2014" s="13" t="s">
        <v>81</v>
      </c>
      <c r="AW2014" s="13" t="s">
        <v>36</v>
      </c>
      <c r="AX2014" s="13" t="s">
        <v>73</v>
      </c>
      <c r="AY2014" s="203" t="s">
        <v>276</v>
      </c>
    </row>
    <row r="2015" spans="2:65" s="14" customFormat="1">
      <c r="B2015" s="210"/>
      <c r="D2015" s="195" t="s">
        <v>284</v>
      </c>
      <c r="E2015" s="211" t="s">
        <v>5</v>
      </c>
      <c r="F2015" s="212" t="s">
        <v>290</v>
      </c>
      <c r="H2015" s="213">
        <v>5.09</v>
      </c>
      <c r="I2015" s="214"/>
      <c r="L2015" s="210"/>
      <c r="M2015" s="215"/>
      <c r="N2015" s="216"/>
      <c r="O2015" s="216"/>
      <c r="P2015" s="216"/>
      <c r="Q2015" s="216"/>
      <c r="R2015" s="216"/>
      <c r="S2015" s="216"/>
      <c r="T2015" s="217"/>
      <c r="AT2015" s="211" t="s">
        <v>284</v>
      </c>
      <c r="AU2015" s="211" t="s">
        <v>81</v>
      </c>
      <c r="AV2015" s="14" t="s">
        <v>87</v>
      </c>
      <c r="AW2015" s="14" t="s">
        <v>36</v>
      </c>
      <c r="AX2015" s="14" t="s">
        <v>73</v>
      </c>
      <c r="AY2015" s="211" t="s">
        <v>276</v>
      </c>
    </row>
    <row r="2016" spans="2:65" s="15" customFormat="1">
      <c r="B2016" s="218"/>
      <c r="D2016" s="195" t="s">
        <v>284</v>
      </c>
      <c r="E2016" s="219" t="s">
        <v>5</v>
      </c>
      <c r="F2016" s="220" t="s">
        <v>291</v>
      </c>
      <c r="H2016" s="221">
        <v>5.09</v>
      </c>
      <c r="I2016" s="222"/>
      <c r="L2016" s="218"/>
      <c r="M2016" s="223"/>
      <c r="N2016" s="224"/>
      <c r="O2016" s="224"/>
      <c r="P2016" s="224"/>
      <c r="Q2016" s="224"/>
      <c r="R2016" s="224"/>
      <c r="S2016" s="224"/>
      <c r="T2016" s="225"/>
      <c r="AT2016" s="219" t="s">
        <v>284</v>
      </c>
      <c r="AU2016" s="219" t="s">
        <v>81</v>
      </c>
      <c r="AV2016" s="15" t="s">
        <v>92</v>
      </c>
      <c r="AW2016" s="15" t="s">
        <v>36</v>
      </c>
      <c r="AX2016" s="15" t="s">
        <v>77</v>
      </c>
      <c r="AY2016" s="219" t="s">
        <v>276</v>
      </c>
    </row>
    <row r="2017" spans="2:65" s="1" customFormat="1" ht="16.5" customHeight="1">
      <c r="B2017" s="181"/>
      <c r="C2017" s="182" t="s">
        <v>1793</v>
      </c>
      <c r="D2017" s="182" t="s">
        <v>278</v>
      </c>
      <c r="E2017" s="183" t="s">
        <v>1876</v>
      </c>
      <c r="F2017" s="184" t="s">
        <v>1877</v>
      </c>
      <c r="G2017" s="185" t="s">
        <v>325</v>
      </c>
      <c r="H2017" s="186">
        <v>5.09</v>
      </c>
      <c r="I2017" s="187"/>
      <c r="J2017" s="188">
        <f>ROUND(I2017*H2017,2)</f>
        <v>0</v>
      </c>
      <c r="K2017" s="184" t="s">
        <v>282</v>
      </c>
      <c r="L2017" s="42"/>
      <c r="M2017" s="189" t="s">
        <v>5</v>
      </c>
      <c r="N2017" s="190" t="s">
        <v>46</v>
      </c>
      <c r="O2017" s="43"/>
      <c r="P2017" s="191">
        <f>O2017*H2017</f>
        <v>0</v>
      </c>
      <c r="Q2017" s="191">
        <v>0</v>
      </c>
      <c r="R2017" s="191">
        <f>Q2017*H2017</f>
        <v>0</v>
      </c>
      <c r="S2017" s="191">
        <v>0</v>
      </c>
      <c r="T2017" s="192">
        <f>S2017*H2017</f>
        <v>0</v>
      </c>
      <c r="AR2017" s="25" t="s">
        <v>384</v>
      </c>
      <c r="AT2017" s="25" t="s">
        <v>278</v>
      </c>
      <c r="AU2017" s="25" t="s">
        <v>81</v>
      </c>
      <c r="AY2017" s="25" t="s">
        <v>276</v>
      </c>
      <c r="BE2017" s="193">
        <f>IF(N2017="základní",J2017,0)</f>
        <v>0</v>
      </c>
      <c r="BF2017" s="193">
        <f>IF(N2017="snížená",J2017,0)</f>
        <v>0</v>
      </c>
      <c r="BG2017" s="193">
        <f>IF(N2017="zákl. přenesená",J2017,0)</f>
        <v>0</v>
      </c>
      <c r="BH2017" s="193">
        <f>IF(N2017="sníž. přenesená",J2017,0)</f>
        <v>0</v>
      </c>
      <c r="BI2017" s="193">
        <f>IF(N2017="nulová",J2017,0)</f>
        <v>0</v>
      </c>
      <c r="BJ2017" s="25" t="s">
        <v>92</v>
      </c>
      <c r="BK2017" s="193">
        <f>ROUND(I2017*H2017,2)</f>
        <v>0</v>
      </c>
      <c r="BL2017" s="25" t="s">
        <v>384</v>
      </c>
      <c r="BM2017" s="25" t="s">
        <v>4623</v>
      </c>
    </row>
    <row r="2018" spans="2:65" s="12" customFormat="1">
      <c r="B2018" s="194"/>
      <c r="D2018" s="195" t="s">
        <v>284</v>
      </c>
      <c r="E2018" s="196" t="s">
        <v>5</v>
      </c>
      <c r="F2018" s="197" t="s">
        <v>1872</v>
      </c>
      <c r="H2018" s="196" t="s">
        <v>5</v>
      </c>
      <c r="I2018" s="198"/>
      <c r="L2018" s="194"/>
      <c r="M2018" s="199"/>
      <c r="N2018" s="200"/>
      <c r="O2018" s="200"/>
      <c r="P2018" s="200"/>
      <c r="Q2018" s="200"/>
      <c r="R2018" s="200"/>
      <c r="S2018" s="200"/>
      <c r="T2018" s="201"/>
      <c r="AT2018" s="196" t="s">
        <v>284</v>
      </c>
      <c r="AU2018" s="196" t="s">
        <v>81</v>
      </c>
      <c r="AV2018" s="12" t="s">
        <v>77</v>
      </c>
      <c r="AW2018" s="12" t="s">
        <v>36</v>
      </c>
      <c r="AX2018" s="12" t="s">
        <v>73</v>
      </c>
      <c r="AY2018" s="196" t="s">
        <v>276</v>
      </c>
    </row>
    <row r="2019" spans="2:65" s="12" customFormat="1">
      <c r="B2019" s="194"/>
      <c r="D2019" s="195" t="s">
        <v>284</v>
      </c>
      <c r="E2019" s="196" t="s">
        <v>5</v>
      </c>
      <c r="F2019" s="197" t="s">
        <v>1873</v>
      </c>
      <c r="H2019" s="196" t="s">
        <v>5</v>
      </c>
      <c r="I2019" s="198"/>
      <c r="L2019" s="194"/>
      <c r="M2019" s="199"/>
      <c r="N2019" s="200"/>
      <c r="O2019" s="200"/>
      <c r="P2019" s="200"/>
      <c r="Q2019" s="200"/>
      <c r="R2019" s="200"/>
      <c r="S2019" s="200"/>
      <c r="T2019" s="201"/>
      <c r="AT2019" s="196" t="s">
        <v>284</v>
      </c>
      <c r="AU2019" s="196" t="s">
        <v>81</v>
      </c>
      <c r="AV2019" s="12" t="s">
        <v>77</v>
      </c>
      <c r="AW2019" s="12" t="s">
        <v>36</v>
      </c>
      <c r="AX2019" s="12" t="s">
        <v>73</v>
      </c>
      <c r="AY2019" s="196" t="s">
        <v>276</v>
      </c>
    </row>
    <row r="2020" spans="2:65" s="13" customFormat="1">
      <c r="B2020" s="202"/>
      <c r="D2020" s="195" t="s">
        <v>284</v>
      </c>
      <c r="E2020" s="203" t="s">
        <v>5</v>
      </c>
      <c r="F2020" s="204" t="s">
        <v>4622</v>
      </c>
      <c r="H2020" s="205">
        <v>5.09</v>
      </c>
      <c r="I2020" s="206"/>
      <c r="L2020" s="202"/>
      <c r="M2020" s="207"/>
      <c r="N2020" s="208"/>
      <c r="O2020" s="208"/>
      <c r="P2020" s="208"/>
      <c r="Q2020" s="208"/>
      <c r="R2020" s="208"/>
      <c r="S2020" s="208"/>
      <c r="T2020" s="209"/>
      <c r="AT2020" s="203" t="s">
        <v>284</v>
      </c>
      <c r="AU2020" s="203" t="s">
        <v>81</v>
      </c>
      <c r="AV2020" s="13" t="s">
        <v>81</v>
      </c>
      <c r="AW2020" s="13" t="s">
        <v>36</v>
      </c>
      <c r="AX2020" s="13" t="s">
        <v>73</v>
      </c>
      <c r="AY2020" s="203" t="s">
        <v>276</v>
      </c>
    </row>
    <row r="2021" spans="2:65" s="14" customFormat="1">
      <c r="B2021" s="210"/>
      <c r="D2021" s="195" t="s">
        <v>284</v>
      </c>
      <c r="E2021" s="211" t="s">
        <v>5</v>
      </c>
      <c r="F2021" s="212" t="s">
        <v>290</v>
      </c>
      <c r="H2021" s="213">
        <v>5.09</v>
      </c>
      <c r="I2021" s="214"/>
      <c r="L2021" s="210"/>
      <c r="M2021" s="215"/>
      <c r="N2021" s="216"/>
      <c r="O2021" s="216"/>
      <c r="P2021" s="216"/>
      <c r="Q2021" s="216"/>
      <c r="R2021" s="216"/>
      <c r="S2021" s="216"/>
      <c r="T2021" s="217"/>
      <c r="AT2021" s="211" t="s">
        <v>284</v>
      </c>
      <c r="AU2021" s="211" t="s">
        <v>81</v>
      </c>
      <c r="AV2021" s="14" t="s">
        <v>87</v>
      </c>
      <c r="AW2021" s="14" t="s">
        <v>36</v>
      </c>
      <c r="AX2021" s="14" t="s">
        <v>73</v>
      </c>
      <c r="AY2021" s="211" t="s">
        <v>276</v>
      </c>
    </row>
    <row r="2022" spans="2:65" s="15" customFormat="1">
      <c r="B2022" s="218"/>
      <c r="D2022" s="195" t="s">
        <v>284</v>
      </c>
      <c r="E2022" s="219" t="s">
        <v>5</v>
      </c>
      <c r="F2022" s="220" t="s">
        <v>291</v>
      </c>
      <c r="H2022" s="221">
        <v>5.09</v>
      </c>
      <c r="I2022" s="222"/>
      <c r="L2022" s="218"/>
      <c r="M2022" s="223"/>
      <c r="N2022" s="224"/>
      <c r="O2022" s="224"/>
      <c r="P2022" s="224"/>
      <c r="Q2022" s="224"/>
      <c r="R2022" s="224"/>
      <c r="S2022" s="224"/>
      <c r="T2022" s="225"/>
      <c r="AT2022" s="219" t="s">
        <v>284</v>
      </c>
      <c r="AU2022" s="219" t="s">
        <v>81</v>
      </c>
      <c r="AV2022" s="15" t="s">
        <v>92</v>
      </c>
      <c r="AW2022" s="15" t="s">
        <v>36</v>
      </c>
      <c r="AX2022" s="15" t="s">
        <v>77</v>
      </c>
      <c r="AY2022" s="219" t="s">
        <v>276</v>
      </c>
    </row>
    <row r="2023" spans="2:65" s="1" customFormat="1" ht="16.5" customHeight="1">
      <c r="B2023" s="181"/>
      <c r="C2023" s="182" t="s">
        <v>1799</v>
      </c>
      <c r="D2023" s="182" t="s">
        <v>278</v>
      </c>
      <c r="E2023" s="183" t="s">
        <v>1880</v>
      </c>
      <c r="F2023" s="184" t="s">
        <v>1881</v>
      </c>
      <c r="G2023" s="185" t="s">
        <v>325</v>
      </c>
      <c r="H2023" s="186">
        <v>5.09</v>
      </c>
      <c r="I2023" s="187"/>
      <c r="J2023" s="188">
        <f>ROUND(I2023*H2023,2)</f>
        <v>0</v>
      </c>
      <c r="K2023" s="184" t="s">
        <v>282</v>
      </c>
      <c r="L2023" s="42"/>
      <c r="M2023" s="189" t="s">
        <v>5</v>
      </c>
      <c r="N2023" s="190" t="s">
        <v>46</v>
      </c>
      <c r="O2023" s="43"/>
      <c r="P2023" s="191">
        <f>O2023*H2023</f>
        <v>0</v>
      </c>
      <c r="Q2023" s="191">
        <v>2.9999999999999997E-4</v>
      </c>
      <c r="R2023" s="191">
        <f>Q2023*H2023</f>
        <v>1.5269999999999999E-3</v>
      </c>
      <c r="S2023" s="191">
        <v>0</v>
      </c>
      <c r="T2023" s="192">
        <f>S2023*H2023</f>
        <v>0</v>
      </c>
      <c r="AR2023" s="25" t="s">
        <v>384</v>
      </c>
      <c r="AT2023" s="25" t="s">
        <v>278</v>
      </c>
      <c r="AU2023" s="25" t="s">
        <v>81</v>
      </c>
      <c r="AY2023" s="25" t="s">
        <v>276</v>
      </c>
      <c r="BE2023" s="193">
        <f>IF(N2023="základní",J2023,0)</f>
        <v>0</v>
      </c>
      <c r="BF2023" s="193">
        <f>IF(N2023="snížená",J2023,0)</f>
        <v>0</v>
      </c>
      <c r="BG2023" s="193">
        <f>IF(N2023="zákl. přenesená",J2023,0)</f>
        <v>0</v>
      </c>
      <c r="BH2023" s="193">
        <f>IF(N2023="sníž. přenesená",J2023,0)</f>
        <v>0</v>
      </c>
      <c r="BI2023" s="193">
        <f>IF(N2023="nulová",J2023,0)</f>
        <v>0</v>
      </c>
      <c r="BJ2023" s="25" t="s">
        <v>92</v>
      </c>
      <c r="BK2023" s="193">
        <f>ROUND(I2023*H2023,2)</f>
        <v>0</v>
      </c>
      <c r="BL2023" s="25" t="s">
        <v>384</v>
      </c>
      <c r="BM2023" s="25" t="s">
        <v>4624</v>
      </c>
    </row>
    <row r="2024" spans="2:65" s="12" customFormat="1">
      <c r="B2024" s="194"/>
      <c r="D2024" s="195" t="s">
        <v>284</v>
      </c>
      <c r="E2024" s="196" t="s">
        <v>5</v>
      </c>
      <c r="F2024" s="197" t="s">
        <v>1872</v>
      </c>
      <c r="H2024" s="196" t="s">
        <v>5</v>
      </c>
      <c r="I2024" s="198"/>
      <c r="L2024" s="194"/>
      <c r="M2024" s="199"/>
      <c r="N2024" s="200"/>
      <c r="O2024" s="200"/>
      <c r="P2024" s="200"/>
      <c r="Q2024" s="200"/>
      <c r="R2024" s="200"/>
      <c r="S2024" s="200"/>
      <c r="T2024" s="201"/>
      <c r="AT2024" s="196" t="s">
        <v>284</v>
      </c>
      <c r="AU2024" s="196" t="s">
        <v>81</v>
      </c>
      <c r="AV2024" s="12" t="s">
        <v>77</v>
      </c>
      <c r="AW2024" s="12" t="s">
        <v>36</v>
      </c>
      <c r="AX2024" s="12" t="s">
        <v>73</v>
      </c>
      <c r="AY2024" s="196" t="s">
        <v>276</v>
      </c>
    </row>
    <row r="2025" spans="2:65" s="12" customFormat="1">
      <c r="B2025" s="194"/>
      <c r="D2025" s="195" t="s">
        <v>284</v>
      </c>
      <c r="E2025" s="196" t="s">
        <v>5</v>
      </c>
      <c r="F2025" s="197" t="s">
        <v>1873</v>
      </c>
      <c r="H2025" s="196" t="s">
        <v>5</v>
      </c>
      <c r="I2025" s="198"/>
      <c r="L2025" s="194"/>
      <c r="M2025" s="199"/>
      <c r="N2025" s="200"/>
      <c r="O2025" s="200"/>
      <c r="P2025" s="200"/>
      <c r="Q2025" s="200"/>
      <c r="R2025" s="200"/>
      <c r="S2025" s="200"/>
      <c r="T2025" s="201"/>
      <c r="AT2025" s="196" t="s">
        <v>284</v>
      </c>
      <c r="AU2025" s="196" t="s">
        <v>81</v>
      </c>
      <c r="AV2025" s="12" t="s">
        <v>77</v>
      </c>
      <c r="AW2025" s="12" t="s">
        <v>36</v>
      </c>
      <c r="AX2025" s="12" t="s">
        <v>73</v>
      </c>
      <c r="AY2025" s="196" t="s">
        <v>276</v>
      </c>
    </row>
    <row r="2026" spans="2:65" s="13" customFormat="1">
      <c r="B2026" s="202"/>
      <c r="D2026" s="195" t="s">
        <v>284</v>
      </c>
      <c r="E2026" s="203" t="s">
        <v>5</v>
      </c>
      <c r="F2026" s="204" t="s">
        <v>4622</v>
      </c>
      <c r="H2026" s="205">
        <v>5.09</v>
      </c>
      <c r="I2026" s="206"/>
      <c r="L2026" s="202"/>
      <c r="M2026" s="207"/>
      <c r="N2026" s="208"/>
      <c r="O2026" s="208"/>
      <c r="P2026" s="208"/>
      <c r="Q2026" s="208"/>
      <c r="R2026" s="208"/>
      <c r="S2026" s="208"/>
      <c r="T2026" s="209"/>
      <c r="AT2026" s="203" t="s">
        <v>284</v>
      </c>
      <c r="AU2026" s="203" t="s">
        <v>81</v>
      </c>
      <c r="AV2026" s="13" t="s">
        <v>81</v>
      </c>
      <c r="AW2026" s="13" t="s">
        <v>36</v>
      </c>
      <c r="AX2026" s="13" t="s">
        <v>73</v>
      </c>
      <c r="AY2026" s="203" t="s">
        <v>276</v>
      </c>
    </row>
    <row r="2027" spans="2:65" s="14" customFormat="1">
      <c r="B2027" s="210"/>
      <c r="D2027" s="195" t="s">
        <v>284</v>
      </c>
      <c r="E2027" s="211" t="s">
        <v>5</v>
      </c>
      <c r="F2027" s="212" t="s">
        <v>290</v>
      </c>
      <c r="H2027" s="213">
        <v>5.09</v>
      </c>
      <c r="I2027" s="214"/>
      <c r="L2027" s="210"/>
      <c r="M2027" s="215"/>
      <c r="N2027" s="216"/>
      <c r="O2027" s="216"/>
      <c r="P2027" s="216"/>
      <c r="Q2027" s="216"/>
      <c r="R2027" s="216"/>
      <c r="S2027" s="216"/>
      <c r="T2027" s="217"/>
      <c r="AT2027" s="211" t="s">
        <v>284</v>
      </c>
      <c r="AU2027" s="211" t="s">
        <v>81</v>
      </c>
      <c r="AV2027" s="14" t="s">
        <v>87</v>
      </c>
      <c r="AW2027" s="14" t="s">
        <v>36</v>
      </c>
      <c r="AX2027" s="14" t="s">
        <v>73</v>
      </c>
      <c r="AY2027" s="211" t="s">
        <v>276</v>
      </c>
    </row>
    <row r="2028" spans="2:65" s="15" customFormat="1">
      <c r="B2028" s="218"/>
      <c r="D2028" s="195" t="s">
        <v>284</v>
      </c>
      <c r="E2028" s="219" t="s">
        <v>5</v>
      </c>
      <c r="F2028" s="220" t="s">
        <v>291</v>
      </c>
      <c r="H2028" s="221">
        <v>5.09</v>
      </c>
      <c r="I2028" s="222"/>
      <c r="L2028" s="218"/>
      <c r="M2028" s="223"/>
      <c r="N2028" s="224"/>
      <c r="O2028" s="224"/>
      <c r="P2028" s="224"/>
      <c r="Q2028" s="224"/>
      <c r="R2028" s="224"/>
      <c r="S2028" s="224"/>
      <c r="T2028" s="225"/>
      <c r="AT2028" s="219" t="s">
        <v>284</v>
      </c>
      <c r="AU2028" s="219" t="s">
        <v>81</v>
      </c>
      <c r="AV2028" s="15" t="s">
        <v>92</v>
      </c>
      <c r="AW2028" s="15" t="s">
        <v>36</v>
      </c>
      <c r="AX2028" s="15" t="s">
        <v>77</v>
      </c>
      <c r="AY2028" s="219" t="s">
        <v>276</v>
      </c>
    </row>
    <row r="2029" spans="2:65" s="1" customFormat="1" ht="16.5" customHeight="1">
      <c r="B2029" s="181"/>
      <c r="C2029" s="182" t="s">
        <v>1804</v>
      </c>
      <c r="D2029" s="182" t="s">
        <v>278</v>
      </c>
      <c r="E2029" s="183" t="s">
        <v>1884</v>
      </c>
      <c r="F2029" s="184" t="s">
        <v>1885</v>
      </c>
      <c r="G2029" s="185" t="s">
        <v>318</v>
      </c>
      <c r="H2029" s="186">
        <v>0.109</v>
      </c>
      <c r="I2029" s="187"/>
      <c r="J2029" s="188">
        <f>ROUND(I2029*H2029,2)</f>
        <v>0</v>
      </c>
      <c r="K2029" s="184" t="s">
        <v>282</v>
      </c>
      <c r="L2029" s="42"/>
      <c r="M2029" s="189" t="s">
        <v>5</v>
      </c>
      <c r="N2029" s="190" t="s">
        <v>46</v>
      </c>
      <c r="O2029" s="43"/>
      <c r="P2029" s="191">
        <f>O2029*H2029</f>
        <v>0</v>
      </c>
      <c r="Q2029" s="191">
        <v>0</v>
      </c>
      <c r="R2029" s="191">
        <f>Q2029*H2029</f>
        <v>0</v>
      </c>
      <c r="S2029" s="191">
        <v>0</v>
      </c>
      <c r="T2029" s="192">
        <f>S2029*H2029</f>
        <v>0</v>
      </c>
      <c r="AR2029" s="25" t="s">
        <v>384</v>
      </c>
      <c r="AT2029" s="25" t="s">
        <v>278</v>
      </c>
      <c r="AU2029" s="25" t="s">
        <v>81</v>
      </c>
      <c r="AY2029" s="25" t="s">
        <v>276</v>
      </c>
      <c r="BE2029" s="193">
        <f>IF(N2029="základní",J2029,0)</f>
        <v>0</v>
      </c>
      <c r="BF2029" s="193">
        <f>IF(N2029="snížená",J2029,0)</f>
        <v>0</v>
      </c>
      <c r="BG2029" s="193">
        <f>IF(N2029="zákl. přenesená",J2029,0)</f>
        <v>0</v>
      </c>
      <c r="BH2029" s="193">
        <f>IF(N2029="sníž. přenesená",J2029,0)</f>
        <v>0</v>
      </c>
      <c r="BI2029" s="193">
        <f>IF(N2029="nulová",J2029,0)</f>
        <v>0</v>
      </c>
      <c r="BJ2029" s="25" t="s">
        <v>92</v>
      </c>
      <c r="BK2029" s="193">
        <f>ROUND(I2029*H2029,2)</f>
        <v>0</v>
      </c>
      <c r="BL2029" s="25" t="s">
        <v>384</v>
      </c>
      <c r="BM2029" s="25" t="s">
        <v>4625</v>
      </c>
    </row>
    <row r="2030" spans="2:65" s="11" customFormat="1" ht="29.85" customHeight="1">
      <c r="B2030" s="168"/>
      <c r="D2030" s="169" t="s">
        <v>72</v>
      </c>
      <c r="E2030" s="179" t="s">
        <v>1887</v>
      </c>
      <c r="F2030" s="179" t="s">
        <v>1888</v>
      </c>
      <c r="I2030" s="171"/>
      <c r="J2030" s="180">
        <f>BK2030</f>
        <v>0</v>
      </c>
      <c r="L2030" s="168"/>
      <c r="M2030" s="173"/>
      <c r="N2030" s="174"/>
      <c r="O2030" s="174"/>
      <c r="P2030" s="175">
        <f>SUM(P2031:P2098)</f>
        <v>0</v>
      </c>
      <c r="Q2030" s="174"/>
      <c r="R2030" s="175">
        <f>SUM(R2031:R2098)</f>
        <v>0.23223138999999998</v>
      </c>
      <c r="S2030" s="174"/>
      <c r="T2030" s="176">
        <f>SUM(T2031:T2098)</f>
        <v>0</v>
      </c>
      <c r="AR2030" s="169" t="s">
        <v>81</v>
      </c>
      <c r="AT2030" s="177" t="s">
        <v>72</v>
      </c>
      <c r="AU2030" s="177" t="s">
        <v>77</v>
      </c>
      <c r="AY2030" s="169" t="s">
        <v>276</v>
      </c>
      <c r="BK2030" s="178">
        <f>SUM(BK2031:BK2098)</f>
        <v>0</v>
      </c>
    </row>
    <row r="2031" spans="2:65" s="1" customFormat="1" ht="16.5" customHeight="1">
      <c r="B2031" s="181"/>
      <c r="C2031" s="182" t="s">
        <v>1809</v>
      </c>
      <c r="D2031" s="182" t="s">
        <v>278</v>
      </c>
      <c r="E2031" s="183" t="s">
        <v>1890</v>
      </c>
      <c r="F2031" s="184" t="s">
        <v>1891</v>
      </c>
      <c r="G2031" s="185" t="s">
        <v>325</v>
      </c>
      <c r="H2031" s="186">
        <v>25.08</v>
      </c>
      <c r="I2031" s="187"/>
      <c r="J2031" s="188">
        <f>ROUND(I2031*H2031,2)</f>
        <v>0</v>
      </c>
      <c r="K2031" s="184" t="s">
        <v>282</v>
      </c>
      <c r="L2031" s="42"/>
      <c r="M2031" s="189" t="s">
        <v>5</v>
      </c>
      <c r="N2031" s="190" t="s">
        <v>46</v>
      </c>
      <c r="O2031" s="43"/>
      <c r="P2031" s="191">
        <f>O2031*H2031</f>
        <v>0</v>
      </c>
      <c r="Q2031" s="191">
        <v>0</v>
      </c>
      <c r="R2031" s="191">
        <f>Q2031*H2031</f>
        <v>0</v>
      </c>
      <c r="S2031" s="191">
        <v>0</v>
      </c>
      <c r="T2031" s="192">
        <f>S2031*H2031</f>
        <v>0</v>
      </c>
      <c r="AR2031" s="25" t="s">
        <v>384</v>
      </c>
      <c r="AT2031" s="25" t="s">
        <v>278</v>
      </c>
      <c r="AU2031" s="25" t="s">
        <v>81</v>
      </c>
      <c r="AY2031" s="25" t="s">
        <v>276</v>
      </c>
      <c r="BE2031" s="193">
        <f>IF(N2031="základní",J2031,0)</f>
        <v>0</v>
      </c>
      <c r="BF2031" s="193">
        <f>IF(N2031="snížená",J2031,0)</f>
        <v>0</v>
      </c>
      <c r="BG2031" s="193">
        <f>IF(N2031="zákl. přenesená",J2031,0)</f>
        <v>0</v>
      </c>
      <c r="BH2031" s="193">
        <f>IF(N2031="sníž. přenesená",J2031,0)</f>
        <v>0</v>
      </c>
      <c r="BI2031" s="193">
        <f>IF(N2031="nulová",J2031,0)</f>
        <v>0</v>
      </c>
      <c r="BJ2031" s="25" t="s">
        <v>92</v>
      </c>
      <c r="BK2031" s="193">
        <f>ROUND(I2031*H2031,2)</f>
        <v>0</v>
      </c>
      <c r="BL2031" s="25" t="s">
        <v>384</v>
      </c>
      <c r="BM2031" s="25" t="s">
        <v>4626</v>
      </c>
    </row>
    <row r="2032" spans="2:65" s="12" customFormat="1">
      <c r="B2032" s="194"/>
      <c r="D2032" s="195" t="s">
        <v>284</v>
      </c>
      <c r="E2032" s="196" t="s">
        <v>5</v>
      </c>
      <c r="F2032" s="197" t="s">
        <v>1893</v>
      </c>
      <c r="H2032" s="196" t="s">
        <v>5</v>
      </c>
      <c r="I2032" s="198"/>
      <c r="L2032" s="194"/>
      <c r="M2032" s="199"/>
      <c r="N2032" s="200"/>
      <c r="O2032" s="200"/>
      <c r="P2032" s="200"/>
      <c r="Q2032" s="200"/>
      <c r="R2032" s="200"/>
      <c r="S2032" s="200"/>
      <c r="T2032" s="201"/>
      <c r="AT2032" s="196" t="s">
        <v>284</v>
      </c>
      <c r="AU2032" s="196" t="s">
        <v>81</v>
      </c>
      <c r="AV2032" s="12" t="s">
        <v>77</v>
      </c>
      <c r="AW2032" s="12" t="s">
        <v>36</v>
      </c>
      <c r="AX2032" s="12" t="s">
        <v>73</v>
      </c>
      <c r="AY2032" s="196" t="s">
        <v>276</v>
      </c>
    </row>
    <row r="2033" spans="2:65" s="12" customFormat="1">
      <c r="B2033" s="194"/>
      <c r="D2033" s="195" t="s">
        <v>284</v>
      </c>
      <c r="E2033" s="196" t="s">
        <v>5</v>
      </c>
      <c r="F2033" s="197" t="s">
        <v>3990</v>
      </c>
      <c r="H2033" s="196" t="s">
        <v>5</v>
      </c>
      <c r="I2033" s="198"/>
      <c r="L2033" s="194"/>
      <c r="M2033" s="199"/>
      <c r="N2033" s="200"/>
      <c r="O2033" s="200"/>
      <c r="P2033" s="200"/>
      <c r="Q2033" s="200"/>
      <c r="R2033" s="200"/>
      <c r="S2033" s="200"/>
      <c r="T2033" s="201"/>
      <c r="AT2033" s="196" t="s">
        <v>284</v>
      </c>
      <c r="AU2033" s="196" t="s">
        <v>81</v>
      </c>
      <c r="AV2033" s="12" t="s">
        <v>77</v>
      </c>
      <c r="AW2033" s="12" t="s">
        <v>36</v>
      </c>
      <c r="AX2033" s="12" t="s">
        <v>73</v>
      </c>
      <c r="AY2033" s="196" t="s">
        <v>276</v>
      </c>
    </row>
    <row r="2034" spans="2:65" s="12" customFormat="1">
      <c r="B2034" s="194"/>
      <c r="D2034" s="195" t="s">
        <v>284</v>
      </c>
      <c r="E2034" s="196" t="s">
        <v>5</v>
      </c>
      <c r="F2034" s="197" t="s">
        <v>4627</v>
      </c>
      <c r="H2034" s="196" t="s">
        <v>5</v>
      </c>
      <c r="I2034" s="198"/>
      <c r="L2034" s="194"/>
      <c r="M2034" s="199"/>
      <c r="N2034" s="200"/>
      <c r="O2034" s="200"/>
      <c r="P2034" s="200"/>
      <c r="Q2034" s="200"/>
      <c r="R2034" s="200"/>
      <c r="S2034" s="200"/>
      <c r="T2034" s="201"/>
      <c r="AT2034" s="196" t="s">
        <v>284</v>
      </c>
      <c r="AU2034" s="196" t="s">
        <v>81</v>
      </c>
      <c r="AV2034" s="12" t="s">
        <v>77</v>
      </c>
      <c r="AW2034" s="12" t="s">
        <v>36</v>
      </c>
      <c r="AX2034" s="12" t="s">
        <v>73</v>
      </c>
      <c r="AY2034" s="196" t="s">
        <v>276</v>
      </c>
    </row>
    <row r="2035" spans="2:65" s="13" customFormat="1">
      <c r="B2035" s="202"/>
      <c r="D2035" s="195" t="s">
        <v>284</v>
      </c>
      <c r="E2035" s="203" t="s">
        <v>5</v>
      </c>
      <c r="F2035" s="204" t="s">
        <v>4628</v>
      </c>
      <c r="H2035" s="205">
        <v>25.08</v>
      </c>
      <c r="I2035" s="206"/>
      <c r="L2035" s="202"/>
      <c r="M2035" s="207"/>
      <c r="N2035" s="208"/>
      <c r="O2035" s="208"/>
      <c r="P2035" s="208"/>
      <c r="Q2035" s="208"/>
      <c r="R2035" s="208"/>
      <c r="S2035" s="208"/>
      <c r="T2035" s="209"/>
      <c r="AT2035" s="203" t="s">
        <v>284</v>
      </c>
      <c r="AU2035" s="203" t="s">
        <v>81</v>
      </c>
      <c r="AV2035" s="13" t="s">
        <v>81</v>
      </c>
      <c r="AW2035" s="13" t="s">
        <v>36</v>
      </c>
      <c r="AX2035" s="13" t="s">
        <v>73</v>
      </c>
      <c r="AY2035" s="203" t="s">
        <v>276</v>
      </c>
    </row>
    <row r="2036" spans="2:65" s="14" customFormat="1">
      <c r="B2036" s="210"/>
      <c r="D2036" s="195" t="s">
        <v>284</v>
      </c>
      <c r="E2036" s="211" t="s">
        <v>5</v>
      </c>
      <c r="F2036" s="212" t="s">
        <v>290</v>
      </c>
      <c r="H2036" s="213">
        <v>25.08</v>
      </c>
      <c r="I2036" s="214"/>
      <c r="L2036" s="210"/>
      <c r="M2036" s="215"/>
      <c r="N2036" s="216"/>
      <c r="O2036" s="216"/>
      <c r="P2036" s="216"/>
      <c r="Q2036" s="216"/>
      <c r="R2036" s="216"/>
      <c r="S2036" s="216"/>
      <c r="T2036" s="217"/>
      <c r="AT2036" s="211" t="s">
        <v>284</v>
      </c>
      <c r="AU2036" s="211" t="s">
        <v>81</v>
      </c>
      <c r="AV2036" s="14" t="s">
        <v>87</v>
      </c>
      <c r="AW2036" s="14" t="s">
        <v>36</v>
      </c>
      <c r="AX2036" s="14" t="s">
        <v>73</v>
      </c>
      <c r="AY2036" s="211" t="s">
        <v>276</v>
      </c>
    </row>
    <row r="2037" spans="2:65" s="15" customFormat="1">
      <c r="B2037" s="218"/>
      <c r="D2037" s="195" t="s">
        <v>284</v>
      </c>
      <c r="E2037" s="219" t="s">
        <v>5</v>
      </c>
      <c r="F2037" s="220" t="s">
        <v>291</v>
      </c>
      <c r="H2037" s="221">
        <v>25.08</v>
      </c>
      <c r="I2037" s="222"/>
      <c r="L2037" s="218"/>
      <c r="M2037" s="223"/>
      <c r="N2037" s="224"/>
      <c r="O2037" s="224"/>
      <c r="P2037" s="224"/>
      <c r="Q2037" s="224"/>
      <c r="R2037" s="224"/>
      <c r="S2037" s="224"/>
      <c r="T2037" s="225"/>
      <c r="AT2037" s="219" t="s">
        <v>284</v>
      </c>
      <c r="AU2037" s="219" t="s">
        <v>81</v>
      </c>
      <c r="AV2037" s="15" t="s">
        <v>92</v>
      </c>
      <c r="AW2037" s="15" t="s">
        <v>36</v>
      </c>
      <c r="AX2037" s="15" t="s">
        <v>77</v>
      </c>
      <c r="AY2037" s="219" t="s">
        <v>276</v>
      </c>
    </row>
    <row r="2038" spans="2:65" s="1" customFormat="1" ht="16.5" customHeight="1">
      <c r="B2038" s="181"/>
      <c r="C2038" s="182" t="s">
        <v>1815</v>
      </c>
      <c r="D2038" s="182" t="s">
        <v>278</v>
      </c>
      <c r="E2038" s="183" t="s">
        <v>1899</v>
      </c>
      <c r="F2038" s="184" t="s">
        <v>1900</v>
      </c>
      <c r="G2038" s="185" t="s">
        <v>325</v>
      </c>
      <c r="H2038" s="186">
        <v>25.08</v>
      </c>
      <c r="I2038" s="187"/>
      <c r="J2038" s="188">
        <f>ROUND(I2038*H2038,2)</f>
        <v>0</v>
      </c>
      <c r="K2038" s="184" t="s">
        <v>282</v>
      </c>
      <c r="L2038" s="42"/>
      <c r="M2038" s="189" t="s">
        <v>5</v>
      </c>
      <c r="N2038" s="190" t="s">
        <v>46</v>
      </c>
      <c r="O2038" s="43"/>
      <c r="P2038" s="191">
        <f>O2038*H2038</f>
        <v>0</v>
      </c>
      <c r="Q2038" s="191">
        <v>0</v>
      </c>
      <c r="R2038" s="191">
        <f>Q2038*H2038</f>
        <v>0</v>
      </c>
      <c r="S2038" s="191">
        <v>0</v>
      </c>
      <c r="T2038" s="192">
        <f>S2038*H2038</f>
        <v>0</v>
      </c>
      <c r="AR2038" s="25" t="s">
        <v>384</v>
      </c>
      <c r="AT2038" s="25" t="s">
        <v>278</v>
      </c>
      <c r="AU2038" s="25" t="s">
        <v>81</v>
      </c>
      <c r="AY2038" s="25" t="s">
        <v>276</v>
      </c>
      <c r="BE2038" s="193">
        <f>IF(N2038="základní",J2038,0)</f>
        <v>0</v>
      </c>
      <c r="BF2038" s="193">
        <f>IF(N2038="snížená",J2038,0)</f>
        <v>0</v>
      </c>
      <c r="BG2038" s="193">
        <f>IF(N2038="zákl. přenesená",J2038,0)</f>
        <v>0</v>
      </c>
      <c r="BH2038" s="193">
        <f>IF(N2038="sníž. přenesená",J2038,0)</f>
        <v>0</v>
      </c>
      <c r="BI2038" s="193">
        <f>IF(N2038="nulová",J2038,0)</f>
        <v>0</v>
      </c>
      <c r="BJ2038" s="25" t="s">
        <v>92</v>
      </c>
      <c r="BK2038" s="193">
        <f>ROUND(I2038*H2038,2)</f>
        <v>0</v>
      </c>
      <c r="BL2038" s="25" t="s">
        <v>384</v>
      </c>
      <c r="BM2038" s="25" t="s">
        <v>4629</v>
      </c>
    </row>
    <row r="2039" spans="2:65" s="12" customFormat="1">
      <c r="B2039" s="194"/>
      <c r="D2039" s="195" t="s">
        <v>284</v>
      </c>
      <c r="E2039" s="196" t="s">
        <v>5</v>
      </c>
      <c r="F2039" s="197" t="s">
        <v>1893</v>
      </c>
      <c r="H2039" s="196" t="s">
        <v>5</v>
      </c>
      <c r="I2039" s="198"/>
      <c r="L2039" s="194"/>
      <c r="M2039" s="199"/>
      <c r="N2039" s="200"/>
      <c r="O2039" s="200"/>
      <c r="P2039" s="200"/>
      <c r="Q2039" s="200"/>
      <c r="R2039" s="200"/>
      <c r="S2039" s="200"/>
      <c r="T2039" s="201"/>
      <c r="AT2039" s="196" t="s">
        <v>284</v>
      </c>
      <c r="AU2039" s="196" t="s">
        <v>81</v>
      </c>
      <c r="AV2039" s="12" t="s">
        <v>77</v>
      </c>
      <c r="AW2039" s="12" t="s">
        <v>36</v>
      </c>
      <c r="AX2039" s="12" t="s">
        <v>73</v>
      </c>
      <c r="AY2039" s="196" t="s">
        <v>276</v>
      </c>
    </row>
    <row r="2040" spans="2:65" s="12" customFormat="1">
      <c r="B2040" s="194"/>
      <c r="D2040" s="195" t="s">
        <v>284</v>
      </c>
      <c r="E2040" s="196" t="s">
        <v>5</v>
      </c>
      <c r="F2040" s="197" t="s">
        <v>3990</v>
      </c>
      <c r="H2040" s="196" t="s">
        <v>5</v>
      </c>
      <c r="I2040" s="198"/>
      <c r="L2040" s="194"/>
      <c r="M2040" s="199"/>
      <c r="N2040" s="200"/>
      <c r="O2040" s="200"/>
      <c r="P2040" s="200"/>
      <c r="Q2040" s="200"/>
      <c r="R2040" s="200"/>
      <c r="S2040" s="200"/>
      <c r="T2040" s="201"/>
      <c r="AT2040" s="196" t="s">
        <v>284</v>
      </c>
      <c r="AU2040" s="196" t="s">
        <v>81</v>
      </c>
      <c r="AV2040" s="12" t="s">
        <v>77</v>
      </c>
      <c r="AW2040" s="12" t="s">
        <v>36</v>
      </c>
      <c r="AX2040" s="12" t="s">
        <v>73</v>
      </c>
      <c r="AY2040" s="196" t="s">
        <v>276</v>
      </c>
    </row>
    <row r="2041" spans="2:65" s="12" customFormat="1">
      <c r="B2041" s="194"/>
      <c r="D2041" s="195" t="s">
        <v>284</v>
      </c>
      <c r="E2041" s="196" t="s">
        <v>5</v>
      </c>
      <c r="F2041" s="197" t="s">
        <v>4627</v>
      </c>
      <c r="H2041" s="196" t="s">
        <v>5</v>
      </c>
      <c r="I2041" s="198"/>
      <c r="L2041" s="194"/>
      <c r="M2041" s="199"/>
      <c r="N2041" s="200"/>
      <c r="O2041" s="200"/>
      <c r="P2041" s="200"/>
      <c r="Q2041" s="200"/>
      <c r="R2041" s="200"/>
      <c r="S2041" s="200"/>
      <c r="T2041" s="201"/>
      <c r="AT2041" s="196" t="s">
        <v>284</v>
      </c>
      <c r="AU2041" s="196" t="s">
        <v>81</v>
      </c>
      <c r="AV2041" s="12" t="s">
        <v>77</v>
      </c>
      <c r="AW2041" s="12" t="s">
        <v>36</v>
      </c>
      <c r="AX2041" s="12" t="s">
        <v>73</v>
      </c>
      <c r="AY2041" s="196" t="s">
        <v>276</v>
      </c>
    </row>
    <row r="2042" spans="2:65" s="13" customFormat="1">
      <c r="B2042" s="202"/>
      <c r="D2042" s="195" t="s">
        <v>284</v>
      </c>
      <c r="E2042" s="203" t="s">
        <v>5</v>
      </c>
      <c r="F2042" s="204" t="s">
        <v>4628</v>
      </c>
      <c r="H2042" s="205">
        <v>25.08</v>
      </c>
      <c r="I2042" s="206"/>
      <c r="L2042" s="202"/>
      <c r="M2042" s="207"/>
      <c r="N2042" s="208"/>
      <c r="O2042" s="208"/>
      <c r="P2042" s="208"/>
      <c r="Q2042" s="208"/>
      <c r="R2042" s="208"/>
      <c r="S2042" s="208"/>
      <c r="T2042" s="209"/>
      <c r="AT2042" s="203" t="s">
        <v>284</v>
      </c>
      <c r="AU2042" s="203" t="s">
        <v>81</v>
      </c>
      <c r="AV2042" s="13" t="s">
        <v>81</v>
      </c>
      <c r="AW2042" s="13" t="s">
        <v>36</v>
      </c>
      <c r="AX2042" s="13" t="s">
        <v>73</v>
      </c>
      <c r="AY2042" s="203" t="s">
        <v>276</v>
      </c>
    </row>
    <row r="2043" spans="2:65" s="14" customFormat="1">
      <c r="B2043" s="210"/>
      <c r="D2043" s="195" t="s">
        <v>284</v>
      </c>
      <c r="E2043" s="211" t="s">
        <v>5</v>
      </c>
      <c r="F2043" s="212" t="s">
        <v>290</v>
      </c>
      <c r="H2043" s="213">
        <v>25.08</v>
      </c>
      <c r="I2043" s="214"/>
      <c r="L2043" s="210"/>
      <c r="M2043" s="215"/>
      <c r="N2043" s="216"/>
      <c r="O2043" s="216"/>
      <c r="P2043" s="216"/>
      <c r="Q2043" s="216"/>
      <c r="R2043" s="216"/>
      <c r="S2043" s="216"/>
      <c r="T2043" s="217"/>
      <c r="AT2043" s="211" t="s">
        <v>284</v>
      </c>
      <c r="AU2043" s="211" t="s">
        <v>81</v>
      </c>
      <c r="AV2043" s="14" t="s">
        <v>87</v>
      </c>
      <c r="AW2043" s="14" t="s">
        <v>36</v>
      </c>
      <c r="AX2043" s="14" t="s">
        <v>73</v>
      </c>
      <c r="AY2043" s="211" t="s">
        <v>276</v>
      </c>
    </row>
    <row r="2044" spans="2:65" s="15" customFormat="1">
      <c r="B2044" s="218"/>
      <c r="D2044" s="195" t="s">
        <v>284</v>
      </c>
      <c r="E2044" s="219" t="s">
        <v>5</v>
      </c>
      <c r="F2044" s="220" t="s">
        <v>291</v>
      </c>
      <c r="H2044" s="221">
        <v>25.08</v>
      </c>
      <c r="I2044" s="222"/>
      <c r="L2044" s="218"/>
      <c r="M2044" s="223"/>
      <c r="N2044" s="224"/>
      <c r="O2044" s="224"/>
      <c r="P2044" s="224"/>
      <c r="Q2044" s="224"/>
      <c r="R2044" s="224"/>
      <c r="S2044" s="224"/>
      <c r="T2044" s="225"/>
      <c r="AT2044" s="219" t="s">
        <v>284</v>
      </c>
      <c r="AU2044" s="219" t="s">
        <v>81</v>
      </c>
      <c r="AV2044" s="15" t="s">
        <v>92</v>
      </c>
      <c r="AW2044" s="15" t="s">
        <v>36</v>
      </c>
      <c r="AX2044" s="15" t="s">
        <v>77</v>
      </c>
      <c r="AY2044" s="219" t="s">
        <v>276</v>
      </c>
    </row>
    <row r="2045" spans="2:65" s="1" customFormat="1" ht="25.5" customHeight="1">
      <c r="B2045" s="181"/>
      <c r="C2045" s="182" t="s">
        <v>1820</v>
      </c>
      <c r="D2045" s="182" t="s">
        <v>278</v>
      </c>
      <c r="E2045" s="183" t="s">
        <v>1903</v>
      </c>
      <c r="F2045" s="184" t="s">
        <v>1904</v>
      </c>
      <c r="G2045" s="185" t="s">
        <v>325</v>
      </c>
      <c r="H2045" s="186">
        <v>25.08</v>
      </c>
      <c r="I2045" s="187"/>
      <c r="J2045" s="188">
        <f>ROUND(I2045*H2045,2)</f>
        <v>0</v>
      </c>
      <c r="K2045" s="184" t="s">
        <v>282</v>
      </c>
      <c r="L2045" s="42"/>
      <c r="M2045" s="189" t="s">
        <v>5</v>
      </c>
      <c r="N2045" s="190" t="s">
        <v>46</v>
      </c>
      <c r="O2045" s="43"/>
      <c r="P2045" s="191">
        <f>O2045*H2045</f>
        <v>0</v>
      </c>
      <c r="Q2045" s="191">
        <v>3.0000000000000001E-5</v>
      </c>
      <c r="R2045" s="191">
        <f>Q2045*H2045</f>
        <v>7.5239999999999997E-4</v>
      </c>
      <c r="S2045" s="191">
        <v>0</v>
      </c>
      <c r="T2045" s="192">
        <f>S2045*H2045</f>
        <v>0</v>
      </c>
      <c r="AR2045" s="25" t="s">
        <v>384</v>
      </c>
      <c r="AT2045" s="25" t="s">
        <v>278</v>
      </c>
      <c r="AU2045" s="25" t="s">
        <v>81</v>
      </c>
      <c r="AY2045" s="25" t="s">
        <v>276</v>
      </c>
      <c r="BE2045" s="193">
        <f>IF(N2045="základní",J2045,0)</f>
        <v>0</v>
      </c>
      <c r="BF2045" s="193">
        <f>IF(N2045="snížená",J2045,0)</f>
        <v>0</v>
      </c>
      <c r="BG2045" s="193">
        <f>IF(N2045="zákl. přenesená",J2045,0)</f>
        <v>0</v>
      </c>
      <c r="BH2045" s="193">
        <f>IF(N2045="sníž. přenesená",J2045,0)</f>
        <v>0</v>
      </c>
      <c r="BI2045" s="193">
        <f>IF(N2045="nulová",J2045,0)</f>
        <v>0</v>
      </c>
      <c r="BJ2045" s="25" t="s">
        <v>92</v>
      </c>
      <c r="BK2045" s="193">
        <f>ROUND(I2045*H2045,2)</f>
        <v>0</v>
      </c>
      <c r="BL2045" s="25" t="s">
        <v>384</v>
      </c>
      <c r="BM2045" s="25" t="s">
        <v>4630</v>
      </c>
    </row>
    <row r="2046" spans="2:65" s="12" customFormat="1">
      <c r="B2046" s="194"/>
      <c r="D2046" s="195" t="s">
        <v>284</v>
      </c>
      <c r="E2046" s="196" t="s">
        <v>5</v>
      </c>
      <c r="F2046" s="197" t="s">
        <v>1893</v>
      </c>
      <c r="H2046" s="196" t="s">
        <v>5</v>
      </c>
      <c r="I2046" s="198"/>
      <c r="L2046" s="194"/>
      <c r="M2046" s="199"/>
      <c r="N2046" s="200"/>
      <c r="O2046" s="200"/>
      <c r="P2046" s="200"/>
      <c r="Q2046" s="200"/>
      <c r="R2046" s="200"/>
      <c r="S2046" s="200"/>
      <c r="T2046" s="201"/>
      <c r="AT2046" s="196" t="s">
        <v>284</v>
      </c>
      <c r="AU2046" s="196" t="s">
        <v>81</v>
      </c>
      <c r="AV2046" s="12" t="s">
        <v>77</v>
      </c>
      <c r="AW2046" s="12" t="s">
        <v>36</v>
      </c>
      <c r="AX2046" s="12" t="s">
        <v>73</v>
      </c>
      <c r="AY2046" s="196" t="s">
        <v>276</v>
      </c>
    </row>
    <row r="2047" spans="2:65" s="12" customFormat="1">
      <c r="B2047" s="194"/>
      <c r="D2047" s="195" t="s">
        <v>284</v>
      </c>
      <c r="E2047" s="196" t="s">
        <v>5</v>
      </c>
      <c r="F2047" s="197" t="s">
        <v>3990</v>
      </c>
      <c r="H2047" s="196" t="s">
        <v>5</v>
      </c>
      <c r="I2047" s="198"/>
      <c r="L2047" s="194"/>
      <c r="M2047" s="199"/>
      <c r="N2047" s="200"/>
      <c r="O2047" s="200"/>
      <c r="P2047" s="200"/>
      <c r="Q2047" s="200"/>
      <c r="R2047" s="200"/>
      <c r="S2047" s="200"/>
      <c r="T2047" s="201"/>
      <c r="AT2047" s="196" t="s">
        <v>284</v>
      </c>
      <c r="AU2047" s="196" t="s">
        <v>81</v>
      </c>
      <c r="AV2047" s="12" t="s">
        <v>77</v>
      </c>
      <c r="AW2047" s="12" t="s">
        <v>36</v>
      </c>
      <c r="AX2047" s="12" t="s">
        <v>73</v>
      </c>
      <c r="AY2047" s="196" t="s">
        <v>276</v>
      </c>
    </row>
    <row r="2048" spans="2:65" s="12" customFormat="1">
      <c r="B2048" s="194"/>
      <c r="D2048" s="195" t="s">
        <v>284</v>
      </c>
      <c r="E2048" s="196" t="s">
        <v>5</v>
      </c>
      <c r="F2048" s="197" t="s">
        <v>4627</v>
      </c>
      <c r="H2048" s="196" t="s">
        <v>5</v>
      </c>
      <c r="I2048" s="198"/>
      <c r="L2048" s="194"/>
      <c r="M2048" s="199"/>
      <c r="N2048" s="200"/>
      <c r="O2048" s="200"/>
      <c r="P2048" s="200"/>
      <c r="Q2048" s="200"/>
      <c r="R2048" s="200"/>
      <c r="S2048" s="200"/>
      <c r="T2048" s="201"/>
      <c r="AT2048" s="196" t="s">
        <v>284</v>
      </c>
      <c r="AU2048" s="196" t="s">
        <v>81</v>
      </c>
      <c r="AV2048" s="12" t="s">
        <v>77</v>
      </c>
      <c r="AW2048" s="12" t="s">
        <v>36</v>
      </c>
      <c r="AX2048" s="12" t="s">
        <v>73</v>
      </c>
      <c r="AY2048" s="196" t="s">
        <v>276</v>
      </c>
    </row>
    <row r="2049" spans="2:65" s="13" customFormat="1">
      <c r="B2049" s="202"/>
      <c r="D2049" s="195" t="s">
        <v>284</v>
      </c>
      <c r="E2049" s="203" t="s">
        <v>5</v>
      </c>
      <c r="F2049" s="204" t="s">
        <v>4628</v>
      </c>
      <c r="H2049" s="205">
        <v>25.08</v>
      </c>
      <c r="I2049" s="206"/>
      <c r="L2049" s="202"/>
      <c r="M2049" s="207"/>
      <c r="N2049" s="208"/>
      <c r="O2049" s="208"/>
      <c r="P2049" s="208"/>
      <c r="Q2049" s="208"/>
      <c r="R2049" s="208"/>
      <c r="S2049" s="208"/>
      <c r="T2049" s="209"/>
      <c r="AT2049" s="203" t="s">
        <v>284</v>
      </c>
      <c r="AU2049" s="203" t="s">
        <v>81</v>
      </c>
      <c r="AV2049" s="13" t="s">
        <v>81</v>
      </c>
      <c r="AW2049" s="13" t="s">
        <v>36</v>
      </c>
      <c r="AX2049" s="13" t="s">
        <v>73</v>
      </c>
      <c r="AY2049" s="203" t="s">
        <v>276</v>
      </c>
    </row>
    <row r="2050" spans="2:65" s="14" customFormat="1">
      <c r="B2050" s="210"/>
      <c r="D2050" s="195" t="s">
        <v>284</v>
      </c>
      <c r="E2050" s="211" t="s">
        <v>5</v>
      </c>
      <c r="F2050" s="212" t="s">
        <v>290</v>
      </c>
      <c r="H2050" s="213">
        <v>25.08</v>
      </c>
      <c r="I2050" s="214"/>
      <c r="L2050" s="210"/>
      <c r="M2050" s="215"/>
      <c r="N2050" s="216"/>
      <c r="O2050" s="216"/>
      <c r="P2050" s="216"/>
      <c r="Q2050" s="216"/>
      <c r="R2050" s="216"/>
      <c r="S2050" s="216"/>
      <c r="T2050" s="217"/>
      <c r="AT2050" s="211" t="s">
        <v>284</v>
      </c>
      <c r="AU2050" s="211" t="s">
        <v>81</v>
      </c>
      <c r="AV2050" s="14" t="s">
        <v>87</v>
      </c>
      <c r="AW2050" s="14" t="s">
        <v>36</v>
      </c>
      <c r="AX2050" s="14" t="s">
        <v>73</v>
      </c>
      <c r="AY2050" s="211" t="s">
        <v>276</v>
      </c>
    </row>
    <row r="2051" spans="2:65" s="15" customFormat="1">
      <c r="B2051" s="218"/>
      <c r="D2051" s="195" t="s">
        <v>284</v>
      </c>
      <c r="E2051" s="219" t="s">
        <v>5</v>
      </c>
      <c r="F2051" s="220" t="s">
        <v>291</v>
      </c>
      <c r="H2051" s="221">
        <v>25.08</v>
      </c>
      <c r="I2051" s="222"/>
      <c r="L2051" s="218"/>
      <c r="M2051" s="223"/>
      <c r="N2051" s="224"/>
      <c r="O2051" s="224"/>
      <c r="P2051" s="224"/>
      <c r="Q2051" s="224"/>
      <c r="R2051" s="224"/>
      <c r="S2051" s="224"/>
      <c r="T2051" s="225"/>
      <c r="AT2051" s="219" t="s">
        <v>284</v>
      </c>
      <c r="AU2051" s="219" t="s">
        <v>81</v>
      </c>
      <c r="AV2051" s="15" t="s">
        <v>92</v>
      </c>
      <c r="AW2051" s="15" t="s">
        <v>36</v>
      </c>
      <c r="AX2051" s="15" t="s">
        <v>77</v>
      </c>
      <c r="AY2051" s="219" t="s">
        <v>276</v>
      </c>
    </row>
    <row r="2052" spans="2:65" s="1" customFormat="1" ht="16.5" customHeight="1">
      <c r="B2052" s="181"/>
      <c r="C2052" s="182" t="s">
        <v>1825</v>
      </c>
      <c r="D2052" s="182" t="s">
        <v>278</v>
      </c>
      <c r="E2052" s="183" t="s">
        <v>1907</v>
      </c>
      <c r="F2052" s="184" t="s">
        <v>1908</v>
      </c>
      <c r="G2052" s="185" t="s">
        <v>325</v>
      </c>
      <c r="H2052" s="186">
        <v>25.08</v>
      </c>
      <c r="I2052" s="187"/>
      <c r="J2052" s="188">
        <f>ROUND(I2052*H2052,2)</f>
        <v>0</v>
      </c>
      <c r="K2052" s="184" t="s">
        <v>282</v>
      </c>
      <c r="L2052" s="42"/>
      <c r="M2052" s="189" t="s">
        <v>5</v>
      </c>
      <c r="N2052" s="190" t="s">
        <v>46</v>
      </c>
      <c r="O2052" s="43"/>
      <c r="P2052" s="191">
        <f>O2052*H2052</f>
        <v>0</v>
      </c>
      <c r="Q2052" s="191">
        <v>4.4999999999999997E-3</v>
      </c>
      <c r="R2052" s="191">
        <f>Q2052*H2052</f>
        <v>0.11285999999999999</v>
      </c>
      <c r="S2052" s="191">
        <v>0</v>
      </c>
      <c r="T2052" s="192">
        <f>S2052*H2052</f>
        <v>0</v>
      </c>
      <c r="AR2052" s="25" t="s">
        <v>384</v>
      </c>
      <c r="AT2052" s="25" t="s">
        <v>278</v>
      </c>
      <c r="AU2052" s="25" t="s">
        <v>81</v>
      </c>
      <c r="AY2052" s="25" t="s">
        <v>276</v>
      </c>
      <c r="BE2052" s="193">
        <f>IF(N2052="základní",J2052,0)</f>
        <v>0</v>
      </c>
      <c r="BF2052" s="193">
        <f>IF(N2052="snížená",J2052,0)</f>
        <v>0</v>
      </c>
      <c r="BG2052" s="193">
        <f>IF(N2052="zákl. přenesená",J2052,0)</f>
        <v>0</v>
      </c>
      <c r="BH2052" s="193">
        <f>IF(N2052="sníž. přenesená",J2052,0)</f>
        <v>0</v>
      </c>
      <c r="BI2052" s="193">
        <f>IF(N2052="nulová",J2052,0)</f>
        <v>0</v>
      </c>
      <c r="BJ2052" s="25" t="s">
        <v>92</v>
      </c>
      <c r="BK2052" s="193">
        <f>ROUND(I2052*H2052,2)</f>
        <v>0</v>
      </c>
      <c r="BL2052" s="25" t="s">
        <v>384</v>
      </c>
      <c r="BM2052" s="25" t="s">
        <v>4631</v>
      </c>
    </row>
    <row r="2053" spans="2:65" s="12" customFormat="1">
      <c r="B2053" s="194"/>
      <c r="D2053" s="195" t="s">
        <v>284</v>
      </c>
      <c r="E2053" s="196" t="s">
        <v>5</v>
      </c>
      <c r="F2053" s="197" t="s">
        <v>1893</v>
      </c>
      <c r="H2053" s="196" t="s">
        <v>5</v>
      </c>
      <c r="I2053" s="198"/>
      <c r="L2053" s="194"/>
      <c r="M2053" s="199"/>
      <c r="N2053" s="200"/>
      <c r="O2053" s="200"/>
      <c r="P2053" s="200"/>
      <c r="Q2053" s="200"/>
      <c r="R2053" s="200"/>
      <c r="S2053" s="200"/>
      <c r="T2053" s="201"/>
      <c r="AT2053" s="196" t="s">
        <v>284</v>
      </c>
      <c r="AU2053" s="196" t="s">
        <v>81</v>
      </c>
      <c r="AV2053" s="12" t="s">
        <v>77</v>
      </c>
      <c r="AW2053" s="12" t="s">
        <v>36</v>
      </c>
      <c r="AX2053" s="12" t="s">
        <v>73</v>
      </c>
      <c r="AY2053" s="196" t="s">
        <v>276</v>
      </c>
    </row>
    <row r="2054" spans="2:65" s="12" customFormat="1">
      <c r="B2054" s="194"/>
      <c r="D2054" s="195" t="s">
        <v>284</v>
      </c>
      <c r="E2054" s="196" t="s">
        <v>5</v>
      </c>
      <c r="F2054" s="197" t="s">
        <v>3990</v>
      </c>
      <c r="H2054" s="196" t="s">
        <v>5</v>
      </c>
      <c r="I2054" s="198"/>
      <c r="L2054" s="194"/>
      <c r="M2054" s="199"/>
      <c r="N2054" s="200"/>
      <c r="O2054" s="200"/>
      <c r="P2054" s="200"/>
      <c r="Q2054" s="200"/>
      <c r="R2054" s="200"/>
      <c r="S2054" s="200"/>
      <c r="T2054" s="201"/>
      <c r="AT2054" s="196" t="s">
        <v>284</v>
      </c>
      <c r="AU2054" s="196" t="s">
        <v>81</v>
      </c>
      <c r="AV2054" s="12" t="s">
        <v>77</v>
      </c>
      <c r="AW2054" s="12" t="s">
        <v>36</v>
      </c>
      <c r="AX2054" s="12" t="s">
        <v>73</v>
      </c>
      <c r="AY2054" s="196" t="s">
        <v>276</v>
      </c>
    </row>
    <row r="2055" spans="2:65" s="12" customFormat="1">
      <c r="B2055" s="194"/>
      <c r="D2055" s="195" t="s">
        <v>284</v>
      </c>
      <c r="E2055" s="196" t="s">
        <v>5</v>
      </c>
      <c r="F2055" s="197" t="s">
        <v>4627</v>
      </c>
      <c r="H2055" s="196" t="s">
        <v>5</v>
      </c>
      <c r="I2055" s="198"/>
      <c r="L2055" s="194"/>
      <c r="M2055" s="199"/>
      <c r="N2055" s="200"/>
      <c r="O2055" s="200"/>
      <c r="P2055" s="200"/>
      <c r="Q2055" s="200"/>
      <c r="R2055" s="200"/>
      <c r="S2055" s="200"/>
      <c r="T2055" s="201"/>
      <c r="AT2055" s="196" t="s">
        <v>284</v>
      </c>
      <c r="AU2055" s="196" t="s">
        <v>81</v>
      </c>
      <c r="AV2055" s="12" t="s">
        <v>77</v>
      </c>
      <c r="AW2055" s="12" t="s">
        <v>36</v>
      </c>
      <c r="AX2055" s="12" t="s">
        <v>73</v>
      </c>
      <c r="AY2055" s="196" t="s">
        <v>276</v>
      </c>
    </row>
    <row r="2056" spans="2:65" s="13" customFormat="1">
      <c r="B2056" s="202"/>
      <c r="D2056" s="195" t="s">
        <v>284</v>
      </c>
      <c r="E2056" s="203" t="s">
        <v>5</v>
      </c>
      <c r="F2056" s="204" t="s">
        <v>4628</v>
      </c>
      <c r="H2056" s="205">
        <v>25.08</v>
      </c>
      <c r="I2056" s="206"/>
      <c r="L2056" s="202"/>
      <c r="M2056" s="207"/>
      <c r="N2056" s="208"/>
      <c r="O2056" s="208"/>
      <c r="P2056" s="208"/>
      <c r="Q2056" s="208"/>
      <c r="R2056" s="208"/>
      <c r="S2056" s="208"/>
      <c r="T2056" s="209"/>
      <c r="AT2056" s="203" t="s">
        <v>284</v>
      </c>
      <c r="AU2056" s="203" t="s">
        <v>81</v>
      </c>
      <c r="AV2056" s="13" t="s">
        <v>81</v>
      </c>
      <c r="AW2056" s="13" t="s">
        <v>36</v>
      </c>
      <c r="AX2056" s="13" t="s">
        <v>73</v>
      </c>
      <c r="AY2056" s="203" t="s">
        <v>276</v>
      </c>
    </row>
    <row r="2057" spans="2:65" s="14" customFormat="1">
      <c r="B2057" s="210"/>
      <c r="D2057" s="195" t="s">
        <v>284</v>
      </c>
      <c r="E2057" s="211" t="s">
        <v>5</v>
      </c>
      <c r="F2057" s="212" t="s">
        <v>290</v>
      </c>
      <c r="H2057" s="213">
        <v>25.08</v>
      </c>
      <c r="I2057" s="214"/>
      <c r="L2057" s="210"/>
      <c r="M2057" s="215"/>
      <c r="N2057" s="216"/>
      <c r="O2057" s="216"/>
      <c r="P2057" s="216"/>
      <c r="Q2057" s="216"/>
      <c r="R2057" s="216"/>
      <c r="S2057" s="216"/>
      <c r="T2057" s="217"/>
      <c r="AT2057" s="211" t="s">
        <v>284</v>
      </c>
      <c r="AU2057" s="211" t="s">
        <v>81</v>
      </c>
      <c r="AV2057" s="14" t="s">
        <v>87</v>
      </c>
      <c r="AW2057" s="14" t="s">
        <v>36</v>
      </c>
      <c r="AX2057" s="14" t="s">
        <v>73</v>
      </c>
      <c r="AY2057" s="211" t="s">
        <v>276</v>
      </c>
    </row>
    <row r="2058" spans="2:65" s="15" customFormat="1">
      <c r="B2058" s="218"/>
      <c r="D2058" s="195" t="s">
        <v>284</v>
      </c>
      <c r="E2058" s="219" t="s">
        <v>5</v>
      </c>
      <c r="F2058" s="220" t="s">
        <v>291</v>
      </c>
      <c r="H2058" s="221">
        <v>25.08</v>
      </c>
      <c r="I2058" s="222"/>
      <c r="L2058" s="218"/>
      <c r="M2058" s="223"/>
      <c r="N2058" s="224"/>
      <c r="O2058" s="224"/>
      <c r="P2058" s="224"/>
      <c r="Q2058" s="224"/>
      <c r="R2058" s="224"/>
      <c r="S2058" s="224"/>
      <c r="T2058" s="225"/>
      <c r="AT2058" s="219" t="s">
        <v>284</v>
      </c>
      <c r="AU2058" s="219" t="s">
        <v>81</v>
      </c>
      <c r="AV2058" s="15" t="s">
        <v>92</v>
      </c>
      <c r="AW2058" s="15" t="s">
        <v>36</v>
      </c>
      <c r="AX2058" s="15" t="s">
        <v>77</v>
      </c>
      <c r="AY2058" s="219" t="s">
        <v>276</v>
      </c>
    </row>
    <row r="2059" spans="2:65" s="1" customFormat="1" ht="16.5" customHeight="1">
      <c r="B2059" s="181"/>
      <c r="C2059" s="182" t="s">
        <v>1832</v>
      </c>
      <c r="D2059" s="182" t="s">
        <v>278</v>
      </c>
      <c r="E2059" s="183" t="s">
        <v>1911</v>
      </c>
      <c r="F2059" s="184" t="s">
        <v>1912</v>
      </c>
      <c r="G2059" s="185" t="s">
        <v>325</v>
      </c>
      <c r="H2059" s="186">
        <v>25.08</v>
      </c>
      <c r="I2059" s="187"/>
      <c r="J2059" s="188">
        <f>ROUND(I2059*H2059,2)</f>
        <v>0</v>
      </c>
      <c r="K2059" s="184" t="s">
        <v>282</v>
      </c>
      <c r="L2059" s="42"/>
      <c r="M2059" s="189" t="s">
        <v>5</v>
      </c>
      <c r="N2059" s="190" t="s">
        <v>46</v>
      </c>
      <c r="O2059" s="43"/>
      <c r="P2059" s="191">
        <f>O2059*H2059</f>
        <v>0</v>
      </c>
      <c r="Q2059" s="191">
        <v>2.9999999999999997E-4</v>
      </c>
      <c r="R2059" s="191">
        <f>Q2059*H2059</f>
        <v>7.5239999999999986E-3</v>
      </c>
      <c r="S2059" s="191">
        <v>0</v>
      </c>
      <c r="T2059" s="192">
        <f>S2059*H2059</f>
        <v>0</v>
      </c>
      <c r="AR2059" s="25" t="s">
        <v>384</v>
      </c>
      <c r="AT2059" s="25" t="s">
        <v>278</v>
      </c>
      <c r="AU2059" s="25" t="s">
        <v>81</v>
      </c>
      <c r="AY2059" s="25" t="s">
        <v>276</v>
      </c>
      <c r="BE2059" s="193">
        <f>IF(N2059="základní",J2059,0)</f>
        <v>0</v>
      </c>
      <c r="BF2059" s="193">
        <f>IF(N2059="snížená",J2059,0)</f>
        <v>0</v>
      </c>
      <c r="BG2059" s="193">
        <f>IF(N2059="zákl. přenesená",J2059,0)</f>
        <v>0</v>
      </c>
      <c r="BH2059" s="193">
        <f>IF(N2059="sníž. přenesená",J2059,0)</f>
        <v>0</v>
      </c>
      <c r="BI2059" s="193">
        <f>IF(N2059="nulová",J2059,0)</f>
        <v>0</v>
      </c>
      <c r="BJ2059" s="25" t="s">
        <v>92</v>
      </c>
      <c r="BK2059" s="193">
        <f>ROUND(I2059*H2059,2)</f>
        <v>0</v>
      </c>
      <c r="BL2059" s="25" t="s">
        <v>384</v>
      </c>
      <c r="BM2059" s="25" t="s">
        <v>4632</v>
      </c>
    </row>
    <row r="2060" spans="2:65" s="12" customFormat="1">
      <c r="B2060" s="194"/>
      <c r="D2060" s="195" t="s">
        <v>284</v>
      </c>
      <c r="E2060" s="196" t="s">
        <v>5</v>
      </c>
      <c r="F2060" s="197" t="s">
        <v>1914</v>
      </c>
      <c r="H2060" s="196" t="s">
        <v>5</v>
      </c>
      <c r="I2060" s="198"/>
      <c r="L2060" s="194"/>
      <c r="M2060" s="199"/>
      <c r="N2060" s="200"/>
      <c r="O2060" s="200"/>
      <c r="P2060" s="200"/>
      <c r="Q2060" s="200"/>
      <c r="R2060" s="200"/>
      <c r="S2060" s="200"/>
      <c r="T2060" s="201"/>
      <c r="AT2060" s="196" t="s">
        <v>284</v>
      </c>
      <c r="AU2060" s="196" t="s">
        <v>81</v>
      </c>
      <c r="AV2060" s="12" t="s">
        <v>77</v>
      </c>
      <c r="AW2060" s="12" t="s">
        <v>36</v>
      </c>
      <c r="AX2060" s="12" t="s">
        <v>73</v>
      </c>
      <c r="AY2060" s="196" t="s">
        <v>276</v>
      </c>
    </row>
    <row r="2061" spans="2:65" s="12" customFormat="1">
      <c r="B2061" s="194"/>
      <c r="D2061" s="195" t="s">
        <v>284</v>
      </c>
      <c r="E2061" s="196" t="s">
        <v>5</v>
      </c>
      <c r="F2061" s="197" t="s">
        <v>3990</v>
      </c>
      <c r="H2061" s="196" t="s">
        <v>5</v>
      </c>
      <c r="I2061" s="198"/>
      <c r="L2061" s="194"/>
      <c r="M2061" s="199"/>
      <c r="N2061" s="200"/>
      <c r="O2061" s="200"/>
      <c r="P2061" s="200"/>
      <c r="Q2061" s="200"/>
      <c r="R2061" s="200"/>
      <c r="S2061" s="200"/>
      <c r="T2061" s="201"/>
      <c r="AT2061" s="196" t="s">
        <v>284</v>
      </c>
      <c r="AU2061" s="196" t="s">
        <v>81</v>
      </c>
      <c r="AV2061" s="12" t="s">
        <v>77</v>
      </c>
      <c r="AW2061" s="12" t="s">
        <v>36</v>
      </c>
      <c r="AX2061" s="12" t="s">
        <v>73</v>
      </c>
      <c r="AY2061" s="196" t="s">
        <v>276</v>
      </c>
    </row>
    <row r="2062" spans="2:65" s="12" customFormat="1">
      <c r="B2062" s="194"/>
      <c r="D2062" s="195" t="s">
        <v>284</v>
      </c>
      <c r="E2062" s="196" t="s">
        <v>5</v>
      </c>
      <c r="F2062" s="197" t="s">
        <v>3910</v>
      </c>
      <c r="H2062" s="196" t="s">
        <v>5</v>
      </c>
      <c r="I2062" s="198"/>
      <c r="L2062" s="194"/>
      <c r="M2062" s="199"/>
      <c r="N2062" s="200"/>
      <c r="O2062" s="200"/>
      <c r="P2062" s="200"/>
      <c r="Q2062" s="200"/>
      <c r="R2062" s="200"/>
      <c r="S2062" s="200"/>
      <c r="T2062" s="201"/>
      <c r="AT2062" s="196" t="s">
        <v>284</v>
      </c>
      <c r="AU2062" s="196" t="s">
        <v>81</v>
      </c>
      <c r="AV2062" s="12" t="s">
        <v>77</v>
      </c>
      <c r="AW2062" s="12" t="s">
        <v>36</v>
      </c>
      <c r="AX2062" s="12" t="s">
        <v>73</v>
      </c>
      <c r="AY2062" s="196" t="s">
        <v>276</v>
      </c>
    </row>
    <row r="2063" spans="2:65" s="12" customFormat="1">
      <c r="B2063" s="194"/>
      <c r="D2063" s="195" t="s">
        <v>284</v>
      </c>
      <c r="E2063" s="196" t="s">
        <v>5</v>
      </c>
      <c r="F2063" s="197" t="s">
        <v>4627</v>
      </c>
      <c r="H2063" s="196" t="s">
        <v>5</v>
      </c>
      <c r="I2063" s="198"/>
      <c r="L2063" s="194"/>
      <c r="M2063" s="199"/>
      <c r="N2063" s="200"/>
      <c r="O2063" s="200"/>
      <c r="P2063" s="200"/>
      <c r="Q2063" s="200"/>
      <c r="R2063" s="200"/>
      <c r="S2063" s="200"/>
      <c r="T2063" s="201"/>
      <c r="AT2063" s="196" t="s">
        <v>284</v>
      </c>
      <c r="AU2063" s="196" t="s">
        <v>81</v>
      </c>
      <c r="AV2063" s="12" t="s">
        <v>77</v>
      </c>
      <c r="AW2063" s="12" t="s">
        <v>36</v>
      </c>
      <c r="AX2063" s="12" t="s">
        <v>73</v>
      </c>
      <c r="AY2063" s="196" t="s">
        <v>276</v>
      </c>
    </row>
    <row r="2064" spans="2:65" s="13" customFormat="1">
      <c r="B2064" s="202"/>
      <c r="D2064" s="195" t="s">
        <v>284</v>
      </c>
      <c r="E2064" s="203" t="s">
        <v>5</v>
      </c>
      <c r="F2064" s="204" t="s">
        <v>4628</v>
      </c>
      <c r="H2064" s="205">
        <v>25.08</v>
      </c>
      <c r="I2064" s="206"/>
      <c r="L2064" s="202"/>
      <c r="M2064" s="207"/>
      <c r="N2064" s="208"/>
      <c r="O2064" s="208"/>
      <c r="P2064" s="208"/>
      <c r="Q2064" s="208"/>
      <c r="R2064" s="208"/>
      <c r="S2064" s="208"/>
      <c r="T2064" s="209"/>
      <c r="AT2064" s="203" t="s">
        <v>284</v>
      </c>
      <c r="AU2064" s="203" t="s">
        <v>81</v>
      </c>
      <c r="AV2064" s="13" t="s">
        <v>81</v>
      </c>
      <c r="AW2064" s="13" t="s">
        <v>36</v>
      </c>
      <c r="AX2064" s="13" t="s">
        <v>73</v>
      </c>
      <c r="AY2064" s="203" t="s">
        <v>276</v>
      </c>
    </row>
    <row r="2065" spans="2:65" s="14" customFormat="1">
      <c r="B2065" s="210"/>
      <c r="D2065" s="195" t="s">
        <v>284</v>
      </c>
      <c r="E2065" s="211" t="s">
        <v>5</v>
      </c>
      <c r="F2065" s="212" t="s">
        <v>290</v>
      </c>
      <c r="H2065" s="213">
        <v>25.08</v>
      </c>
      <c r="I2065" s="214"/>
      <c r="L2065" s="210"/>
      <c r="M2065" s="215"/>
      <c r="N2065" s="216"/>
      <c r="O2065" s="216"/>
      <c r="P2065" s="216"/>
      <c r="Q2065" s="216"/>
      <c r="R2065" s="216"/>
      <c r="S2065" s="216"/>
      <c r="T2065" s="217"/>
      <c r="AT2065" s="211" t="s">
        <v>284</v>
      </c>
      <c r="AU2065" s="211" t="s">
        <v>81</v>
      </c>
      <c r="AV2065" s="14" t="s">
        <v>87</v>
      </c>
      <c r="AW2065" s="14" t="s">
        <v>36</v>
      </c>
      <c r="AX2065" s="14" t="s">
        <v>73</v>
      </c>
      <c r="AY2065" s="211" t="s">
        <v>276</v>
      </c>
    </row>
    <row r="2066" spans="2:65" s="15" customFormat="1">
      <c r="B2066" s="218"/>
      <c r="D2066" s="195" t="s">
        <v>284</v>
      </c>
      <c r="E2066" s="219" t="s">
        <v>5</v>
      </c>
      <c r="F2066" s="220" t="s">
        <v>291</v>
      </c>
      <c r="H2066" s="221">
        <v>25.08</v>
      </c>
      <c r="I2066" s="222"/>
      <c r="L2066" s="218"/>
      <c r="M2066" s="223"/>
      <c r="N2066" s="224"/>
      <c r="O2066" s="224"/>
      <c r="P2066" s="224"/>
      <c r="Q2066" s="224"/>
      <c r="R2066" s="224"/>
      <c r="S2066" s="224"/>
      <c r="T2066" s="225"/>
      <c r="AT2066" s="219" t="s">
        <v>284</v>
      </c>
      <c r="AU2066" s="219" t="s">
        <v>81</v>
      </c>
      <c r="AV2066" s="15" t="s">
        <v>92</v>
      </c>
      <c r="AW2066" s="15" t="s">
        <v>36</v>
      </c>
      <c r="AX2066" s="15" t="s">
        <v>77</v>
      </c>
      <c r="AY2066" s="219" t="s">
        <v>276</v>
      </c>
    </row>
    <row r="2067" spans="2:65" s="1" customFormat="1" ht="25.5" customHeight="1">
      <c r="B2067" s="181"/>
      <c r="C2067" s="226" t="s">
        <v>1838</v>
      </c>
      <c r="D2067" s="226" t="s">
        <v>447</v>
      </c>
      <c r="E2067" s="227" t="s">
        <v>1921</v>
      </c>
      <c r="F2067" s="228" t="s">
        <v>1922</v>
      </c>
      <c r="G2067" s="229" t="s">
        <v>325</v>
      </c>
      <c r="H2067" s="230">
        <v>27.588000000000001</v>
      </c>
      <c r="I2067" s="231"/>
      <c r="J2067" s="232">
        <f>ROUND(I2067*H2067,2)</f>
        <v>0</v>
      </c>
      <c r="K2067" s="228" t="s">
        <v>282</v>
      </c>
      <c r="L2067" s="233"/>
      <c r="M2067" s="234" t="s">
        <v>5</v>
      </c>
      <c r="N2067" s="235" t="s">
        <v>46</v>
      </c>
      <c r="O2067" s="43"/>
      <c r="P2067" s="191">
        <f>O2067*H2067</f>
        <v>0</v>
      </c>
      <c r="Q2067" s="191">
        <v>3.6800000000000001E-3</v>
      </c>
      <c r="R2067" s="191">
        <f>Q2067*H2067</f>
        <v>0.10152384</v>
      </c>
      <c r="S2067" s="191">
        <v>0</v>
      </c>
      <c r="T2067" s="192">
        <f>S2067*H2067</f>
        <v>0</v>
      </c>
      <c r="AR2067" s="25" t="s">
        <v>484</v>
      </c>
      <c r="AT2067" s="25" t="s">
        <v>447</v>
      </c>
      <c r="AU2067" s="25" t="s">
        <v>81</v>
      </c>
      <c r="AY2067" s="25" t="s">
        <v>276</v>
      </c>
      <c r="BE2067" s="193">
        <f>IF(N2067="základní",J2067,0)</f>
        <v>0</v>
      </c>
      <c r="BF2067" s="193">
        <f>IF(N2067="snížená",J2067,0)</f>
        <v>0</v>
      </c>
      <c r="BG2067" s="193">
        <f>IF(N2067="zákl. přenesená",J2067,0)</f>
        <v>0</v>
      </c>
      <c r="BH2067" s="193">
        <f>IF(N2067="sníž. přenesená",J2067,0)</f>
        <v>0</v>
      </c>
      <c r="BI2067" s="193">
        <f>IF(N2067="nulová",J2067,0)</f>
        <v>0</v>
      </c>
      <c r="BJ2067" s="25" t="s">
        <v>92</v>
      </c>
      <c r="BK2067" s="193">
        <f>ROUND(I2067*H2067,2)</f>
        <v>0</v>
      </c>
      <c r="BL2067" s="25" t="s">
        <v>384</v>
      </c>
      <c r="BM2067" s="25" t="s">
        <v>4633</v>
      </c>
    </row>
    <row r="2068" spans="2:65" s="12" customFormat="1">
      <c r="B2068" s="194"/>
      <c r="D2068" s="195" t="s">
        <v>284</v>
      </c>
      <c r="E2068" s="196" t="s">
        <v>5</v>
      </c>
      <c r="F2068" s="197" t="s">
        <v>451</v>
      </c>
      <c r="H2068" s="196" t="s">
        <v>5</v>
      </c>
      <c r="I2068" s="198"/>
      <c r="L2068" s="194"/>
      <c r="M2068" s="199"/>
      <c r="N2068" s="200"/>
      <c r="O2068" s="200"/>
      <c r="P2068" s="200"/>
      <c r="Q2068" s="200"/>
      <c r="R2068" s="200"/>
      <c r="S2068" s="200"/>
      <c r="T2068" s="201"/>
      <c r="AT2068" s="196" t="s">
        <v>284</v>
      </c>
      <c r="AU2068" s="196" t="s">
        <v>81</v>
      </c>
      <c r="AV2068" s="12" t="s">
        <v>77</v>
      </c>
      <c r="AW2068" s="12" t="s">
        <v>36</v>
      </c>
      <c r="AX2068" s="12" t="s">
        <v>73</v>
      </c>
      <c r="AY2068" s="196" t="s">
        <v>276</v>
      </c>
    </row>
    <row r="2069" spans="2:65" s="13" customFormat="1">
      <c r="B2069" s="202"/>
      <c r="D2069" s="195" t="s">
        <v>284</v>
      </c>
      <c r="E2069" s="203" t="s">
        <v>5</v>
      </c>
      <c r="F2069" s="204" t="s">
        <v>4634</v>
      </c>
      <c r="H2069" s="205">
        <v>27.588000000000001</v>
      </c>
      <c r="I2069" s="206"/>
      <c r="L2069" s="202"/>
      <c r="M2069" s="207"/>
      <c r="N2069" s="208"/>
      <c r="O2069" s="208"/>
      <c r="P2069" s="208"/>
      <c r="Q2069" s="208"/>
      <c r="R2069" s="208"/>
      <c r="S2069" s="208"/>
      <c r="T2069" s="209"/>
      <c r="AT2069" s="203" t="s">
        <v>284</v>
      </c>
      <c r="AU2069" s="203" t="s">
        <v>81</v>
      </c>
      <c r="AV2069" s="13" t="s">
        <v>81</v>
      </c>
      <c r="AW2069" s="13" t="s">
        <v>36</v>
      </c>
      <c r="AX2069" s="13" t="s">
        <v>73</v>
      </c>
      <c r="AY2069" s="203" t="s">
        <v>276</v>
      </c>
    </row>
    <row r="2070" spans="2:65" s="14" customFormat="1">
      <c r="B2070" s="210"/>
      <c r="D2070" s="195" t="s">
        <v>284</v>
      </c>
      <c r="E2070" s="211" t="s">
        <v>5</v>
      </c>
      <c r="F2070" s="212" t="s">
        <v>290</v>
      </c>
      <c r="H2070" s="213">
        <v>27.588000000000001</v>
      </c>
      <c r="I2070" s="214"/>
      <c r="L2070" s="210"/>
      <c r="M2070" s="215"/>
      <c r="N2070" s="216"/>
      <c r="O2070" s="216"/>
      <c r="P2070" s="216"/>
      <c r="Q2070" s="216"/>
      <c r="R2070" s="216"/>
      <c r="S2070" s="216"/>
      <c r="T2070" s="217"/>
      <c r="AT2070" s="211" t="s">
        <v>284</v>
      </c>
      <c r="AU2070" s="211" t="s">
        <v>81</v>
      </c>
      <c r="AV2070" s="14" t="s">
        <v>87</v>
      </c>
      <c r="AW2070" s="14" t="s">
        <v>36</v>
      </c>
      <c r="AX2070" s="14" t="s">
        <v>73</v>
      </c>
      <c r="AY2070" s="211" t="s">
        <v>276</v>
      </c>
    </row>
    <row r="2071" spans="2:65" s="15" customFormat="1">
      <c r="B2071" s="218"/>
      <c r="D2071" s="195" t="s">
        <v>284</v>
      </c>
      <c r="E2071" s="219" t="s">
        <v>5</v>
      </c>
      <c r="F2071" s="220" t="s">
        <v>291</v>
      </c>
      <c r="H2071" s="221">
        <v>27.588000000000001</v>
      </c>
      <c r="I2071" s="222"/>
      <c r="L2071" s="218"/>
      <c r="M2071" s="223"/>
      <c r="N2071" s="224"/>
      <c r="O2071" s="224"/>
      <c r="P2071" s="224"/>
      <c r="Q2071" s="224"/>
      <c r="R2071" s="224"/>
      <c r="S2071" s="224"/>
      <c r="T2071" s="225"/>
      <c r="AT2071" s="219" t="s">
        <v>284</v>
      </c>
      <c r="AU2071" s="219" t="s">
        <v>81</v>
      </c>
      <c r="AV2071" s="15" t="s">
        <v>92</v>
      </c>
      <c r="AW2071" s="15" t="s">
        <v>36</v>
      </c>
      <c r="AX2071" s="15" t="s">
        <v>77</v>
      </c>
      <c r="AY2071" s="219" t="s">
        <v>276</v>
      </c>
    </row>
    <row r="2072" spans="2:65" s="1" customFormat="1" ht="16.5" customHeight="1">
      <c r="B2072" s="181"/>
      <c r="C2072" s="182" t="s">
        <v>1843</v>
      </c>
      <c r="D2072" s="182" t="s">
        <v>278</v>
      </c>
      <c r="E2072" s="183" t="s">
        <v>1926</v>
      </c>
      <c r="F2072" s="184" t="s">
        <v>1927</v>
      </c>
      <c r="G2072" s="185" t="s">
        <v>416</v>
      </c>
      <c r="H2072" s="186">
        <v>20.75</v>
      </c>
      <c r="I2072" s="187"/>
      <c r="J2072" s="188">
        <f>ROUND(I2072*H2072,2)</f>
        <v>0</v>
      </c>
      <c r="K2072" s="184" t="s">
        <v>282</v>
      </c>
      <c r="L2072" s="42"/>
      <c r="M2072" s="189" t="s">
        <v>5</v>
      </c>
      <c r="N2072" s="190" t="s">
        <v>46</v>
      </c>
      <c r="O2072" s="43"/>
      <c r="P2072" s="191">
        <f>O2072*H2072</f>
        <v>0</v>
      </c>
      <c r="Q2072" s="191">
        <v>1.0000000000000001E-5</v>
      </c>
      <c r="R2072" s="191">
        <f>Q2072*H2072</f>
        <v>2.0750000000000003E-4</v>
      </c>
      <c r="S2072" s="191">
        <v>0</v>
      </c>
      <c r="T2072" s="192">
        <f>S2072*H2072</f>
        <v>0</v>
      </c>
      <c r="AR2072" s="25" t="s">
        <v>384</v>
      </c>
      <c r="AT2072" s="25" t="s">
        <v>278</v>
      </c>
      <c r="AU2072" s="25" t="s">
        <v>81</v>
      </c>
      <c r="AY2072" s="25" t="s">
        <v>276</v>
      </c>
      <c r="BE2072" s="193">
        <f>IF(N2072="základní",J2072,0)</f>
        <v>0</v>
      </c>
      <c r="BF2072" s="193">
        <f>IF(N2072="snížená",J2072,0)</f>
        <v>0</v>
      </c>
      <c r="BG2072" s="193">
        <f>IF(N2072="zákl. přenesená",J2072,0)</f>
        <v>0</v>
      </c>
      <c r="BH2072" s="193">
        <f>IF(N2072="sníž. přenesená",J2072,0)</f>
        <v>0</v>
      </c>
      <c r="BI2072" s="193">
        <f>IF(N2072="nulová",J2072,0)</f>
        <v>0</v>
      </c>
      <c r="BJ2072" s="25" t="s">
        <v>92</v>
      </c>
      <c r="BK2072" s="193">
        <f>ROUND(I2072*H2072,2)</f>
        <v>0</v>
      </c>
      <c r="BL2072" s="25" t="s">
        <v>384</v>
      </c>
      <c r="BM2072" s="25" t="s">
        <v>4635</v>
      </c>
    </row>
    <row r="2073" spans="2:65" s="12" customFormat="1">
      <c r="B2073" s="194"/>
      <c r="D2073" s="195" t="s">
        <v>284</v>
      </c>
      <c r="E2073" s="196" t="s">
        <v>5</v>
      </c>
      <c r="F2073" s="197" t="s">
        <v>1929</v>
      </c>
      <c r="H2073" s="196" t="s">
        <v>5</v>
      </c>
      <c r="I2073" s="198"/>
      <c r="L2073" s="194"/>
      <c r="M2073" s="199"/>
      <c r="N2073" s="200"/>
      <c r="O2073" s="200"/>
      <c r="P2073" s="200"/>
      <c r="Q2073" s="200"/>
      <c r="R2073" s="200"/>
      <c r="S2073" s="200"/>
      <c r="T2073" s="201"/>
      <c r="AT2073" s="196" t="s">
        <v>284</v>
      </c>
      <c r="AU2073" s="196" t="s">
        <v>81</v>
      </c>
      <c r="AV2073" s="12" t="s">
        <v>77</v>
      </c>
      <c r="AW2073" s="12" t="s">
        <v>36</v>
      </c>
      <c r="AX2073" s="12" t="s">
        <v>73</v>
      </c>
      <c r="AY2073" s="196" t="s">
        <v>276</v>
      </c>
    </row>
    <row r="2074" spans="2:65" s="12" customFormat="1">
      <c r="B2074" s="194"/>
      <c r="D2074" s="195" t="s">
        <v>284</v>
      </c>
      <c r="E2074" s="196" t="s">
        <v>5</v>
      </c>
      <c r="F2074" s="197" t="s">
        <v>286</v>
      </c>
      <c r="H2074" s="196" t="s">
        <v>5</v>
      </c>
      <c r="I2074" s="198"/>
      <c r="L2074" s="194"/>
      <c r="M2074" s="199"/>
      <c r="N2074" s="200"/>
      <c r="O2074" s="200"/>
      <c r="P2074" s="200"/>
      <c r="Q2074" s="200"/>
      <c r="R2074" s="200"/>
      <c r="S2074" s="200"/>
      <c r="T2074" s="201"/>
      <c r="AT2074" s="196" t="s">
        <v>284</v>
      </c>
      <c r="AU2074" s="196" t="s">
        <v>81</v>
      </c>
      <c r="AV2074" s="12" t="s">
        <v>77</v>
      </c>
      <c r="AW2074" s="12" t="s">
        <v>36</v>
      </c>
      <c r="AX2074" s="12" t="s">
        <v>73</v>
      </c>
      <c r="AY2074" s="196" t="s">
        <v>276</v>
      </c>
    </row>
    <row r="2075" spans="2:65" s="12" customFormat="1">
      <c r="B2075" s="194"/>
      <c r="D2075" s="195" t="s">
        <v>284</v>
      </c>
      <c r="E2075" s="196" t="s">
        <v>5</v>
      </c>
      <c r="F2075" s="197" t="s">
        <v>4078</v>
      </c>
      <c r="H2075" s="196" t="s">
        <v>5</v>
      </c>
      <c r="I2075" s="198"/>
      <c r="L2075" s="194"/>
      <c r="M2075" s="199"/>
      <c r="N2075" s="200"/>
      <c r="O2075" s="200"/>
      <c r="P2075" s="200"/>
      <c r="Q2075" s="200"/>
      <c r="R2075" s="200"/>
      <c r="S2075" s="200"/>
      <c r="T2075" s="201"/>
      <c r="AT2075" s="196" t="s">
        <v>284</v>
      </c>
      <c r="AU2075" s="196" t="s">
        <v>81</v>
      </c>
      <c r="AV2075" s="12" t="s">
        <v>77</v>
      </c>
      <c r="AW2075" s="12" t="s">
        <v>36</v>
      </c>
      <c r="AX2075" s="12" t="s">
        <v>73</v>
      </c>
      <c r="AY2075" s="196" t="s">
        <v>276</v>
      </c>
    </row>
    <row r="2076" spans="2:65" s="13" customFormat="1">
      <c r="B2076" s="202"/>
      <c r="D2076" s="195" t="s">
        <v>284</v>
      </c>
      <c r="E2076" s="203" t="s">
        <v>5</v>
      </c>
      <c r="F2076" s="204" t="s">
        <v>4182</v>
      </c>
      <c r="H2076" s="205">
        <v>20.75</v>
      </c>
      <c r="I2076" s="206"/>
      <c r="L2076" s="202"/>
      <c r="M2076" s="207"/>
      <c r="N2076" s="208"/>
      <c r="O2076" s="208"/>
      <c r="P2076" s="208"/>
      <c r="Q2076" s="208"/>
      <c r="R2076" s="208"/>
      <c r="S2076" s="208"/>
      <c r="T2076" s="209"/>
      <c r="AT2076" s="203" t="s">
        <v>284</v>
      </c>
      <c r="AU2076" s="203" t="s">
        <v>81</v>
      </c>
      <c r="AV2076" s="13" t="s">
        <v>81</v>
      </c>
      <c r="AW2076" s="13" t="s">
        <v>36</v>
      </c>
      <c r="AX2076" s="13" t="s">
        <v>73</v>
      </c>
      <c r="AY2076" s="203" t="s">
        <v>276</v>
      </c>
    </row>
    <row r="2077" spans="2:65" s="14" customFormat="1">
      <c r="B2077" s="210"/>
      <c r="D2077" s="195" t="s">
        <v>284</v>
      </c>
      <c r="E2077" s="211" t="s">
        <v>5</v>
      </c>
      <c r="F2077" s="212" t="s">
        <v>290</v>
      </c>
      <c r="H2077" s="213">
        <v>20.75</v>
      </c>
      <c r="I2077" s="214"/>
      <c r="L2077" s="210"/>
      <c r="M2077" s="215"/>
      <c r="N2077" s="216"/>
      <c r="O2077" s="216"/>
      <c r="P2077" s="216"/>
      <c r="Q2077" s="216"/>
      <c r="R2077" s="216"/>
      <c r="S2077" s="216"/>
      <c r="T2077" s="217"/>
      <c r="AT2077" s="211" t="s">
        <v>284</v>
      </c>
      <c r="AU2077" s="211" t="s">
        <v>81</v>
      </c>
      <c r="AV2077" s="14" t="s">
        <v>87</v>
      </c>
      <c r="AW2077" s="14" t="s">
        <v>36</v>
      </c>
      <c r="AX2077" s="14" t="s">
        <v>73</v>
      </c>
      <c r="AY2077" s="211" t="s">
        <v>276</v>
      </c>
    </row>
    <row r="2078" spans="2:65" s="15" customFormat="1">
      <c r="B2078" s="218"/>
      <c r="D2078" s="195" t="s">
        <v>284</v>
      </c>
      <c r="E2078" s="219" t="s">
        <v>5</v>
      </c>
      <c r="F2078" s="220" t="s">
        <v>291</v>
      </c>
      <c r="H2078" s="221">
        <v>20.75</v>
      </c>
      <c r="I2078" s="222"/>
      <c r="L2078" s="218"/>
      <c r="M2078" s="223"/>
      <c r="N2078" s="224"/>
      <c r="O2078" s="224"/>
      <c r="P2078" s="224"/>
      <c r="Q2078" s="224"/>
      <c r="R2078" s="224"/>
      <c r="S2078" s="224"/>
      <c r="T2078" s="225"/>
      <c r="AT2078" s="219" t="s">
        <v>284</v>
      </c>
      <c r="AU2078" s="219" t="s">
        <v>81</v>
      </c>
      <c r="AV2078" s="15" t="s">
        <v>92</v>
      </c>
      <c r="AW2078" s="15" t="s">
        <v>36</v>
      </c>
      <c r="AX2078" s="15" t="s">
        <v>77</v>
      </c>
      <c r="AY2078" s="219" t="s">
        <v>276</v>
      </c>
    </row>
    <row r="2079" spans="2:65" s="1" customFormat="1" ht="16.5" customHeight="1">
      <c r="B2079" s="181"/>
      <c r="C2079" s="226" t="s">
        <v>1848</v>
      </c>
      <c r="D2079" s="226" t="s">
        <v>447</v>
      </c>
      <c r="E2079" s="227" t="s">
        <v>1936</v>
      </c>
      <c r="F2079" s="228" t="s">
        <v>1937</v>
      </c>
      <c r="G2079" s="229" t="s">
        <v>416</v>
      </c>
      <c r="H2079" s="230">
        <v>22.824999999999999</v>
      </c>
      <c r="I2079" s="231"/>
      <c r="J2079" s="232">
        <f>ROUND(I2079*H2079,2)</f>
        <v>0</v>
      </c>
      <c r="K2079" s="228" t="s">
        <v>282</v>
      </c>
      <c r="L2079" s="233"/>
      <c r="M2079" s="234" t="s">
        <v>5</v>
      </c>
      <c r="N2079" s="235" t="s">
        <v>46</v>
      </c>
      <c r="O2079" s="43"/>
      <c r="P2079" s="191">
        <f>O2079*H2079</f>
        <v>0</v>
      </c>
      <c r="Q2079" s="191">
        <v>3.5E-4</v>
      </c>
      <c r="R2079" s="191">
        <f>Q2079*H2079</f>
        <v>7.9887499999999993E-3</v>
      </c>
      <c r="S2079" s="191">
        <v>0</v>
      </c>
      <c r="T2079" s="192">
        <f>S2079*H2079</f>
        <v>0</v>
      </c>
      <c r="AR2079" s="25" t="s">
        <v>484</v>
      </c>
      <c r="AT2079" s="25" t="s">
        <v>447</v>
      </c>
      <c r="AU2079" s="25" t="s">
        <v>81</v>
      </c>
      <c r="AY2079" s="25" t="s">
        <v>276</v>
      </c>
      <c r="BE2079" s="193">
        <f>IF(N2079="základní",J2079,0)</f>
        <v>0</v>
      </c>
      <c r="BF2079" s="193">
        <f>IF(N2079="snížená",J2079,0)</f>
        <v>0</v>
      </c>
      <c r="BG2079" s="193">
        <f>IF(N2079="zákl. přenesená",J2079,0)</f>
        <v>0</v>
      </c>
      <c r="BH2079" s="193">
        <f>IF(N2079="sníž. přenesená",J2079,0)</f>
        <v>0</v>
      </c>
      <c r="BI2079" s="193">
        <f>IF(N2079="nulová",J2079,0)</f>
        <v>0</v>
      </c>
      <c r="BJ2079" s="25" t="s">
        <v>92</v>
      </c>
      <c r="BK2079" s="193">
        <f>ROUND(I2079*H2079,2)</f>
        <v>0</v>
      </c>
      <c r="BL2079" s="25" t="s">
        <v>384</v>
      </c>
      <c r="BM2079" s="25" t="s">
        <v>4636</v>
      </c>
    </row>
    <row r="2080" spans="2:65" s="12" customFormat="1">
      <c r="B2080" s="194"/>
      <c r="D2080" s="195" t="s">
        <v>284</v>
      </c>
      <c r="E2080" s="196" t="s">
        <v>5</v>
      </c>
      <c r="F2080" s="197" t="s">
        <v>451</v>
      </c>
      <c r="H2080" s="196" t="s">
        <v>5</v>
      </c>
      <c r="I2080" s="198"/>
      <c r="L2080" s="194"/>
      <c r="M2080" s="199"/>
      <c r="N2080" s="200"/>
      <c r="O2080" s="200"/>
      <c r="P2080" s="200"/>
      <c r="Q2080" s="200"/>
      <c r="R2080" s="200"/>
      <c r="S2080" s="200"/>
      <c r="T2080" s="201"/>
      <c r="AT2080" s="196" t="s">
        <v>284</v>
      </c>
      <c r="AU2080" s="196" t="s">
        <v>81</v>
      </c>
      <c r="AV2080" s="12" t="s">
        <v>77</v>
      </c>
      <c r="AW2080" s="12" t="s">
        <v>36</v>
      </c>
      <c r="AX2080" s="12" t="s">
        <v>73</v>
      </c>
      <c r="AY2080" s="196" t="s">
        <v>276</v>
      </c>
    </row>
    <row r="2081" spans="2:65" s="13" customFormat="1">
      <c r="B2081" s="202"/>
      <c r="D2081" s="195" t="s">
        <v>284</v>
      </c>
      <c r="E2081" s="203" t="s">
        <v>5</v>
      </c>
      <c r="F2081" s="204" t="s">
        <v>4637</v>
      </c>
      <c r="H2081" s="205">
        <v>22.824999999999999</v>
      </c>
      <c r="I2081" s="206"/>
      <c r="L2081" s="202"/>
      <c r="M2081" s="207"/>
      <c r="N2081" s="208"/>
      <c r="O2081" s="208"/>
      <c r="P2081" s="208"/>
      <c r="Q2081" s="208"/>
      <c r="R2081" s="208"/>
      <c r="S2081" s="208"/>
      <c r="T2081" s="209"/>
      <c r="AT2081" s="203" t="s">
        <v>284</v>
      </c>
      <c r="AU2081" s="203" t="s">
        <v>81</v>
      </c>
      <c r="AV2081" s="13" t="s">
        <v>81</v>
      </c>
      <c r="AW2081" s="13" t="s">
        <v>36</v>
      </c>
      <c r="AX2081" s="13" t="s">
        <v>73</v>
      </c>
      <c r="AY2081" s="203" t="s">
        <v>276</v>
      </c>
    </row>
    <row r="2082" spans="2:65" s="14" customFormat="1">
      <c r="B2082" s="210"/>
      <c r="D2082" s="195" t="s">
        <v>284</v>
      </c>
      <c r="E2082" s="211" t="s">
        <v>5</v>
      </c>
      <c r="F2082" s="212" t="s">
        <v>290</v>
      </c>
      <c r="H2082" s="213">
        <v>22.824999999999999</v>
      </c>
      <c r="I2082" s="214"/>
      <c r="L2082" s="210"/>
      <c r="M2082" s="215"/>
      <c r="N2082" s="216"/>
      <c r="O2082" s="216"/>
      <c r="P2082" s="216"/>
      <c r="Q2082" s="216"/>
      <c r="R2082" s="216"/>
      <c r="S2082" s="216"/>
      <c r="T2082" s="217"/>
      <c r="AT2082" s="211" t="s">
        <v>284</v>
      </c>
      <c r="AU2082" s="211" t="s">
        <v>81</v>
      </c>
      <c r="AV2082" s="14" t="s">
        <v>87</v>
      </c>
      <c r="AW2082" s="14" t="s">
        <v>36</v>
      </c>
      <c r="AX2082" s="14" t="s">
        <v>73</v>
      </c>
      <c r="AY2082" s="211" t="s">
        <v>276</v>
      </c>
    </row>
    <row r="2083" spans="2:65" s="15" customFormat="1">
      <c r="B2083" s="218"/>
      <c r="D2083" s="195" t="s">
        <v>284</v>
      </c>
      <c r="E2083" s="219" t="s">
        <v>5</v>
      </c>
      <c r="F2083" s="220" t="s">
        <v>291</v>
      </c>
      <c r="H2083" s="221">
        <v>22.824999999999999</v>
      </c>
      <c r="I2083" s="222"/>
      <c r="L2083" s="218"/>
      <c r="M2083" s="223"/>
      <c r="N2083" s="224"/>
      <c r="O2083" s="224"/>
      <c r="P2083" s="224"/>
      <c r="Q2083" s="224"/>
      <c r="R2083" s="224"/>
      <c r="S2083" s="224"/>
      <c r="T2083" s="225"/>
      <c r="AT2083" s="219" t="s">
        <v>284</v>
      </c>
      <c r="AU2083" s="219" t="s">
        <v>81</v>
      </c>
      <c r="AV2083" s="15" t="s">
        <v>92</v>
      </c>
      <c r="AW2083" s="15" t="s">
        <v>36</v>
      </c>
      <c r="AX2083" s="15" t="s">
        <v>77</v>
      </c>
      <c r="AY2083" s="219" t="s">
        <v>276</v>
      </c>
    </row>
    <row r="2084" spans="2:65" s="1" customFormat="1" ht="16.5" customHeight="1">
      <c r="B2084" s="181"/>
      <c r="C2084" s="182" t="s">
        <v>1856</v>
      </c>
      <c r="D2084" s="182" t="s">
        <v>278</v>
      </c>
      <c r="E2084" s="183" t="s">
        <v>1941</v>
      </c>
      <c r="F2084" s="184" t="s">
        <v>1942</v>
      </c>
      <c r="G2084" s="185" t="s">
        <v>416</v>
      </c>
      <c r="H2084" s="186">
        <v>20.75</v>
      </c>
      <c r="I2084" s="187"/>
      <c r="J2084" s="188">
        <f>ROUND(I2084*H2084,2)</f>
        <v>0</v>
      </c>
      <c r="K2084" s="184" t="s">
        <v>282</v>
      </c>
      <c r="L2084" s="42"/>
      <c r="M2084" s="189" t="s">
        <v>5</v>
      </c>
      <c r="N2084" s="190" t="s">
        <v>46</v>
      </c>
      <c r="O2084" s="43"/>
      <c r="P2084" s="191">
        <f>O2084*H2084</f>
        <v>0</v>
      </c>
      <c r="Q2084" s="191">
        <v>3.0000000000000001E-5</v>
      </c>
      <c r="R2084" s="191">
        <f>Q2084*H2084</f>
        <v>6.2250000000000001E-4</v>
      </c>
      <c r="S2084" s="191">
        <v>0</v>
      </c>
      <c r="T2084" s="192">
        <f>S2084*H2084</f>
        <v>0</v>
      </c>
      <c r="AR2084" s="25" t="s">
        <v>384</v>
      </c>
      <c r="AT2084" s="25" t="s">
        <v>278</v>
      </c>
      <c r="AU2084" s="25" t="s">
        <v>81</v>
      </c>
      <c r="AY2084" s="25" t="s">
        <v>276</v>
      </c>
      <c r="BE2084" s="193">
        <f>IF(N2084="základní",J2084,0)</f>
        <v>0</v>
      </c>
      <c r="BF2084" s="193">
        <f>IF(N2084="snížená",J2084,0)</f>
        <v>0</v>
      </c>
      <c r="BG2084" s="193">
        <f>IF(N2084="zákl. přenesená",J2084,0)</f>
        <v>0</v>
      </c>
      <c r="BH2084" s="193">
        <f>IF(N2084="sníž. přenesená",J2084,0)</f>
        <v>0</v>
      </c>
      <c r="BI2084" s="193">
        <f>IF(N2084="nulová",J2084,0)</f>
        <v>0</v>
      </c>
      <c r="BJ2084" s="25" t="s">
        <v>92</v>
      </c>
      <c r="BK2084" s="193">
        <f>ROUND(I2084*H2084,2)</f>
        <v>0</v>
      </c>
      <c r="BL2084" s="25" t="s">
        <v>384</v>
      </c>
      <c r="BM2084" s="25" t="s">
        <v>4638</v>
      </c>
    </row>
    <row r="2085" spans="2:65" s="12" customFormat="1">
      <c r="B2085" s="194"/>
      <c r="D2085" s="195" t="s">
        <v>284</v>
      </c>
      <c r="E2085" s="196" t="s">
        <v>5</v>
      </c>
      <c r="F2085" s="197" t="s">
        <v>1929</v>
      </c>
      <c r="H2085" s="196" t="s">
        <v>5</v>
      </c>
      <c r="I2085" s="198"/>
      <c r="L2085" s="194"/>
      <c r="M2085" s="199"/>
      <c r="N2085" s="200"/>
      <c r="O2085" s="200"/>
      <c r="P2085" s="200"/>
      <c r="Q2085" s="200"/>
      <c r="R2085" s="200"/>
      <c r="S2085" s="200"/>
      <c r="T2085" s="201"/>
      <c r="AT2085" s="196" t="s">
        <v>284</v>
      </c>
      <c r="AU2085" s="196" t="s">
        <v>81</v>
      </c>
      <c r="AV2085" s="12" t="s">
        <v>77</v>
      </c>
      <c r="AW2085" s="12" t="s">
        <v>36</v>
      </c>
      <c r="AX2085" s="12" t="s">
        <v>73</v>
      </c>
      <c r="AY2085" s="196" t="s">
        <v>276</v>
      </c>
    </row>
    <row r="2086" spans="2:65" s="12" customFormat="1">
      <c r="B2086" s="194"/>
      <c r="D2086" s="195" t="s">
        <v>284</v>
      </c>
      <c r="E2086" s="196" t="s">
        <v>5</v>
      </c>
      <c r="F2086" s="197" t="s">
        <v>286</v>
      </c>
      <c r="H2086" s="196" t="s">
        <v>5</v>
      </c>
      <c r="I2086" s="198"/>
      <c r="L2086" s="194"/>
      <c r="M2086" s="199"/>
      <c r="N2086" s="200"/>
      <c r="O2086" s="200"/>
      <c r="P2086" s="200"/>
      <c r="Q2086" s="200"/>
      <c r="R2086" s="200"/>
      <c r="S2086" s="200"/>
      <c r="T2086" s="201"/>
      <c r="AT2086" s="196" t="s">
        <v>284</v>
      </c>
      <c r="AU2086" s="196" t="s">
        <v>81</v>
      </c>
      <c r="AV2086" s="12" t="s">
        <v>77</v>
      </c>
      <c r="AW2086" s="12" t="s">
        <v>36</v>
      </c>
      <c r="AX2086" s="12" t="s">
        <v>73</v>
      </c>
      <c r="AY2086" s="196" t="s">
        <v>276</v>
      </c>
    </row>
    <row r="2087" spans="2:65" s="12" customFormat="1">
      <c r="B2087" s="194"/>
      <c r="D2087" s="195" t="s">
        <v>284</v>
      </c>
      <c r="E2087" s="196" t="s">
        <v>5</v>
      </c>
      <c r="F2087" s="197" t="s">
        <v>4078</v>
      </c>
      <c r="H2087" s="196" t="s">
        <v>5</v>
      </c>
      <c r="I2087" s="198"/>
      <c r="L2087" s="194"/>
      <c r="M2087" s="199"/>
      <c r="N2087" s="200"/>
      <c r="O2087" s="200"/>
      <c r="P2087" s="200"/>
      <c r="Q2087" s="200"/>
      <c r="R2087" s="200"/>
      <c r="S2087" s="200"/>
      <c r="T2087" s="201"/>
      <c r="AT2087" s="196" t="s">
        <v>284</v>
      </c>
      <c r="AU2087" s="196" t="s">
        <v>81</v>
      </c>
      <c r="AV2087" s="12" t="s">
        <v>77</v>
      </c>
      <c r="AW2087" s="12" t="s">
        <v>36</v>
      </c>
      <c r="AX2087" s="12" t="s">
        <v>73</v>
      </c>
      <c r="AY2087" s="196" t="s">
        <v>276</v>
      </c>
    </row>
    <row r="2088" spans="2:65" s="13" customFormat="1">
      <c r="B2088" s="202"/>
      <c r="D2088" s="195" t="s">
        <v>284</v>
      </c>
      <c r="E2088" s="203" t="s">
        <v>5</v>
      </c>
      <c r="F2088" s="204" t="s">
        <v>4182</v>
      </c>
      <c r="H2088" s="205">
        <v>20.75</v>
      </c>
      <c r="I2088" s="206"/>
      <c r="L2088" s="202"/>
      <c r="M2088" s="207"/>
      <c r="N2088" s="208"/>
      <c r="O2088" s="208"/>
      <c r="P2088" s="208"/>
      <c r="Q2088" s="208"/>
      <c r="R2088" s="208"/>
      <c r="S2088" s="208"/>
      <c r="T2088" s="209"/>
      <c r="AT2088" s="203" t="s">
        <v>284</v>
      </c>
      <c r="AU2088" s="203" t="s">
        <v>81</v>
      </c>
      <c r="AV2088" s="13" t="s">
        <v>81</v>
      </c>
      <c r="AW2088" s="13" t="s">
        <v>36</v>
      </c>
      <c r="AX2088" s="13" t="s">
        <v>73</v>
      </c>
      <c r="AY2088" s="203" t="s">
        <v>276</v>
      </c>
    </row>
    <row r="2089" spans="2:65" s="14" customFormat="1">
      <c r="B2089" s="210"/>
      <c r="D2089" s="195" t="s">
        <v>284</v>
      </c>
      <c r="E2089" s="211" t="s">
        <v>5</v>
      </c>
      <c r="F2089" s="212" t="s">
        <v>290</v>
      </c>
      <c r="H2089" s="213">
        <v>20.75</v>
      </c>
      <c r="I2089" s="214"/>
      <c r="L2089" s="210"/>
      <c r="M2089" s="215"/>
      <c r="N2089" s="216"/>
      <c r="O2089" s="216"/>
      <c r="P2089" s="216"/>
      <c r="Q2089" s="216"/>
      <c r="R2089" s="216"/>
      <c r="S2089" s="216"/>
      <c r="T2089" s="217"/>
      <c r="AT2089" s="211" t="s">
        <v>284</v>
      </c>
      <c r="AU2089" s="211" t="s">
        <v>81</v>
      </c>
      <c r="AV2089" s="14" t="s">
        <v>87</v>
      </c>
      <c r="AW2089" s="14" t="s">
        <v>36</v>
      </c>
      <c r="AX2089" s="14" t="s">
        <v>73</v>
      </c>
      <c r="AY2089" s="211" t="s">
        <v>276</v>
      </c>
    </row>
    <row r="2090" spans="2:65" s="15" customFormat="1">
      <c r="B2090" s="218"/>
      <c r="D2090" s="195" t="s">
        <v>284</v>
      </c>
      <c r="E2090" s="219" t="s">
        <v>5</v>
      </c>
      <c r="F2090" s="220" t="s">
        <v>291</v>
      </c>
      <c r="H2090" s="221">
        <v>20.75</v>
      </c>
      <c r="I2090" s="222"/>
      <c r="L2090" s="218"/>
      <c r="M2090" s="223"/>
      <c r="N2090" s="224"/>
      <c r="O2090" s="224"/>
      <c r="P2090" s="224"/>
      <c r="Q2090" s="224"/>
      <c r="R2090" s="224"/>
      <c r="S2090" s="224"/>
      <c r="T2090" s="225"/>
      <c r="AT2090" s="219" t="s">
        <v>284</v>
      </c>
      <c r="AU2090" s="219" t="s">
        <v>81</v>
      </c>
      <c r="AV2090" s="15" t="s">
        <v>92</v>
      </c>
      <c r="AW2090" s="15" t="s">
        <v>36</v>
      </c>
      <c r="AX2090" s="15" t="s">
        <v>77</v>
      </c>
      <c r="AY2090" s="219" t="s">
        <v>276</v>
      </c>
    </row>
    <row r="2091" spans="2:65" s="1" customFormat="1" ht="16.5" customHeight="1">
      <c r="B2091" s="181"/>
      <c r="C2091" s="182" t="s">
        <v>1863</v>
      </c>
      <c r="D2091" s="182" t="s">
        <v>278</v>
      </c>
      <c r="E2091" s="183" t="s">
        <v>1945</v>
      </c>
      <c r="F2091" s="184" t="s">
        <v>1946</v>
      </c>
      <c r="G2091" s="185" t="s">
        <v>325</v>
      </c>
      <c r="H2091" s="186">
        <v>25.08</v>
      </c>
      <c r="I2091" s="187"/>
      <c r="J2091" s="188">
        <f>ROUND(I2091*H2091,2)</f>
        <v>0</v>
      </c>
      <c r="K2091" s="184" t="s">
        <v>282</v>
      </c>
      <c r="L2091" s="42"/>
      <c r="M2091" s="189" t="s">
        <v>5</v>
      </c>
      <c r="N2091" s="190" t="s">
        <v>46</v>
      </c>
      <c r="O2091" s="43"/>
      <c r="P2091" s="191">
        <f>O2091*H2091</f>
        <v>0</v>
      </c>
      <c r="Q2091" s="191">
        <v>3.0000000000000001E-5</v>
      </c>
      <c r="R2091" s="191">
        <f>Q2091*H2091</f>
        <v>7.5239999999999997E-4</v>
      </c>
      <c r="S2091" s="191">
        <v>0</v>
      </c>
      <c r="T2091" s="192">
        <f>S2091*H2091</f>
        <v>0</v>
      </c>
      <c r="AR2091" s="25" t="s">
        <v>384</v>
      </c>
      <c r="AT2091" s="25" t="s">
        <v>278</v>
      </c>
      <c r="AU2091" s="25" t="s">
        <v>81</v>
      </c>
      <c r="AY2091" s="25" t="s">
        <v>276</v>
      </c>
      <c r="BE2091" s="193">
        <f>IF(N2091="základní",J2091,0)</f>
        <v>0</v>
      </c>
      <c r="BF2091" s="193">
        <f>IF(N2091="snížená",J2091,0)</f>
        <v>0</v>
      </c>
      <c r="BG2091" s="193">
        <f>IF(N2091="zákl. přenesená",J2091,0)</f>
        <v>0</v>
      </c>
      <c r="BH2091" s="193">
        <f>IF(N2091="sníž. přenesená",J2091,0)</f>
        <v>0</v>
      </c>
      <c r="BI2091" s="193">
        <f>IF(N2091="nulová",J2091,0)</f>
        <v>0</v>
      </c>
      <c r="BJ2091" s="25" t="s">
        <v>92</v>
      </c>
      <c r="BK2091" s="193">
        <f>ROUND(I2091*H2091,2)</f>
        <v>0</v>
      </c>
      <c r="BL2091" s="25" t="s">
        <v>384</v>
      </c>
      <c r="BM2091" s="25" t="s">
        <v>4639</v>
      </c>
    </row>
    <row r="2092" spans="2:65" s="12" customFormat="1">
      <c r="B2092" s="194"/>
      <c r="D2092" s="195" t="s">
        <v>284</v>
      </c>
      <c r="E2092" s="196" t="s">
        <v>5</v>
      </c>
      <c r="F2092" s="197" t="s">
        <v>1948</v>
      </c>
      <c r="H2092" s="196" t="s">
        <v>5</v>
      </c>
      <c r="I2092" s="198"/>
      <c r="L2092" s="194"/>
      <c r="M2092" s="199"/>
      <c r="N2092" s="200"/>
      <c r="O2092" s="200"/>
      <c r="P2092" s="200"/>
      <c r="Q2092" s="200"/>
      <c r="R2092" s="200"/>
      <c r="S2092" s="200"/>
      <c r="T2092" s="201"/>
      <c r="AT2092" s="196" t="s">
        <v>284</v>
      </c>
      <c r="AU2092" s="196" t="s">
        <v>81</v>
      </c>
      <c r="AV2092" s="12" t="s">
        <v>77</v>
      </c>
      <c r="AW2092" s="12" t="s">
        <v>36</v>
      </c>
      <c r="AX2092" s="12" t="s">
        <v>73</v>
      </c>
      <c r="AY2092" s="196" t="s">
        <v>276</v>
      </c>
    </row>
    <row r="2093" spans="2:65" s="12" customFormat="1">
      <c r="B2093" s="194"/>
      <c r="D2093" s="195" t="s">
        <v>284</v>
      </c>
      <c r="E2093" s="196" t="s">
        <v>5</v>
      </c>
      <c r="F2093" s="197" t="s">
        <v>3990</v>
      </c>
      <c r="H2093" s="196" t="s">
        <v>5</v>
      </c>
      <c r="I2093" s="198"/>
      <c r="L2093" s="194"/>
      <c r="M2093" s="199"/>
      <c r="N2093" s="200"/>
      <c r="O2093" s="200"/>
      <c r="P2093" s="200"/>
      <c r="Q2093" s="200"/>
      <c r="R2093" s="200"/>
      <c r="S2093" s="200"/>
      <c r="T2093" s="201"/>
      <c r="AT2093" s="196" t="s">
        <v>284</v>
      </c>
      <c r="AU2093" s="196" t="s">
        <v>81</v>
      </c>
      <c r="AV2093" s="12" t="s">
        <v>77</v>
      </c>
      <c r="AW2093" s="12" t="s">
        <v>36</v>
      </c>
      <c r="AX2093" s="12" t="s">
        <v>73</v>
      </c>
      <c r="AY2093" s="196" t="s">
        <v>276</v>
      </c>
    </row>
    <row r="2094" spans="2:65" s="12" customFormat="1">
      <c r="B2094" s="194"/>
      <c r="D2094" s="195" t="s">
        <v>284</v>
      </c>
      <c r="E2094" s="196" t="s">
        <v>5</v>
      </c>
      <c r="F2094" s="197" t="s">
        <v>4627</v>
      </c>
      <c r="H2094" s="196" t="s">
        <v>5</v>
      </c>
      <c r="I2094" s="198"/>
      <c r="L2094" s="194"/>
      <c r="M2094" s="199"/>
      <c r="N2094" s="200"/>
      <c r="O2094" s="200"/>
      <c r="P2094" s="200"/>
      <c r="Q2094" s="200"/>
      <c r="R2094" s="200"/>
      <c r="S2094" s="200"/>
      <c r="T2094" s="201"/>
      <c r="AT2094" s="196" t="s">
        <v>284</v>
      </c>
      <c r="AU2094" s="196" t="s">
        <v>81</v>
      </c>
      <c r="AV2094" s="12" t="s">
        <v>77</v>
      </c>
      <c r="AW2094" s="12" t="s">
        <v>36</v>
      </c>
      <c r="AX2094" s="12" t="s">
        <v>73</v>
      </c>
      <c r="AY2094" s="196" t="s">
        <v>276</v>
      </c>
    </row>
    <row r="2095" spans="2:65" s="13" customFormat="1">
      <c r="B2095" s="202"/>
      <c r="D2095" s="195" t="s">
        <v>284</v>
      </c>
      <c r="E2095" s="203" t="s">
        <v>5</v>
      </c>
      <c r="F2095" s="204" t="s">
        <v>4628</v>
      </c>
      <c r="H2095" s="205">
        <v>25.08</v>
      </c>
      <c r="I2095" s="206"/>
      <c r="L2095" s="202"/>
      <c r="M2095" s="207"/>
      <c r="N2095" s="208"/>
      <c r="O2095" s="208"/>
      <c r="P2095" s="208"/>
      <c r="Q2095" s="208"/>
      <c r="R2095" s="208"/>
      <c r="S2095" s="208"/>
      <c r="T2095" s="209"/>
      <c r="AT2095" s="203" t="s">
        <v>284</v>
      </c>
      <c r="AU2095" s="203" t="s">
        <v>81</v>
      </c>
      <c r="AV2095" s="13" t="s">
        <v>81</v>
      </c>
      <c r="AW2095" s="13" t="s">
        <v>36</v>
      </c>
      <c r="AX2095" s="13" t="s">
        <v>73</v>
      </c>
      <c r="AY2095" s="203" t="s">
        <v>276</v>
      </c>
    </row>
    <row r="2096" spans="2:65" s="14" customFormat="1">
      <c r="B2096" s="210"/>
      <c r="D2096" s="195" t="s">
        <v>284</v>
      </c>
      <c r="E2096" s="211" t="s">
        <v>5</v>
      </c>
      <c r="F2096" s="212" t="s">
        <v>290</v>
      </c>
      <c r="H2096" s="213">
        <v>25.08</v>
      </c>
      <c r="I2096" s="214"/>
      <c r="L2096" s="210"/>
      <c r="M2096" s="215"/>
      <c r="N2096" s="216"/>
      <c r="O2096" s="216"/>
      <c r="P2096" s="216"/>
      <c r="Q2096" s="216"/>
      <c r="R2096" s="216"/>
      <c r="S2096" s="216"/>
      <c r="T2096" s="217"/>
      <c r="AT2096" s="211" t="s">
        <v>284</v>
      </c>
      <c r="AU2096" s="211" t="s">
        <v>81</v>
      </c>
      <c r="AV2096" s="14" t="s">
        <v>87</v>
      </c>
      <c r="AW2096" s="14" t="s">
        <v>36</v>
      </c>
      <c r="AX2096" s="14" t="s">
        <v>73</v>
      </c>
      <c r="AY2096" s="211" t="s">
        <v>276</v>
      </c>
    </row>
    <row r="2097" spans="2:65" s="15" customFormat="1">
      <c r="B2097" s="218"/>
      <c r="D2097" s="195" t="s">
        <v>284</v>
      </c>
      <c r="E2097" s="219" t="s">
        <v>5</v>
      </c>
      <c r="F2097" s="220" t="s">
        <v>291</v>
      </c>
      <c r="H2097" s="221">
        <v>25.08</v>
      </c>
      <c r="I2097" s="222"/>
      <c r="L2097" s="218"/>
      <c r="M2097" s="223"/>
      <c r="N2097" s="224"/>
      <c r="O2097" s="224"/>
      <c r="P2097" s="224"/>
      <c r="Q2097" s="224"/>
      <c r="R2097" s="224"/>
      <c r="S2097" s="224"/>
      <c r="T2097" s="225"/>
      <c r="AT2097" s="219" t="s">
        <v>284</v>
      </c>
      <c r="AU2097" s="219" t="s">
        <v>81</v>
      </c>
      <c r="AV2097" s="15" t="s">
        <v>92</v>
      </c>
      <c r="AW2097" s="15" t="s">
        <v>36</v>
      </c>
      <c r="AX2097" s="15" t="s">
        <v>77</v>
      </c>
      <c r="AY2097" s="219" t="s">
        <v>276</v>
      </c>
    </row>
    <row r="2098" spans="2:65" s="1" customFormat="1" ht="16.5" customHeight="1">
      <c r="B2098" s="181"/>
      <c r="C2098" s="182" t="s">
        <v>1868</v>
      </c>
      <c r="D2098" s="182" t="s">
        <v>278</v>
      </c>
      <c r="E2098" s="183" t="s">
        <v>1950</v>
      </c>
      <c r="F2098" s="184" t="s">
        <v>1951</v>
      </c>
      <c r="G2098" s="185" t="s">
        <v>318</v>
      </c>
      <c r="H2098" s="186">
        <v>0.23200000000000001</v>
      </c>
      <c r="I2098" s="187"/>
      <c r="J2098" s="188">
        <f>ROUND(I2098*H2098,2)</f>
        <v>0</v>
      </c>
      <c r="K2098" s="184" t="s">
        <v>282</v>
      </c>
      <c r="L2098" s="42"/>
      <c r="M2098" s="189" t="s">
        <v>5</v>
      </c>
      <c r="N2098" s="190" t="s">
        <v>46</v>
      </c>
      <c r="O2098" s="43"/>
      <c r="P2098" s="191">
        <f>O2098*H2098</f>
        <v>0</v>
      </c>
      <c r="Q2098" s="191">
        <v>0</v>
      </c>
      <c r="R2098" s="191">
        <f>Q2098*H2098</f>
        <v>0</v>
      </c>
      <c r="S2098" s="191">
        <v>0</v>
      </c>
      <c r="T2098" s="192">
        <f>S2098*H2098</f>
        <v>0</v>
      </c>
      <c r="AR2098" s="25" t="s">
        <v>384</v>
      </c>
      <c r="AT2098" s="25" t="s">
        <v>278</v>
      </c>
      <c r="AU2098" s="25" t="s">
        <v>81</v>
      </c>
      <c r="AY2098" s="25" t="s">
        <v>276</v>
      </c>
      <c r="BE2098" s="193">
        <f>IF(N2098="základní",J2098,0)</f>
        <v>0</v>
      </c>
      <c r="BF2098" s="193">
        <f>IF(N2098="snížená",J2098,0)</f>
        <v>0</v>
      </c>
      <c r="BG2098" s="193">
        <f>IF(N2098="zákl. přenesená",J2098,0)</f>
        <v>0</v>
      </c>
      <c r="BH2098" s="193">
        <f>IF(N2098="sníž. přenesená",J2098,0)</f>
        <v>0</v>
      </c>
      <c r="BI2098" s="193">
        <f>IF(N2098="nulová",J2098,0)</f>
        <v>0</v>
      </c>
      <c r="BJ2098" s="25" t="s">
        <v>92</v>
      </c>
      <c r="BK2098" s="193">
        <f>ROUND(I2098*H2098,2)</f>
        <v>0</v>
      </c>
      <c r="BL2098" s="25" t="s">
        <v>384</v>
      </c>
      <c r="BM2098" s="25" t="s">
        <v>4640</v>
      </c>
    </row>
    <row r="2099" spans="2:65" s="11" customFormat="1" ht="29.85" customHeight="1">
      <c r="B2099" s="168"/>
      <c r="D2099" s="169" t="s">
        <v>72</v>
      </c>
      <c r="E2099" s="179" t="s">
        <v>1953</v>
      </c>
      <c r="F2099" s="179" t="s">
        <v>1954</v>
      </c>
      <c r="I2099" s="171"/>
      <c r="J2099" s="180">
        <f>BK2099</f>
        <v>0</v>
      </c>
      <c r="L2099" s="168"/>
      <c r="M2099" s="173"/>
      <c r="N2099" s="174"/>
      <c r="O2099" s="174"/>
      <c r="P2099" s="175">
        <f>SUM(P2100:P2185)</f>
        <v>0</v>
      </c>
      <c r="Q2099" s="174"/>
      <c r="R2099" s="175">
        <f>SUM(R2100:R2185)</f>
        <v>2.52196445</v>
      </c>
      <c r="S2099" s="174"/>
      <c r="T2099" s="176">
        <f>SUM(T2100:T2185)</f>
        <v>0</v>
      </c>
      <c r="AR2099" s="169" t="s">
        <v>81</v>
      </c>
      <c r="AT2099" s="177" t="s">
        <v>72</v>
      </c>
      <c r="AU2099" s="177" t="s">
        <v>77</v>
      </c>
      <c r="AY2099" s="169" t="s">
        <v>276</v>
      </c>
      <c r="BK2099" s="178">
        <f>SUM(BK2100:BK2185)</f>
        <v>0</v>
      </c>
    </row>
    <row r="2100" spans="2:65" s="1" customFormat="1" ht="16.5" customHeight="1">
      <c r="B2100" s="181"/>
      <c r="C2100" s="182" t="s">
        <v>1875</v>
      </c>
      <c r="D2100" s="182" t="s">
        <v>278</v>
      </c>
      <c r="E2100" s="183" t="s">
        <v>1956</v>
      </c>
      <c r="F2100" s="184" t="s">
        <v>1957</v>
      </c>
      <c r="G2100" s="185" t="s">
        <v>325</v>
      </c>
      <c r="H2100" s="186">
        <v>188.38</v>
      </c>
      <c r="I2100" s="187"/>
      <c r="J2100" s="188">
        <f>ROUND(I2100*H2100,2)</f>
        <v>0</v>
      </c>
      <c r="K2100" s="184" t="s">
        <v>282</v>
      </c>
      <c r="L2100" s="42"/>
      <c r="M2100" s="189" t="s">
        <v>5</v>
      </c>
      <c r="N2100" s="190" t="s">
        <v>46</v>
      </c>
      <c r="O2100" s="43"/>
      <c r="P2100" s="191">
        <f>O2100*H2100</f>
        <v>0</v>
      </c>
      <c r="Q2100" s="191">
        <v>0</v>
      </c>
      <c r="R2100" s="191">
        <f>Q2100*H2100</f>
        <v>0</v>
      </c>
      <c r="S2100" s="191">
        <v>0</v>
      </c>
      <c r="T2100" s="192">
        <f>S2100*H2100</f>
        <v>0</v>
      </c>
      <c r="AR2100" s="25" t="s">
        <v>384</v>
      </c>
      <c r="AT2100" s="25" t="s">
        <v>278</v>
      </c>
      <c r="AU2100" s="25" t="s">
        <v>81</v>
      </c>
      <c r="AY2100" s="25" t="s">
        <v>276</v>
      </c>
      <c r="BE2100" s="193">
        <f>IF(N2100="základní",J2100,0)</f>
        <v>0</v>
      </c>
      <c r="BF2100" s="193">
        <f>IF(N2100="snížená",J2100,0)</f>
        <v>0</v>
      </c>
      <c r="BG2100" s="193">
        <f>IF(N2100="zákl. přenesená",J2100,0)</f>
        <v>0</v>
      </c>
      <c r="BH2100" s="193">
        <f>IF(N2100="sníž. přenesená",J2100,0)</f>
        <v>0</v>
      </c>
      <c r="BI2100" s="193">
        <f>IF(N2100="nulová",J2100,0)</f>
        <v>0</v>
      </c>
      <c r="BJ2100" s="25" t="s">
        <v>92</v>
      </c>
      <c r="BK2100" s="193">
        <f>ROUND(I2100*H2100,2)</f>
        <v>0</v>
      </c>
      <c r="BL2100" s="25" t="s">
        <v>384</v>
      </c>
      <c r="BM2100" s="25" t="s">
        <v>4641</v>
      </c>
    </row>
    <row r="2101" spans="2:65" s="12" customFormat="1">
      <c r="B2101" s="194"/>
      <c r="D2101" s="195" t="s">
        <v>284</v>
      </c>
      <c r="E2101" s="196" t="s">
        <v>5</v>
      </c>
      <c r="F2101" s="197" t="s">
        <v>1959</v>
      </c>
      <c r="H2101" s="196" t="s">
        <v>5</v>
      </c>
      <c r="I2101" s="198"/>
      <c r="L2101" s="194"/>
      <c r="M2101" s="199"/>
      <c r="N2101" s="200"/>
      <c r="O2101" s="200"/>
      <c r="P2101" s="200"/>
      <c r="Q2101" s="200"/>
      <c r="R2101" s="200"/>
      <c r="S2101" s="200"/>
      <c r="T2101" s="201"/>
      <c r="AT2101" s="196" t="s">
        <v>284</v>
      </c>
      <c r="AU2101" s="196" t="s">
        <v>81</v>
      </c>
      <c r="AV2101" s="12" t="s">
        <v>77</v>
      </c>
      <c r="AW2101" s="12" t="s">
        <v>36</v>
      </c>
      <c r="AX2101" s="12" t="s">
        <v>73</v>
      </c>
      <c r="AY2101" s="196" t="s">
        <v>276</v>
      </c>
    </row>
    <row r="2102" spans="2:65" s="12" customFormat="1">
      <c r="B2102" s="194"/>
      <c r="D2102" s="195" t="s">
        <v>284</v>
      </c>
      <c r="E2102" s="196" t="s">
        <v>5</v>
      </c>
      <c r="F2102" s="197" t="s">
        <v>4642</v>
      </c>
      <c r="H2102" s="196" t="s">
        <v>5</v>
      </c>
      <c r="I2102" s="198"/>
      <c r="L2102" s="194"/>
      <c r="M2102" s="199"/>
      <c r="N2102" s="200"/>
      <c r="O2102" s="200"/>
      <c r="P2102" s="200"/>
      <c r="Q2102" s="200"/>
      <c r="R2102" s="200"/>
      <c r="S2102" s="200"/>
      <c r="T2102" s="201"/>
      <c r="AT2102" s="196" t="s">
        <v>284</v>
      </c>
      <c r="AU2102" s="196" t="s">
        <v>81</v>
      </c>
      <c r="AV2102" s="12" t="s">
        <v>77</v>
      </c>
      <c r="AW2102" s="12" t="s">
        <v>36</v>
      </c>
      <c r="AX2102" s="12" t="s">
        <v>73</v>
      </c>
      <c r="AY2102" s="196" t="s">
        <v>276</v>
      </c>
    </row>
    <row r="2103" spans="2:65" s="13" customFormat="1">
      <c r="B2103" s="202"/>
      <c r="D2103" s="195" t="s">
        <v>284</v>
      </c>
      <c r="E2103" s="203" t="s">
        <v>5</v>
      </c>
      <c r="F2103" s="204" t="s">
        <v>4643</v>
      </c>
      <c r="H2103" s="205">
        <v>188.38</v>
      </c>
      <c r="I2103" s="206"/>
      <c r="L2103" s="202"/>
      <c r="M2103" s="207"/>
      <c r="N2103" s="208"/>
      <c r="O2103" s="208"/>
      <c r="P2103" s="208"/>
      <c r="Q2103" s="208"/>
      <c r="R2103" s="208"/>
      <c r="S2103" s="208"/>
      <c r="T2103" s="209"/>
      <c r="AT2103" s="203" t="s">
        <v>284</v>
      </c>
      <c r="AU2103" s="203" t="s">
        <v>81</v>
      </c>
      <c r="AV2103" s="13" t="s">
        <v>81</v>
      </c>
      <c r="AW2103" s="13" t="s">
        <v>36</v>
      </c>
      <c r="AX2103" s="13" t="s">
        <v>73</v>
      </c>
      <c r="AY2103" s="203" t="s">
        <v>276</v>
      </c>
    </row>
    <row r="2104" spans="2:65" s="14" customFormat="1">
      <c r="B2104" s="210"/>
      <c r="D2104" s="195" t="s">
        <v>284</v>
      </c>
      <c r="E2104" s="211" t="s">
        <v>5</v>
      </c>
      <c r="F2104" s="212" t="s">
        <v>290</v>
      </c>
      <c r="H2104" s="213">
        <v>188.38</v>
      </c>
      <c r="I2104" s="214"/>
      <c r="L2104" s="210"/>
      <c r="M2104" s="215"/>
      <c r="N2104" s="216"/>
      <c r="O2104" s="216"/>
      <c r="P2104" s="216"/>
      <c r="Q2104" s="216"/>
      <c r="R2104" s="216"/>
      <c r="S2104" s="216"/>
      <c r="T2104" s="217"/>
      <c r="AT2104" s="211" t="s">
        <v>284</v>
      </c>
      <c r="AU2104" s="211" t="s">
        <v>81</v>
      </c>
      <c r="AV2104" s="14" t="s">
        <v>87</v>
      </c>
      <c r="AW2104" s="14" t="s">
        <v>36</v>
      </c>
      <c r="AX2104" s="14" t="s">
        <v>73</v>
      </c>
      <c r="AY2104" s="211" t="s">
        <v>276</v>
      </c>
    </row>
    <row r="2105" spans="2:65" s="15" customFormat="1">
      <c r="B2105" s="218"/>
      <c r="D2105" s="195" t="s">
        <v>284</v>
      </c>
      <c r="E2105" s="219" t="s">
        <v>5</v>
      </c>
      <c r="F2105" s="220" t="s">
        <v>291</v>
      </c>
      <c r="H2105" s="221">
        <v>188.38</v>
      </c>
      <c r="I2105" s="222"/>
      <c r="L2105" s="218"/>
      <c r="M2105" s="223"/>
      <c r="N2105" s="224"/>
      <c r="O2105" s="224"/>
      <c r="P2105" s="224"/>
      <c r="Q2105" s="224"/>
      <c r="R2105" s="224"/>
      <c r="S2105" s="224"/>
      <c r="T2105" s="225"/>
      <c r="AT2105" s="219" t="s">
        <v>284</v>
      </c>
      <c r="AU2105" s="219" t="s">
        <v>81</v>
      </c>
      <c r="AV2105" s="15" t="s">
        <v>92</v>
      </c>
      <c r="AW2105" s="15" t="s">
        <v>36</v>
      </c>
      <c r="AX2105" s="15" t="s">
        <v>77</v>
      </c>
      <c r="AY2105" s="219" t="s">
        <v>276</v>
      </c>
    </row>
    <row r="2106" spans="2:65" s="1" customFormat="1" ht="16.5" customHeight="1">
      <c r="B2106" s="181"/>
      <c r="C2106" s="182" t="s">
        <v>1879</v>
      </c>
      <c r="D2106" s="182" t="s">
        <v>278</v>
      </c>
      <c r="E2106" s="183" t="s">
        <v>1963</v>
      </c>
      <c r="F2106" s="184" t="s">
        <v>1964</v>
      </c>
      <c r="G2106" s="185" t="s">
        <v>325</v>
      </c>
      <c r="H2106" s="186">
        <v>310.67500000000001</v>
      </c>
      <c r="I2106" s="187"/>
      <c r="J2106" s="188">
        <f>ROUND(I2106*H2106,2)</f>
        <v>0</v>
      </c>
      <c r="K2106" s="184" t="s">
        <v>282</v>
      </c>
      <c r="L2106" s="42"/>
      <c r="M2106" s="189" t="s">
        <v>5</v>
      </c>
      <c r="N2106" s="190" t="s">
        <v>46</v>
      </c>
      <c r="O2106" s="43"/>
      <c r="P2106" s="191">
        <f>O2106*H2106</f>
        <v>0</v>
      </c>
      <c r="Q2106" s="191">
        <v>5.5000000000000003E-4</v>
      </c>
      <c r="R2106" s="191">
        <f>Q2106*H2106</f>
        <v>0.17087125000000003</v>
      </c>
      <c r="S2106" s="191">
        <v>0</v>
      </c>
      <c r="T2106" s="192">
        <f>S2106*H2106</f>
        <v>0</v>
      </c>
      <c r="AR2106" s="25" t="s">
        <v>384</v>
      </c>
      <c r="AT2106" s="25" t="s">
        <v>278</v>
      </c>
      <c r="AU2106" s="25" t="s">
        <v>81</v>
      </c>
      <c r="AY2106" s="25" t="s">
        <v>276</v>
      </c>
      <c r="BE2106" s="193">
        <f>IF(N2106="základní",J2106,0)</f>
        <v>0</v>
      </c>
      <c r="BF2106" s="193">
        <f>IF(N2106="snížená",J2106,0)</f>
        <v>0</v>
      </c>
      <c r="BG2106" s="193">
        <f>IF(N2106="zákl. přenesená",J2106,0)</f>
        <v>0</v>
      </c>
      <c r="BH2106" s="193">
        <f>IF(N2106="sníž. přenesená",J2106,0)</f>
        <v>0</v>
      </c>
      <c r="BI2106" s="193">
        <f>IF(N2106="nulová",J2106,0)</f>
        <v>0</v>
      </c>
      <c r="BJ2106" s="25" t="s">
        <v>92</v>
      </c>
      <c r="BK2106" s="193">
        <f>ROUND(I2106*H2106,2)</f>
        <v>0</v>
      </c>
      <c r="BL2106" s="25" t="s">
        <v>384</v>
      </c>
      <c r="BM2106" s="25" t="s">
        <v>4644</v>
      </c>
    </row>
    <row r="2107" spans="2:65" s="12" customFormat="1">
      <c r="B2107" s="194"/>
      <c r="D2107" s="195" t="s">
        <v>284</v>
      </c>
      <c r="E2107" s="196" t="s">
        <v>5</v>
      </c>
      <c r="F2107" s="197" t="s">
        <v>1959</v>
      </c>
      <c r="H2107" s="196" t="s">
        <v>5</v>
      </c>
      <c r="I2107" s="198"/>
      <c r="L2107" s="194"/>
      <c r="M2107" s="199"/>
      <c r="N2107" s="200"/>
      <c r="O2107" s="200"/>
      <c r="P2107" s="200"/>
      <c r="Q2107" s="200"/>
      <c r="R2107" s="200"/>
      <c r="S2107" s="200"/>
      <c r="T2107" s="201"/>
      <c r="AT2107" s="196" t="s">
        <v>284</v>
      </c>
      <c r="AU2107" s="196" t="s">
        <v>81</v>
      </c>
      <c r="AV2107" s="12" t="s">
        <v>77</v>
      </c>
      <c r="AW2107" s="12" t="s">
        <v>36</v>
      </c>
      <c r="AX2107" s="12" t="s">
        <v>73</v>
      </c>
      <c r="AY2107" s="196" t="s">
        <v>276</v>
      </c>
    </row>
    <row r="2108" spans="2:65" s="12" customFormat="1">
      <c r="B2108" s="194"/>
      <c r="D2108" s="195" t="s">
        <v>284</v>
      </c>
      <c r="E2108" s="196" t="s">
        <v>5</v>
      </c>
      <c r="F2108" s="197" t="s">
        <v>3990</v>
      </c>
      <c r="H2108" s="196" t="s">
        <v>5</v>
      </c>
      <c r="I2108" s="198"/>
      <c r="L2108" s="194"/>
      <c r="M2108" s="199"/>
      <c r="N2108" s="200"/>
      <c r="O2108" s="200"/>
      <c r="P2108" s="200"/>
      <c r="Q2108" s="200"/>
      <c r="R2108" s="200"/>
      <c r="S2108" s="200"/>
      <c r="T2108" s="201"/>
      <c r="AT2108" s="196" t="s">
        <v>284</v>
      </c>
      <c r="AU2108" s="196" t="s">
        <v>81</v>
      </c>
      <c r="AV2108" s="12" t="s">
        <v>77</v>
      </c>
      <c r="AW2108" s="12" t="s">
        <v>36</v>
      </c>
      <c r="AX2108" s="12" t="s">
        <v>73</v>
      </c>
      <c r="AY2108" s="196" t="s">
        <v>276</v>
      </c>
    </row>
    <row r="2109" spans="2:65" s="12" customFormat="1">
      <c r="B2109" s="194"/>
      <c r="D2109" s="195" t="s">
        <v>284</v>
      </c>
      <c r="E2109" s="196" t="s">
        <v>5</v>
      </c>
      <c r="F2109" s="197" t="s">
        <v>3756</v>
      </c>
      <c r="H2109" s="196" t="s">
        <v>5</v>
      </c>
      <c r="I2109" s="198"/>
      <c r="L2109" s="194"/>
      <c r="M2109" s="199"/>
      <c r="N2109" s="200"/>
      <c r="O2109" s="200"/>
      <c r="P2109" s="200"/>
      <c r="Q2109" s="200"/>
      <c r="R2109" s="200"/>
      <c r="S2109" s="200"/>
      <c r="T2109" s="201"/>
      <c r="AT2109" s="196" t="s">
        <v>284</v>
      </c>
      <c r="AU2109" s="196" t="s">
        <v>81</v>
      </c>
      <c r="AV2109" s="12" t="s">
        <v>77</v>
      </c>
      <c r="AW2109" s="12" t="s">
        <v>36</v>
      </c>
      <c r="AX2109" s="12" t="s">
        <v>73</v>
      </c>
      <c r="AY2109" s="196" t="s">
        <v>276</v>
      </c>
    </row>
    <row r="2110" spans="2:65" s="12" customFormat="1">
      <c r="B2110" s="194"/>
      <c r="D2110" s="195" t="s">
        <v>284</v>
      </c>
      <c r="E2110" s="196" t="s">
        <v>5</v>
      </c>
      <c r="F2110" s="197" t="s">
        <v>4645</v>
      </c>
      <c r="H2110" s="196" t="s">
        <v>5</v>
      </c>
      <c r="I2110" s="198"/>
      <c r="L2110" s="194"/>
      <c r="M2110" s="199"/>
      <c r="N2110" s="200"/>
      <c r="O2110" s="200"/>
      <c r="P2110" s="200"/>
      <c r="Q2110" s="200"/>
      <c r="R2110" s="200"/>
      <c r="S2110" s="200"/>
      <c r="T2110" s="201"/>
      <c r="AT2110" s="196" t="s">
        <v>284</v>
      </c>
      <c r="AU2110" s="196" t="s">
        <v>81</v>
      </c>
      <c r="AV2110" s="12" t="s">
        <v>77</v>
      </c>
      <c r="AW2110" s="12" t="s">
        <v>36</v>
      </c>
      <c r="AX2110" s="12" t="s">
        <v>73</v>
      </c>
      <c r="AY2110" s="196" t="s">
        <v>276</v>
      </c>
    </row>
    <row r="2111" spans="2:65" s="13" customFormat="1">
      <c r="B2111" s="202"/>
      <c r="D2111" s="195" t="s">
        <v>284</v>
      </c>
      <c r="E2111" s="203" t="s">
        <v>5</v>
      </c>
      <c r="F2111" s="204" t="s">
        <v>4646</v>
      </c>
      <c r="H2111" s="205">
        <v>52.01</v>
      </c>
      <c r="I2111" s="206"/>
      <c r="L2111" s="202"/>
      <c r="M2111" s="207"/>
      <c r="N2111" s="208"/>
      <c r="O2111" s="208"/>
      <c r="P2111" s="208"/>
      <c r="Q2111" s="208"/>
      <c r="R2111" s="208"/>
      <c r="S2111" s="208"/>
      <c r="T2111" s="209"/>
      <c r="AT2111" s="203" t="s">
        <v>284</v>
      </c>
      <c r="AU2111" s="203" t="s">
        <v>81</v>
      </c>
      <c r="AV2111" s="13" t="s">
        <v>81</v>
      </c>
      <c r="AW2111" s="13" t="s">
        <v>36</v>
      </c>
      <c r="AX2111" s="13" t="s">
        <v>73</v>
      </c>
      <c r="AY2111" s="203" t="s">
        <v>276</v>
      </c>
    </row>
    <row r="2112" spans="2:65" s="12" customFormat="1">
      <c r="B2112" s="194"/>
      <c r="D2112" s="195" t="s">
        <v>284</v>
      </c>
      <c r="E2112" s="196" t="s">
        <v>5</v>
      </c>
      <c r="F2112" s="197" t="s">
        <v>3931</v>
      </c>
      <c r="H2112" s="196" t="s">
        <v>5</v>
      </c>
      <c r="I2112" s="198"/>
      <c r="L2112" s="194"/>
      <c r="M2112" s="199"/>
      <c r="N2112" s="200"/>
      <c r="O2112" s="200"/>
      <c r="P2112" s="200"/>
      <c r="Q2112" s="200"/>
      <c r="R2112" s="200"/>
      <c r="S2112" s="200"/>
      <c r="T2112" s="201"/>
      <c r="AT2112" s="196" t="s">
        <v>284</v>
      </c>
      <c r="AU2112" s="196" t="s">
        <v>81</v>
      </c>
      <c r="AV2112" s="12" t="s">
        <v>77</v>
      </c>
      <c r="AW2112" s="12" t="s">
        <v>36</v>
      </c>
      <c r="AX2112" s="12" t="s">
        <v>73</v>
      </c>
      <c r="AY2112" s="196" t="s">
        <v>276</v>
      </c>
    </row>
    <row r="2113" spans="2:51" s="13" customFormat="1">
      <c r="B2113" s="202"/>
      <c r="D2113" s="195" t="s">
        <v>284</v>
      </c>
      <c r="E2113" s="203" t="s">
        <v>5</v>
      </c>
      <c r="F2113" s="204" t="s">
        <v>4066</v>
      </c>
      <c r="H2113" s="205">
        <v>26.73</v>
      </c>
      <c r="I2113" s="206"/>
      <c r="L2113" s="202"/>
      <c r="M2113" s="207"/>
      <c r="N2113" s="208"/>
      <c r="O2113" s="208"/>
      <c r="P2113" s="208"/>
      <c r="Q2113" s="208"/>
      <c r="R2113" s="208"/>
      <c r="S2113" s="208"/>
      <c r="T2113" s="209"/>
      <c r="AT2113" s="203" t="s">
        <v>284</v>
      </c>
      <c r="AU2113" s="203" t="s">
        <v>81</v>
      </c>
      <c r="AV2113" s="13" t="s">
        <v>81</v>
      </c>
      <c r="AW2113" s="13" t="s">
        <v>36</v>
      </c>
      <c r="AX2113" s="13" t="s">
        <v>73</v>
      </c>
      <c r="AY2113" s="203" t="s">
        <v>276</v>
      </c>
    </row>
    <row r="2114" spans="2:51" s="12" customFormat="1">
      <c r="B2114" s="194"/>
      <c r="D2114" s="195" t="s">
        <v>284</v>
      </c>
      <c r="E2114" s="196" t="s">
        <v>5</v>
      </c>
      <c r="F2114" s="197" t="s">
        <v>3934</v>
      </c>
      <c r="H2114" s="196" t="s">
        <v>5</v>
      </c>
      <c r="I2114" s="198"/>
      <c r="L2114" s="194"/>
      <c r="M2114" s="199"/>
      <c r="N2114" s="200"/>
      <c r="O2114" s="200"/>
      <c r="P2114" s="200"/>
      <c r="Q2114" s="200"/>
      <c r="R2114" s="200"/>
      <c r="S2114" s="200"/>
      <c r="T2114" s="201"/>
      <c r="AT2114" s="196" t="s">
        <v>284</v>
      </c>
      <c r="AU2114" s="196" t="s">
        <v>81</v>
      </c>
      <c r="AV2114" s="12" t="s">
        <v>77</v>
      </c>
      <c r="AW2114" s="12" t="s">
        <v>36</v>
      </c>
      <c r="AX2114" s="12" t="s">
        <v>73</v>
      </c>
      <c r="AY2114" s="196" t="s">
        <v>276</v>
      </c>
    </row>
    <row r="2115" spans="2:51" s="13" customFormat="1">
      <c r="B2115" s="202"/>
      <c r="D2115" s="195" t="s">
        <v>284</v>
      </c>
      <c r="E2115" s="203" t="s">
        <v>5</v>
      </c>
      <c r="F2115" s="204" t="s">
        <v>4647</v>
      </c>
      <c r="H2115" s="205">
        <v>109.64</v>
      </c>
      <c r="I2115" s="206"/>
      <c r="L2115" s="202"/>
      <c r="M2115" s="207"/>
      <c r="N2115" s="208"/>
      <c r="O2115" s="208"/>
      <c r="P2115" s="208"/>
      <c r="Q2115" s="208"/>
      <c r="R2115" s="208"/>
      <c r="S2115" s="208"/>
      <c r="T2115" s="209"/>
      <c r="AT2115" s="203" t="s">
        <v>284</v>
      </c>
      <c r="AU2115" s="203" t="s">
        <v>81</v>
      </c>
      <c r="AV2115" s="13" t="s">
        <v>81</v>
      </c>
      <c r="AW2115" s="13" t="s">
        <v>36</v>
      </c>
      <c r="AX2115" s="13" t="s">
        <v>73</v>
      </c>
      <c r="AY2115" s="203" t="s">
        <v>276</v>
      </c>
    </row>
    <row r="2116" spans="2:51" s="12" customFormat="1">
      <c r="B2116" s="194"/>
      <c r="D2116" s="195" t="s">
        <v>284</v>
      </c>
      <c r="E2116" s="196" t="s">
        <v>5</v>
      </c>
      <c r="F2116" s="197" t="s">
        <v>4648</v>
      </c>
      <c r="H2116" s="196" t="s">
        <v>5</v>
      </c>
      <c r="I2116" s="198"/>
      <c r="L2116" s="194"/>
      <c r="M2116" s="199"/>
      <c r="N2116" s="200"/>
      <c r="O2116" s="200"/>
      <c r="P2116" s="200"/>
      <c r="Q2116" s="200"/>
      <c r="R2116" s="200"/>
      <c r="S2116" s="200"/>
      <c r="T2116" s="201"/>
      <c r="AT2116" s="196" t="s">
        <v>284</v>
      </c>
      <c r="AU2116" s="196" t="s">
        <v>81</v>
      </c>
      <c r="AV2116" s="12" t="s">
        <v>77</v>
      </c>
      <c r="AW2116" s="12" t="s">
        <v>36</v>
      </c>
      <c r="AX2116" s="12" t="s">
        <v>73</v>
      </c>
      <c r="AY2116" s="196" t="s">
        <v>276</v>
      </c>
    </row>
    <row r="2117" spans="2:51" s="12" customFormat="1">
      <c r="B2117" s="194"/>
      <c r="D2117" s="195" t="s">
        <v>284</v>
      </c>
      <c r="E2117" s="196" t="s">
        <v>5</v>
      </c>
      <c r="F2117" s="197" t="s">
        <v>4649</v>
      </c>
      <c r="H2117" s="196" t="s">
        <v>5</v>
      </c>
      <c r="I2117" s="198"/>
      <c r="L2117" s="194"/>
      <c r="M2117" s="199"/>
      <c r="N2117" s="200"/>
      <c r="O2117" s="200"/>
      <c r="P2117" s="200"/>
      <c r="Q2117" s="200"/>
      <c r="R2117" s="200"/>
      <c r="S2117" s="200"/>
      <c r="T2117" s="201"/>
      <c r="AT2117" s="196" t="s">
        <v>284</v>
      </c>
      <c r="AU2117" s="196" t="s">
        <v>81</v>
      </c>
      <c r="AV2117" s="12" t="s">
        <v>77</v>
      </c>
      <c r="AW2117" s="12" t="s">
        <v>36</v>
      </c>
      <c r="AX2117" s="12" t="s">
        <v>73</v>
      </c>
      <c r="AY2117" s="196" t="s">
        <v>276</v>
      </c>
    </row>
    <row r="2118" spans="2:51" s="13" customFormat="1">
      <c r="B2118" s="202"/>
      <c r="D2118" s="195" t="s">
        <v>284</v>
      </c>
      <c r="E2118" s="203" t="s">
        <v>5</v>
      </c>
      <c r="F2118" s="204" t="s">
        <v>4650</v>
      </c>
      <c r="H2118" s="205">
        <v>91.92</v>
      </c>
      <c r="I2118" s="206"/>
      <c r="L2118" s="202"/>
      <c r="M2118" s="207"/>
      <c r="N2118" s="208"/>
      <c r="O2118" s="208"/>
      <c r="P2118" s="208"/>
      <c r="Q2118" s="208"/>
      <c r="R2118" s="208"/>
      <c r="S2118" s="208"/>
      <c r="T2118" s="209"/>
      <c r="AT2118" s="203" t="s">
        <v>284</v>
      </c>
      <c r="AU2118" s="203" t="s">
        <v>81</v>
      </c>
      <c r="AV2118" s="13" t="s">
        <v>81</v>
      </c>
      <c r="AW2118" s="13" t="s">
        <v>36</v>
      </c>
      <c r="AX2118" s="13" t="s">
        <v>73</v>
      </c>
      <c r="AY2118" s="203" t="s">
        <v>276</v>
      </c>
    </row>
    <row r="2119" spans="2:51" s="12" customFormat="1">
      <c r="B2119" s="194"/>
      <c r="D2119" s="195" t="s">
        <v>284</v>
      </c>
      <c r="E2119" s="196" t="s">
        <v>5</v>
      </c>
      <c r="F2119" s="197" t="s">
        <v>4143</v>
      </c>
      <c r="H2119" s="196" t="s">
        <v>5</v>
      </c>
      <c r="I2119" s="198"/>
      <c r="L2119" s="194"/>
      <c r="M2119" s="199"/>
      <c r="N2119" s="200"/>
      <c r="O2119" s="200"/>
      <c r="P2119" s="200"/>
      <c r="Q2119" s="200"/>
      <c r="R2119" s="200"/>
      <c r="S2119" s="200"/>
      <c r="T2119" s="201"/>
      <c r="AT2119" s="196" t="s">
        <v>284</v>
      </c>
      <c r="AU2119" s="196" t="s">
        <v>81</v>
      </c>
      <c r="AV2119" s="12" t="s">
        <v>77</v>
      </c>
      <c r="AW2119" s="12" t="s">
        <v>36</v>
      </c>
      <c r="AX2119" s="12" t="s">
        <v>73</v>
      </c>
      <c r="AY2119" s="196" t="s">
        <v>276</v>
      </c>
    </row>
    <row r="2120" spans="2:51" s="13" customFormat="1">
      <c r="B2120" s="202"/>
      <c r="D2120" s="195" t="s">
        <v>284</v>
      </c>
      <c r="E2120" s="203" t="s">
        <v>5</v>
      </c>
      <c r="F2120" s="204" t="s">
        <v>4651</v>
      </c>
      <c r="H2120" s="205">
        <v>8.1999999999999993</v>
      </c>
      <c r="I2120" s="206"/>
      <c r="L2120" s="202"/>
      <c r="M2120" s="207"/>
      <c r="N2120" s="208"/>
      <c r="O2120" s="208"/>
      <c r="P2120" s="208"/>
      <c r="Q2120" s="208"/>
      <c r="R2120" s="208"/>
      <c r="S2120" s="208"/>
      <c r="T2120" s="209"/>
      <c r="AT2120" s="203" t="s">
        <v>284</v>
      </c>
      <c r="AU2120" s="203" t="s">
        <v>81</v>
      </c>
      <c r="AV2120" s="13" t="s">
        <v>81</v>
      </c>
      <c r="AW2120" s="13" t="s">
        <v>36</v>
      </c>
      <c r="AX2120" s="13" t="s">
        <v>73</v>
      </c>
      <c r="AY2120" s="203" t="s">
        <v>276</v>
      </c>
    </row>
    <row r="2121" spans="2:51" s="13" customFormat="1">
      <c r="B2121" s="202"/>
      <c r="D2121" s="195" t="s">
        <v>284</v>
      </c>
      <c r="E2121" s="203" t="s">
        <v>5</v>
      </c>
      <c r="F2121" s="204" t="s">
        <v>4652</v>
      </c>
      <c r="H2121" s="205">
        <v>3.2749999999999999</v>
      </c>
      <c r="I2121" s="206"/>
      <c r="L2121" s="202"/>
      <c r="M2121" s="207"/>
      <c r="N2121" s="208"/>
      <c r="O2121" s="208"/>
      <c r="P2121" s="208"/>
      <c r="Q2121" s="208"/>
      <c r="R2121" s="208"/>
      <c r="S2121" s="208"/>
      <c r="T2121" s="209"/>
      <c r="AT2121" s="203" t="s">
        <v>284</v>
      </c>
      <c r="AU2121" s="203" t="s">
        <v>81</v>
      </c>
      <c r="AV2121" s="13" t="s">
        <v>81</v>
      </c>
      <c r="AW2121" s="13" t="s">
        <v>36</v>
      </c>
      <c r="AX2121" s="13" t="s">
        <v>73</v>
      </c>
      <c r="AY2121" s="203" t="s">
        <v>276</v>
      </c>
    </row>
    <row r="2122" spans="2:51" s="13" customFormat="1">
      <c r="B2122" s="202"/>
      <c r="D2122" s="195" t="s">
        <v>284</v>
      </c>
      <c r="E2122" s="203" t="s">
        <v>5</v>
      </c>
      <c r="F2122" s="204" t="s">
        <v>4653</v>
      </c>
      <c r="H2122" s="205">
        <v>5.4</v>
      </c>
      <c r="I2122" s="206"/>
      <c r="L2122" s="202"/>
      <c r="M2122" s="207"/>
      <c r="N2122" s="208"/>
      <c r="O2122" s="208"/>
      <c r="P2122" s="208"/>
      <c r="Q2122" s="208"/>
      <c r="R2122" s="208"/>
      <c r="S2122" s="208"/>
      <c r="T2122" s="209"/>
      <c r="AT2122" s="203" t="s">
        <v>284</v>
      </c>
      <c r="AU2122" s="203" t="s">
        <v>81</v>
      </c>
      <c r="AV2122" s="13" t="s">
        <v>81</v>
      </c>
      <c r="AW2122" s="13" t="s">
        <v>36</v>
      </c>
      <c r="AX2122" s="13" t="s">
        <v>73</v>
      </c>
      <c r="AY2122" s="203" t="s">
        <v>276</v>
      </c>
    </row>
    <row r="2123" spans="2:51" s="13" customFormat="1">
      <c r="B2123" s="202"/>
      <c r="D2123" s="195" t="s">
        <v>284</v>
      </c>
      <c r="E2123" s="203" t="s">
        <v>5</v>
      </c>
      <c r="F2123" s="204" t="s">
        <v>4654</v>
      </c>
      <c r="H2123" s="205">
        <v>3.15</v>
      </c>
      <c r="I2123" s="206"/>
      <c r="L2123" s="202"/>
      <c r="M2123" s="207"/>
      <c r="N2123" s="208"/>
      <c r="O2123" s="208"/>
      <c r="P2123" s="208"/>
      <c r="Q2123" s="208"/>
      <c r="R2123" s="208"/>
      <c r="S2123" s="208"/>
      <c r="T2123" s="209"/>
      <c r="AT2123" s="203" t="s">
        <v>284</v>
      </c>
      <c r="AU2123" s="203" t="s">
        <v>81</v>
      </c>
      <c r="AV2123" s="13" t="s">
        <v>81</v>
      </c>
      <c r="AW2123" s="13" t="s">
        <v>36</v>
      </c>
      <c r="AX2123" s="13" t="s">
        <v>73</v>
      </c>
      <c r="AY2123" s="203" t="s">
        <v>276</v>
      </c>
    </row>
    <row r="2124" spans="2:51" s="13" customFormat="1">
      <c r="B2124" s="202"/>
      <c r="D2124" s="195" t="s">
        <v>284</v>
      </c>
      <c r="E2124" s="203" t="s">
        <v>5</v>
      </c>
      <c r="F2124" s="204" t="s">
        <v>4655</v>
      </c>
      <c r="H2124" s="205">
        <v>1</v>
      </c>
      <c r="I2124" s="206"/>
      <c r="L2124" s="202"/>
      <c r="M2124" s="207"/>
      <c r="N2124" s="208"/>
      <c r="O2124" s="208"/>
      <c r="P2124" s="208"/>
      <c r="Q2124" s="208"/>
      <c r="R2124" s="208"/>
      <c r="S2124" s="208"/>
      <c r="T2124" s="209"/>
      <c r="AT2124" s="203" t="s">
        <v>284</v>
      </c>
      <c r="AU2124" s="203" t="s">
        <v>81</v>
      </c>
      <c r="AV2124" s="13" t="s">
        <v>81</v>
      </c>
      <c r="AW2124" s="13" t="s">
        <v>36</v>
      </c>
      <c r="AX2124" s="13" t="s">
        <v>73</v>
      </c>
      <c r="AY2124" s="203" t="s">
        <v>276</v>
      </c>
    </row>
    <row r="2125" spans="2:51" s="13" customFormat="1">
      <c r="B2125" s="202"/>
      <c r="D2125" s="195" t="s">
        <v>284</v>
      </c>
      <c r="E2125" s="203" t="s">
        <v>5</v>
      </c>
      <c r="F2125" s="204" t="s">
        <v>4656</v>
      </c>
      <c r="H2125" s="205">
        <v>4.7</v>
      </c>
      <c r="I2125" s="206"/>
      <c r="L2125" s="202"/>
      <c r="M2125" s="207"/>
      <c r="N2125" s="208"/>
      <c r="O2125" s="208"/>
      <c r="P2125" s="208"/>
      <c r="Q2125" s="208"/>
      <c r="R2125" s="208"/>
      <c r="S2125" s="208"/>
      <c r="T2125" s="209"/>
      <c r="AT2125" s="203" t="s">
        <v>284</v>
      </c>
      <c r="AU2125" s="203" t="s">
        <v>81</v>
      </c>
      <c r="AV2125" s="13" t="s">
        <v>81</v>
      </c>
      <c r="AW2125" s="13" t="s">
        <v>36</v>
      </c>
      <c r="AX2125" s="13" t="s">
        <v>73</v>
      </c>
      <c r="AY2125" s="203" t="s">
        <v>276</v>
      </c>
    </row>
    <row r="2126" spans="2:51" s="13" customFormat="1">
      <c r="B2126" s="202"/>
      <c r="D2126" s="195" t="s">
        <v>284</v>
      </c>
      <c r="E2126" s="203" t="s">
        <v>5</v>
      </c>
      <c r="F2126" s="204" t="s">
        <v>4657</v>
      </c>
      <c r="H2126" s="205">
        <v>2.95</v>
      </c>
      <c r="I2126" s="206"/>
      <c r="L2126" s="202"/>
      <c r="M2126" s="207"/>
      <c r="N2126" s="208"/>
      <c r="O2126" s="208"/>
      <c r="P2126" s="208"/>
      <c r="Q2126" s="208"/>
      <c r="R2126" s="208"/>
      <c r="S2126" s="208"/>
      <c r="T2126" s="209"/>
      <c r="AT2126" s="203" t="s">
        <v>284</v>
      </c>
      <c r="AU2126" s="203" t="s">
        <v>81</v>
      </c>
      <c r="AV2126" s="13" t="s">
        <v>81</v>
      </c>
      <c r="AW2126" s="13" t="s">
        <v>36</v>
      </c>
      <c r="AX2126" s="13" t="s">
        <v>73</v>
      </c>
      <c r="AY2126" s="203" t="s">
        <v>276</v>
      </c>
    </row>
    <row r="2127" spans="2:51" s="13" customFormat="1">
      <c r="B2127" s="202"/>
      <c r="D2127" s="195" t="s">
        <v>284</v>
      </c>
      <c r="E2127" s="203" t="s">
        <v>5</v>
      </c>
      <c r="F2127" s="204" t="s">
        <v>4658</v>
      </c>
      <c r="H2127" s="205">
        <v>1.7</v>
      </c>
      <c r="I2127" s="206"/>
      <c r="L2127" s="202"/>
      <c r="M2127" s="207"/>
      <c r="N2127" s="208"/>
      <c r="O2127" s="208"/>
      <c r="P2127" s="208"/>
      <c r="Q2127" s="208"/>
      <c r="R2127" s="208"/>
      <c r="S2127" s="208"/>
      <c r="T2127" s="209"/>
      <c r="AT2127" s="203" t="s">
        <v>284</v>
      </c>
      <c r="AU2127" s="203" t="s">
        <v>81</v>
      </c>
      <c r="AV2127" s="13" t="s">
        <v>81</v>
      </c>
      <c r="AW2127" s="13" t="s">
        <v>36</v>
      </c>
      <c r="AX2127" s="13" t="s">
        <v>73</v>
      </c>
      <c r="AY2127" s="203" t="s">
        <v>276</v>
      </c>
    </row>
    <row r="2128" spans="2:51" s="14" customFormat="1">
      <c r="B2128" s="210"/>
      <c r="D2128" s="195" t="s">
        <v>284</v>
      </c>
      <c r="E2128" s="211" t="s">
        <v>5</v>
      </c>
      <c r="F2128" s="212" t="s">
        <v>290</v>
      </c>
      <c r="H2128" s="213">
        <v>310.67500000000001</v>
      </c>
      <c r="I2128" s="214"/>
      <c r="L2128" s="210"/>
      <c r="M2128" s="215"/>
      <c r="N2128" s="216"/>
      <c r="O2128" s="216"/>
      <c r="P2128" s="216"/>
      <c r="Q2128" s="216"/>
      <c r="R2128" s="216"/>
      <c r="S2128" s="216"/>
      <c r="T2128" s="217"/>
      <c r="AT2128" s="211" t="s">
        <v>284</v>
      </c>
      <c r="AU2128" s="211" t="s">
        <v>81</v>
      </c>
      <c r="AV2128" s="14" t="s">
        <v>87</v>
      </c>
      <c r="AW2128" s="14" t="s">
        <v>36</v>
      </c>
      <c r="AX2128" s="14" t="s">
        <v>73</v>
      </c>
      <c r="AY2128" s="211" t="s">
        <v>276</v>
      </c>
    </row>
    <row r="2129" spans="2:65" s="15" customFormat="1">
      <c r="B2129" s="218"/>
      <c r="D2129" s="195" t="s">
        <v>284</v>
      </c>
      <c r="E2129" s="219" t="s">
        <v>5</v>
      </c>
      <c r="F2129" s="220" t="s">
        <v>291</v>
      </c>
      <c r="H2129" s="221">
        <v>310.67500000000001</v>
      </c>
      <c r="I2129" s="222"/>
      <c r="L2129" s="218"/>
      <c r="M2129" s="223"/>
      <c r="N2129" s="224"/>
      <c r="O2129" s="224"/>
      <c r="P2129" s="224"/>
      <c r="Q2129" s="224"/>
      <c r="R2129" s="224"/>
      <c r="S2129" s="224"/>
      <c r="T2129" s="225"/>
      <c r="AT2129" s="219" t="s">
        <v>284</v>
      </c>
      <c r="AU2129" s="219" t="s">
        <v>81</v>
      </c>
      <c r="AV2129" s="15" t="s">
        <v>92</v>
      </c>
      <c r="AW2129" s="15" t="s">
        <v>36</v>
      </c>
      <c r="AX2129" s="15" t="s">
        <v>77</v>
      </c>
      <c r="AY2129" s="219" t="s">
        <v>276</v>
      </c>
    </row>
    <row r="2130" spans="2:65" s="1" customFormat="1" ht="16.5" customHeight="1">
      <c r="B2130" s="181"/>
      <c r="C2130" s="182" t="s">
        <v>1883</v>
      </c>
      <c r="D2130" s="182" t="s">
        <v>278</v>
      </c>
      <c r="E2130" s="183" t="s">
        <v>1967</v>
      </c>
      <c r="F2130" s="184" t="s">
        <v>1968</v>
      </c>
      <c r="G2130" s="185" t="s">
        <v>325</v>
      </c>
      <c r="H2130" s="186">
        <v>188.38</v>
      </c>
      <c r="I2130" s="187"/>
      <c r="J2130" s="188">
        <f>ROUND(I2130*H2130,2)</f>
        <v>0</v>
      </c>
      <c r="K2130" s="184" t="s">
        <v>282</v>
      </c>
      <c r="L2130" s="42"/>
      <c r="M2130" s="189" t="s">
        <v>5</v>
      </c>
      <c r="N2130" s="190" t="s">
        <v>46</v>
      </c>
      <c r="O2130" s="43"/>
      <c r="P2130" s="191">
        <f>O2130*H2130</f>
        <v>0</v>
      </c>
      <c r="Q2130" s="191">
        <v>5.4000000000000003E-3</v>
      </c>
      <c r="R2130" s="191">
        <f>Q2130*H2130</f>
        <v>1.017252</v>
      </c>
      <c r="S2130" s="191">
        <v>0</v>
      </c>
      <c r="T2130" s="192">
        <f>S2130*H2130</f>
        <v>0</v>
      </c>
      <c r="AR2130" s="25" t="s">
        <v>384</v>
      </c>
      <c r="AT2130" s="25" t="s">
        <v>278</v>
      </c>
      <c r="AU2130" s="25" t="s">
        <v>81</v>
      </c>
      <c r="AY2130" s="25" t="s">
        <v>276</v>
      </c>
      <c r="BE2130" s="193">
        <f>IF(N2130="základní",J2130,0)</f>
        <v>0</v>
      </c>
      <c r="BF2130" s="193">
        <f>IF(N2130="snížená",J2130,0)</f>
        <v>0</v>
      </c>
      <c r="BG2130" s="193">
        <f>IF(N2130="zákl. přenesená",J2130,0)</f>
        <v>0</v>
      </c>
      <c r="BH2130" s="193">
        <f>IF(N2130="sníž. přenesená",J2130,0)</f>
        <v>0</v>
      </c>
      <c r="BI2130" s="193">
        <f>IF(N2130="nulová",J2130,0)</f>
        <v>0</v>
      </c>
      <c r="BJ2130" s="25" t="s">
        <v>92</v>
      </c>
      <c r="BK2130" s="193">
        <f>ROUND(I2130*H2130,2)</f>
        <v>0</v>
      </c>
      <c r="BL2130" s="25" t="s">
        <v>384</v>
      </c>
      <c r="BM2130" s="25" t="s">
        <v>4659</v>
      </c>
    </row>
    <row r="2131" spans="2:65" s="12" customFormat="1">
      <c r="B2131" s="194"/>
      <c r="D2131" s="195" t="s">
        <v>284</v>
      </c>
      <c r="E2131" s="196" t="s">
        <v>5</v>
      </c>
      <c r="F2131" s="197" t="s">
        <v>1970</v>
      </c>
      <c r="H2131" s="196" t="s">
        <v>5</v>
      </c>
      <c r="I2131" s="198"/>
      <c r="L2131" s="194"/>
      <c r="M2131" s="199"/>
      <c r="N2131" s="200"/>
      <c r="O2131" s="200"/>
      <c r="P2131" s="200"/>
      <c r="Q2131" s="200"/>
      <c r="R2131" s="200"/>
      <c r="S2131" s="200"/>
      <c r="T2131" s="201"/>
      <c r="AT2131" s="196" t="s">
        <v>284</v>
      </c>
      <c r="AU2131" s="196" t="s">
        <v>81</v>
      </c>
      <c r="AV2131" s="12" t="s">
        <v>77</v>
      </c>
      <c r="AW2131" s="12" t="s">
        <v>36</v>
      </c>
      <c r="AX2131" s="12" t="s">
        <v>73</v>
      </c>
      <c r="AY2131" s="196" t="s">
        <v>276</v>
      </c>
    </row>
    <row r="2132" spans="2:65" s="12" customFormat="1">
      <c r="B2132" s="194"/>
      <c r="D2132" s="195" t="s">
        <v>284</v>
      </c>
      <c r="E2132" s="196" t="s">
        <v>5</v>
      </c>
      <c r="F2132" s="197" t="s">
        <v>4642</v>
      </c>
      <c r="H2132" s="196" t="s">
        <v>5</v>
      </c>
      <c r="I2132" s="198"/>
      <c r="L2132" s="194"/>
      <c r="M2132" s="199"/>
      <c r="N2132" s="200"/>
      <c r="O2132" s="200"/>
      <c r="P2132" s="200"/>
      <c r="Q2132" s="200"/>
      <c r="R2132" s="200"/>
      <c r="S2132" s="200"/>
      <c r="T2132" s="201"/>
      <c r="AT2132" s="196" t="s">
        <v>284</v>
      </c>
      <c r="AU2132" s="196" t="s">
        <v>81</v>
      </c>
      <c r="AV2132" s="12" t="s">
        <v>77</v>
      </c>
      <c r="AW2132" s="12" t="s">
        <v>36</v>
      </c>
      <c r="AX2132" s="12" t="s">
        <v>73</v>
      </c>
      <c r="AY2132" s="196" t="s">
        <v>276</v>
      </c>
    </row>
    <row r="2133" spans="2:65" s="13" customFormat="1">
      <c r="B2133" s="202"/>
      <c r="D2133" s="195" t="s">
        <v>284</v>
      </c>
      <c r="E2133" s="203" t="s">
        <v>5</v>
      </c>
      <c r="F2133" s="204" t="s">
        <v>4643</v>
      </c>
      <c r="H2133" s="205">
        <v>188.38</v>
      </c>
      <c r="I2133" s="206"/>
      <c r="L2133" s="202"/>
      <c r="M2133" s="207"/>
      <c r="N2133" s="208"/>
      <c r="O2133" s="208"/>
      <c r="P2133" s="208"/>
      <c r="Q2133" s="208"/>
      <c r="R2133" s="208"/>
      <c r="S2133" s="208"/>
      <c r="T2133" s="209"/>
      <c r="AT2133" s="203" t="s">
        <v>284</v>
      </c>
      <c r="AU2133" s="203" t="s">
        <v>81</v>
      </c>
      <c r="AV2133" s="13" t="s">
        <v>81</v>
      </c>
      <c r="AW2133" s="13" t="s">
        <v>36</v>
      </c>
      <c r="AX2133" s="13" t="s">
        <v>73</v>
      </c>
      <c r="AY2133" s="203" t="s">
        <v>276</v>
      </c>
    </row>
    <row r="2134" spans="2:65" s="14" customFormat="1">
      <c r="B2134" s="210"/>
      <c r="D2134" s="195" t="s">
        <v>284</v>
      </c>
      <c r="E2134" s="211" t="s">
        <v>5</v>
      </c>
      <c r="F2134" s="212" t="s">
        <v>290</v>
      </c>
      <c r="H2134" s="213">
        <v>188.38</v>
      </c>
      <c r="I2134" s="214"/>
      <c r="L2134" s="210"/>
      <c r="M2134" s="215"/>
      <c r="N2134" s="216"/>
      <c r="O2134" s="216"/>
      <c r="P2134" s="216"/>
      <c r="Q2134" s="216"/>
      <c r="R2134" s="216"/>
      <c r="S2134" s="216"/>
      <c r="T2134" s="217"/>
      <c r="AT2134" s="211" t="s">
        <v>284</v>
      </c>
      <c r="AU2134" s="211" t="s">
        <v>81</v>
      </c>
      <c r="AV2134" s="14" t="s">
        <v>87</v>
      </c>
      <c r="AW2134" s="14" t="s">
        <v>36</v>
      </c>
      <c r="AX2134" s="14" t="s">
        <v>73</v>
      </c>
      <c r="AY2134" s="211" t="s">
        <v>276</v>
      </c>
    </row>
    <row r="2135" spans="2:65" s="15" customFormat="1">
      <c r="B2135" s="218"/>
      <c r="D2135" s="195" t="s">
        <v>284</v>
      </c>
      <c r="E2135" s="219" t="s">
        <v>5</v>
      </c>
      <c r="F2135" s="220" t="s">
        <v>291</v>
      </c>
      <c r="H2135" s="221">
        <v>188.38</v>
      </c>
      <c r="I2135" s="222"/>
      <c r="L2135" s="218"/>
      <c r="M2135" s="223"/>
      <c r="N2135" s="224"/>
      <c r="O2135" s="224"/>
      <c r="P2135" s="224"/>
      <c r="Q2135" s="224"/>
      <c r="R2135" s="224"/>
      <c r="S2135" s="224"/>
      <c r="T2135" s="225"/>
      <c r="AT2135" s="219" t="s">
        <v>284</v>
      </c>
      <c r="AU2135" s="219" t="s">
        <v>81</v>
      </c>
      <c r="AV2135" s="15" t="s">
        <v>92</v>
      </c>
      <c r="AW2135" s="15" t="s">
        <v>36</v>
      </c>
      <c r="AX2135" s="15" t="s">
        <v>77</v>
      </c>
      <c r="AY2135" s="219" t="s">
        <v>276</v>
      </c>
    </row>
    <row r="2136" spans="2:65" s="1" customFormat="1" ht="16.5" customHeight="1">
      <c r="B2136" s="181"/>
      <c r="C2136" s="182" t="s">
        <v>1889</v>
      </c>
      <c r="D2136" s="182" t="s">
        <v>278</v>
      </c>
      <c r="E2136" s="183" t="s">
        <v>1972</v>
      </c>
      <c r="F2136" s="184" t="s">
        <v>1973</v>
      </c>
      <c r="G2136" s="185" t="s">
        <v>325</v>
      </c>
      <c r="H2136" s="186">
        <v>188.38</v>
      </c>
      <c r="I2136" s="187"/>
      <c r="J2136" s="188">
        <f>ROUND(I2136*H2136,2)</f>
        <v>0</v>
      </c>
      <c r="K2136" s="184" t="s">
        <v>282</v>
      </c>
      <c r="L2136" s="42"/>
      <c r="M2136" s="189" t="s">
        <v>5</v>
      </c>
      <c r="N2136" s="190" t="s">
        <v>46</v>
      </c>
      <c r="O2136" s="43"/>
      <c r="P2136" s="191">
        <f>O2136*H2136</f>
        <v>0</v>
      </c>
      <c r="Q2136" s="191">
        <v>4.0000000000000001E-3</v>
      </c>
      <c r="R2136" s="191">
        <f>Q2136*H2136</f>
        <v>0.75351999999999997</v>
      </c>
      <c r="S2136" s="191">
        <v>0</v>
      </c>
      <c r="T2136" s="192">
        <f>S2136*H2136</f>
        <v>0</v>
      </c>
      <c r="AR2136" s="25" t="s">
        <v>384</v>
      </c>
      <c r="AT2136" s="25" t="s">
        <v>278</v>
      </c>
      <c r="AU2136" s="25" t="s">
        <v>81</v>
      </c>
      <c r="AY2136" s="25" t="s">
        <v>276</v>
      </c>
      <c r="BE2136" s="193">
        <f>IF(N2136="základní",J2136,0)</f>
        <v>0</v>
      </c>
      <c r="BF2136" s="193">
        <f>IF(N2136="snížená",J2136,0)</f>
        <v>0</v>
      </c>
      <c r="BG2136" s="193">
        <f>IF(N2136="zákl. přenesená",J2136,0)</f>
        <v>0</v>
      </c>
      <c r="BH2136" s="193">
        <f>IF(N2136="sníž. přenesená",J2136,0)</f>
        <v>0</v>
      </c>
      <c r="BI2136" s="193">
        <f>IF(N2136="nulová",J2136,0)</f>
        <v>0</v>
      </c>
      <c r="BJ2136" s="25" t="s">
        <v>92</v>
      </c>
      <c r="BK2136" s="193">
        <f>ROUND(I2136*H2136,2)</f>
        <v>0</v>
      </c>
      <c r="BL2136" s="25" t="s">
        <v>384</v>
      </c>
      <c r="BM2136" s="25" t="s">
        <v>4660</v>
      </c>
    </row>
    <row r="2137" spans="2:65" s="12" customFormat="1">
      <c r="B2137" s="194"/>
      <c r="D2137" s="195" t="s">
        <v>284</v>
      </c>
      <c r="E2137" s="196" t="s">
        <v>5</v>
      </c>
      <c r="F2137" s="197" t="s">
        <v>1975</v>
      </c>
      <c r="H2137" s="196" t="s">
        <v>5</v>
      </c>
      <c r="I2137" s="198"/>
      <c r="L2137" s="194"/>
      <c r="M2137" s="199"/>
      <c r="N2137" s="200"/>
      <c r="O2137" s="200"/>
      <c r="P2137" s="200"/>
      <c r="Q2137" s="200"/>
      <c r="R2137" s="200"/>
      <c r="S2137" s="200"/>
      <c r="T2137" s="201"/>
      <c r="AT2137" s="196" t="s">
        <v>284</v>
      </c>
      <c r="AU2137" s="196" t="s">
        <v>81</v>
      </c>
      <c r="AV2137" s="12" t="s">
        <v>77</v>
      </c>
      <c r="AW2137" s="12" t="s">
        <v>36</v>
      </c>
      <c r="AX2137" s="12" t="s">
        <v>73</v>
      </c>
      <c r="AY2137" s="196" t="s">
        <v>276</v>
      </c>
    </row>
    <row r="2138" spans="2:65" s="12" customFormat="1">
      <c r="B2138" s="194"/>
      <c r="D2138" s="195" t="s">
        <v>284</v>
      </c>
      <c r="E2138" s="196" t="s">
        <v>5</v>
      </c>
      <c r="F2138" s="197" t="s">
        <v>4642</v>
      </c>
      <c r="H2138" s="196" t="s">
        <v>5</v>
      </c>
      <c r="I2138" s="198"/>
      <c r="L2138" s="194"/>
      <c r="M2138" s="199"/>
      <c r="N2138" s="200"/>
      <c r="O2138" s="200"/>
      <c r="P2138" s="200"/>
      <c r="Q2138" s="200"/>
      <c r="R2138" s="200"/>
      <c r="S2138" s="200"/>
      <c r="T2138" s="201"/>
      <c r="AT2138" s="196" t="s">
        <v>284</v>
      </c>
      <c r="AU2138" s="196" t="s">
        <v>81</v>
      </c>
      <c r="AV2138" s="12" t="s">
        <v>77</v>
      </c>
      <c r="AW2138" s="12" t="s">
        <v>36</v>
      </c>
      <c r="AX2138" s="12" t="s">
        <v>73</v>
      </c>
      <c r="AY2138" s="196" t="s">
        <v>276</v>
      </c>
    </row>
    <row r="2139" spans="2:65" s="13" customFormat="1">
      <c r="B2139" s="202"/>
      <c r="D2139" s="195" t="s">
        <v>284</v>
      </c>
      <c r="E2139" s="203" t="s">
        <v>5</v>
      </c>
      <c r="F2139" s="204" t="s">
        <v>4643</v>
      </c>
      <c r="H2139" s="205">
        <v>188.38</v>
      </c>
      <c r="I2139" s="206"/>
      <c r="L2139" s="202"/>
      <c r="M2139" s="207"/>
      <c r="N2139" s="208"/>
      <c r="O2139" s="208"/>
      <c r="P2139" s="208"/>
      <c r="Q2139" s="208"/>
      <c r="R2139" s="208"/>
      <c r="S2139" s="208"/>
      <c r="T2139" s="209"/>
      <c r="AT2139" s="203" t="s">
        <v>284</v>
      </c>
      <c r="AU2139" s="203" t="s">
        <v>81</v>
      </c>
      <c r="AV2139" s="13" t="s">
        <v>81</v>
      </c>
      <c r="AW2139" s="13" t="s">
        <v>36</v>
      </c>
      <c r="AX2139" s="13" t="s">
        <v>73</v>
      </c>
      <c r="AY2139" s="203" t="s">
        <v>276</v>
      </c>
    </row>
    <row r="2140" spans="2:65" s="14" customFormat="1">
      <c r="B2140" s="210"/>
      <c r="D2140" s="195" t="s">
        <v>284</v>
      </c>
      <c r="E2140" s="211" t="s">
        <v>5</v>
      </c>
      <c r="F2140" s="212" t="s">
        <v>290</v>
      </c>
      <c r="H2140" s="213">
        <v>188.38</v>
      </c>
      <c r="I2140" s="214"/>
      <c r="L2140" s="210"/>
      <c r="M2140" s="215"/>
      <c r="N2140" s="216"/>
      <c r="O2140" s="216"/>
      <c r="P2140" s="216"/>
      <c r="Q2140" s="216"/>
      <c r="R2140" s="216"/>
      <c r="S2140" s="216"/>
      <c r="T2140" s="217"/>
      <c r="AT2140" s="211" t="s">
        <v>284</v>
      </c>
      <c r="AU2140" s="211" t="s">
        <v>81</v>
      </c>
      <c r="AV2140" s="14" t="s">
        <v>87</v>
      </c>
      <c r="AW2140" s="14" t="s">
        <v>36</v>
      </c>
      <c r="AX2140" s="14" t="s">
        <v>73</v>
      </c>
      <c r="AY2140" s="211" t="s">
        <v>276</v>
      </c>
    </row>
    <row r="2141" spans="2:65" s="15" customFormat="1">
      <c r="B2141" s="218"/>
      <c r="D2141" s="195" t="s">
        <v>284</v>
      </c>
      <c r="E2141" s="219" t="s">
        <v>5</v>
      </c>
      <c r="F2141" s="220" t="s">
        <v>291</v>
      </c>
      <c r="H2141" s="221">
        <v>188.38</v>
      </c>
      <c r="I2141" s="222"/>
      <c r="L2141" s="218"/>
      <c r="M2141" s="223"/>
      <c r="N2141" s="224"/>
      <c r="O2141" s="224"/>
      <c r="P2141" s="224"/>
      <c r="Q2141" s="224"/>
      <c r="R2141" s="224"/>
      <c r="S2141" s="224"/>
      <c r="T2141" s="225"/>
      <c r="AT2141" s="219" t="s">
        <v>284</v>
      </c>
      <c r="AU2141" s="219" t="s">
        <v>81</v>
      </c>
      <c r="AV2141" s="15" t="s">
        <v>92</v>
      </c>
      <c r="AW2141" s="15" t="s">
        <v>36</v>
      </c>
      <c r="AX2141" s="15" t="s">
        <v>77</v>
      </c>
      <c r="AY2141" s="219" t="s">
        <v>276</v>
      </c>
    </row>
    <row r="2142" spans="2:65" s="1" customFormat="1" ht="16.5" customHeight="1">
      <c r="B2142" s="181"/>
      <c r="C2142" s="182" t="s">
        <v>1898</v>
      </c>
      <c r="D2142" s="182" t="s">
        <v>278</v>
      </c>
      <c r="E2142" s="183" t="s">
        <v>4661</v>
      </c>
      <c r="F2142" s="184" t="s">
        <v>4662</v>
      </c>
      <c r="G2142" s="185" t="s">
        <v>325</v>
      </c>
      <c r="H2142" s="186">
        <v>122.295</v>
      </c>
      <c r="I2142" s="187"/>
      <c r="J2142" s="188">
        <f>ROUND(I2142*H2142,2)</f>
        <v>0</v>
      </c>
      <c r="K2142" s="184" t="s">
        <v>282</v>
      </c>
      <c r="L2142" s="42"/>
      <c r="M2142" s="189" t="s">
        <v>5</v>
      </c>
      <c r="N2142" s="190" t="s">
        <v>46</v>
      </c>
      <c r="O2142" s="43"/>
      <c r="P2142" s="191">
        <f>O2142*H2142</f>
        <v>0</v>
      </c>
      <c r="Q2142" s="191">
        <v>2.4000000000000001E-4</v>
      </c>
      <c r="R2142" s="191">
        <f>Q2142*H2142</f>
        <v>2.93508E-2</v>
      </c>
      <c r="S2142" s="191">
        <v>0</v>
      </c>
      <c r="T2142" s="192">
        <f>S2142*H2142</f>
        <v>0</v>
      </c>
      <c r="AR2142" s="25" t="s">
        <v>384</v>
      </c>
      <c r="AT2142" s="25" t="s">
        <v>278</v>
      </c>
      <c r="AU2142" s="25" t="s">
        <v>81</v>
      </c>
      <c r="AY2142" s="25" t="s">
        <v>276</v>
      </c>
      <c r="BE2142" s="193">
        <f>IF(N2142="základní",J2142,0)</f>
        <v>0</v>
      </c>
      <c r="BF2142" s="193">
        <f>IF(N2142="snížená",J2142,0)</f>
        <v>0</v>
      </c>
      <c r="BG2142" s="193">
        <f>IF(N2142="zákl. přenesená",J2142,0)</f>
        <v>0</v>
      </c>
      <c r="BH2142" s="193">
        <f>IF(N2142="sníž. přenesená",J2142,0)</f>
        <v>0</v>
      </c>
      <c r="BI2142" s="193">
        <f>IF(N2142="nulová",J2142,0)</f>
        <v>0</v>
      </c>
      <c r="BJ2142" s="25" t="s">
        <v>92</v>
      </c>
      <c r="BK2142" s="193">
        <f>ROUND(I2142*H2142,2)</f>
        <v>0</v>
      </c>
      <c r="BL2142" s="25" t="s">
        <v>384</v>
      </c>
      <c r="BM2142" s="25" t="s">
        <v>4663</v>
      </c>
    </row>
    <row r="2143" spans="2:65" s="12" customFormat="1">
      <c r="B2143" s="194"/>
      <c r="D2143" s="195" t="s">
        <v>284</v>
      </c>
      <c r="E2143" s="196" t="s">
        <v>5</v>
      </c>
      <c r="F2143" s="197" t="s">
        <v>4664</v>
      </c>
      <c r="H2143" s="196" t="s">
        <v>5</v>
      </c>
      <c r="I2143" s="198"/>
      <c r="L2143" s="194"/>
      <c r="M2143" s="199"/>
      <c r="N2143" s="200"/>
      <c r="O2143" s="200"/>
      <c r="P2143" s="200"/>
      <c r="Q2143" s="200"/>
      <c r="R2143" s="200"/>
      <c r="S2143" s="200"/>
      <c r="T2143" s="201"/>
      <c r="AT2143" s="196" t="s">
        <v>284</v>
      </c>
      <c r="AU2143" s="196" t="s">
        <v>81</v>
      </c>
      <c r="AV2143" s="12" t="s">
        <v>77</v>
      </c>
      <c r="AW2143" s="12" t="s">
        <v>36</v>
      </c>
      <c r="AX2143" s="12" t="s">
        <v>73</v>
      </c>
      <c r="AY2143" s="196" t="s">
        <v>276</v>
      </c>
    </row>
    <row r="2144" spans="2:65" s="12" customFormat="1">
      <c r="B2144" s="194"/>
      <c r="D2144" s="195" t="s">
        <v>284</v>
      </c>
      <c r="E2144" s="196" t="s">
        <v>5</v>
      </c>
      <c r="F2144" s="197" t="s">
        <v>3990</v>
      </c>
      <c r="H2144" s="196" t="s">
        <v>5</v>
      </c>
      <c r="I2144" s="198"/>
      <c r="L2144" s="194"/>
      <c r="M2144" s="199"/>
      <c r="N2144" s="200"/>
      <c r="O2144" s="200"/>
      <c r="P2144" s="200"/>
      <c r="Q2144" s="200"/>
      <c r="R2144" s="200"/>
      <c r="S2144" s="200"/>
      <c r="T2144" s="201"/>
      <c r="AT2144" s="196" t="s">
        <v>284</v>
      </c>
      <c r="AU2144" s="196" t="s">
        <v>81</v>
      </c>
      <c r="AV2144" s="12" t="s">
        <v>77</v>
      </c>
      <c r="AW2144" s="12" t="s">
        <v>36</v>
      </c>
      <c r="AX2144" s="12" t="s">
        <v>73</v>
      </c>
      <c r="AY2144" s="196" t="s">
        <v>276</v>
      </c>
    </row>
    <row r="2145" spans="2:65" s="12" customFormat="1">
      <c r="B2145" s="194"/>
      <c r="D2145" s="195" t="s">
        <v>284</v>
      </c>
      <c r="E2145" s="196" t="s">
        <v>5</v>
      </c>
      <c r="F2145" s="197" t="s">
        <v>4648</v>
      </c>
      <c r="H2145" s="196" t="s">
        <v>5</v>
      </c>
      <c r="I2145" s="198"/>
      <c r="L2145" s="194"/>
      <c r="M2145" s="199"/>
      <c r="N2145" s="200"/>
      <c r="O2145" s="200"/>
      <c r="P2145" s="200"/>
      <c r="Q2145" s="200"/>
      <c r="R2145" s="200"/>
      <c r="S2145" s="200"/>
      <c r="T2145" s="201"/>
      <c r="AT2145" s="196" t="s">
        <v>284</v>
      </c>
      <c r="AU2145" s="196" t="s">
        <v>81</v>
      </c>
      <c r="AV2145" s="12" t="s">
        <v>77</v>
      </c>
      <c r="AW2145" s="12" t="s">
        <v>36</v>
      </c>
      <c r="AX2145" s="12" t="s">
        <v>73</v>
      </c>
      <c r="AY2145" s="196" t="s">
        <v>276</v>
      </c>
    </row>
    <row r="2146" spans="2:65" s="12" customFormat="1">
      <c r="B2146" s="194"/>
      <c r="D2146" s="195" t="s">
        <v>284</v>
      </c>
      <c r="E2146" s="196" t="s">
        <v>5</v>
      </c>
      <c r="F2146" s="197" t="s">
        <v>4649</v>
      </c>
      <c r="H2146" s="196" t="s">
        <v>5</v>
      </c>
      <c r="I2146" s="198"/>
      <c r="L2146" s="194"/>
      <c r="M2146" s="199"/>
      <c r="N2146" s="200"/>
      <c r="O2146" s="200"/>
      <c r="P2146" s="200"/>
      <c r="Q2146" s="200"/>
      <c r="R2146" s="200"/>
      <c r="S2146" s="200"/>
      <c r="T2146" s="201"/>
      <c r="AT2146" s="196" t="s">
        <v>284</v>
      </c>
      <c r="AU2146" s="196" t="s">
        <v>81</v>
      </c>
      <c r="AV2146" s="12" t="s">
        <v>77</v>
      </c>
      <c r="AW2146" s="12" t="s">
        <v>36</v>
      </c>
      <c r="AX2146" s="12" t="s">
        <v>73</v>
      </c>
      <c r="AY2146" s="196" t="s">
        <v>276</v>
      </c>
    </row>
    <row r="2147" spans="2:65" s="13" customFormat="1">
      <c r="B2147" s="202"/>
      <c r="D2147" s="195" t="s">
        <v>284</v>
      </c>
      <c r="E2147" s="203" t="s">
        <v>5</v>
      </c>
      <c r="F2147" s="204" t="s">
        <v>4650</v>
      </c>
      <c r="H2147" s="205">
        <v>91.92</v>
      </c>
      <c r="I2147" s="206"/>
      <c r="L2147" s="202"/>
      <c r="M2147" s="207"/>
      <c r="N2147" s="208"/>
      <c r="O2147" s="208"/>
      <c r="P2147" s="208"/>
      <c r="Q2147" s="208"/>
      <c r="R2147" s="208"/>
      <c r="S2147" s="208"/>
      <c r="T2147" s="209"/>
      <c r="AT2147" s="203" t="s">
        <v>284</v>
      </c>
      <c r="AU2147" s="203" t="s">
        <v>81</v>
      </c>
      <c r="AV2147" s="13" t="s">
        <v>81</v>
      </c>
      <c r="AW2147" s="13" t="s">
        <v>36</v>
      </c>
      <c r="AX2147" s="13" t="s">
        <v>73</v>
      </c>
      <c r="AY2147" s="203" t="s">
        <v>276</v>
      </c>
    </row>
    <row r="2148" spans="2:65" s="12" customFormat="1">
      <c r="B2148" s="194"/>
      <c r="D2148" s="195" t="s">
        <v>284</v>
      </c>
      <c r="E2148" s="196" t="s">
        <v>5</v>
      </c>
      <c r="F2148" s="197" t="s">
        <v>4143</v>
      </c>
      <c r="H2148" s="196" t="s">
        <v>5</v>
      </c>
      <c r="I2148" s="198"/>
      <c r="L2148" s="194"/>
      <c r="M2148" s="199"/>
      <c r="N2148" s="200"/>
      <c r="O2148" s="200"/>
      <c r="P2148" s="200"/>
      <c r="Q2148" s="200"/>
      <c r="R2148" s="200"/>
      <c r="S2148" s="200"/>
      <c r="T2148" s="201"/>
      <c r="AT2148" s="196" t="s">
        <v>284</v>
      </c>
      <c r="AU2148" s="196" t="s">
        <v>81</v>
      </c>
      <c r="AV2148" s="12" t="s">
        <v>77</v>
      </c>
      <c r="AW2148" s="12" t="s">
        <v>36</v>
      </c>
      <c r="AX2148" s="12" t="s">
        <v>73</v>
      </c>
      <c r="AY2148" s="196" t="s">
        <v>276</v>
      </c>
    </row>
    <row r="2149" spans="2:65" s="13" customFormat="1">
      <c r="B2149" s="202"/>
      <c r="D2149" s="195" t="s">
        <v>284</v>
      </c>
      <c r="E2149" s="203" t="s">
        <v>5</v>
      </c>
      <c r="F2149" s="204" t="s">
        <v>4651</v>
      </c>
      <c r="H2149" s="205">
        <v>8.1999999999999993</v>
      </c>
      <c r="I2149" s="206"/>
      <c r="L2149" s="202"/>
      <c r="M2149" s="207"/>
      <c r="N2149" s="208"/>
      <c r="O2149" s="208"/>
      <c r="P2149" s="208"/>
      <c r="Q2149" s="208"/>
      <c r="R2149" s="208"/>
      <c r="S2149" s="208"/>
      <c r="T2149" s="209"/>
      <c r="AT2149" s="203" t="s">
        <v>284</v>
      </c>
      <c r="AU2149" s="203" t="s">
        <v>81</v>
      </c>
      <c r="AV2149" s="13" t="s">
        <v>81</v>
      </c>
      <c r="AW2149" s="13" t="s">
        <v>36</v>
      </c>
      <c r="AX2149" s="13" t="s">
        <v>73</v>
      </c>
      <c r="AY2149" s="203" t="s">
        <v>276</v>
      </c>
    </row>
    <row r="2150" spans="2:65" s="13" customFormat="1">
      <c r="B2150" s="202"/>
      <c r="D2150" s="195" t="s">
        <v>284</v>
      </c>
      <c r="E2150" s="203" t="s">
        <v>5</v>
      </c>
      <c r="F2150" s="204" t="s">
        <v>4652</v>
      </c>
      <c r="H2150" s="205">
        <v>3.2749999999999999</v>
      </c>
      <c r="I2150" s="206"/>
      <c r="L2150" s="202"/>
      <c r="M2150" s="207"/>
      <c r="N2150" s="208"/>
      <c r="O2150" s="208"/>
      <c r="P2150" s="208"/>
      <c r="Q2150" s="208"/>
      <c r="R2150" s="208"/>
      <c r="S2150" s="208"/>
      <c r="T2150" s="209"/>
      <c r="AT2150" s="203" t="s">
        <v>284</v>
      </c>
      <c r="AU2150" s="203" t="s">
        <v>81</v>
      </c>
      <c r="AV2150" s="13" t="s">
        <v>81</v>
      </c>
      <c r="AW2150" s="13" t="s">
        <v>36</v>
      </c>
      <c r="AX2150" s="13" t="s">
        <v>73</v>
      </c>
      <c r="AY2150" s="203" t="s">
        <v>276</v>
      </c>
    </row>
    <row r="2151" spans="2:65" s="13" customFormat="1">
      <c r="B2151" s="202"/>
      <c r="D2151" s="195" t="s">
        <v>284</v>
      </c>
      <c r="E2151" s="203" t="s">
        <v>5</v>
      </c>
      <c r="F2151" s="204" t="s">
        <v>4653</v>
      </c>
      <c r="H2151" s="205">
        <v>5.4</v>
      </c>
      <c r="I2151" s="206"/>
      <c r="L2151" s="202"/>
      <c r="M2151" s="207"/>
      <c r="N2151" s="208"/>
      <c r="O2151" s="208"/>
      <c r="P2151" s="208"/>
      <c r="Q2151" s="208"/>
      <c r="R2151" s="208"/>
      <c r="S2151" s="208"/>
      <c r="T2151" s="209"/>
      <c r="AT2151" s="203" t="s">
        <v>284</v>
      </c>
      <c r="AU2151" s="203" t="s">
        <v>81</v>
      </c>
      <c r="AV2151" s="13" t="s">
        <v>81</v>
      </c>
      <c r="AW2151" s="13" t="s">
        <v>36</v>
      </c>
      <c r="AX2151" s="13" t="s">
        <v>73</v>
      </c>
      <c r="AY2151" s="203" t="s">
        <v>276</v>
      </c>
    </row>
    <row r="2152" spans="2:65" s="13" customFormat="1">
      <c r="B2152" s="202"/>
      <c r="D2152" s="195" t="s">
        <v>284</v>
      </c>
      <c r="E2152" s="203" t="s">
        <v>5</v>
      </c>
      <c r="F2152" s="204" t="s">
        <v>4654</v>
      </c>
      <c r="H2152" s="205">
        <v>3.15</v>
      </c>
      <c r="I2152" s="206"/>
      <c r="L2152" s="202"/>
      <c r="M2152" s="207"/>
      <c r="N2152" s="208"/>
      <c r="O2152" s="208"/>
      <c r="P2152" s="208"/>
      <c r="Q2152" s="208"/>
      <c r="R2152" s="208"/>
      <c r="S2152" s="208"/>
      <c r="T2152" s="209"/>
      <c r="AT2152" s="203" t="s">
        <v>284</v>
      </c>
      <c r="AU2152" s="203" t="s">
        <v>81</v>
      </c>
      <c r="AV2152" s="13" t="s">
        <v>81</v>
      </c>
      <c r="AW2152" s="13" t="s">
        <v>36</v>
      </c>
      <c r="AX2152" s="13" t="s">
        <v>73</v>
      </c>
      <c r="AY2152" s="203" t="s">
        <v>276</v>
      </c>
    </row>
    <row r="2153" spans="2:65" s="13" customFormat="1">
      <c r="B2153" s="202"/>
      <c r="D2153" s="195" t="s">
        <v>284</v>
      </c>
      <c r="E2153" s="203" t="s">
        <v>5</v>
      </c>
      <c r="F2153" s="204" t="s">
        <v>4655</v>
      </c>
      <c r="H2153" s="205">
        <v>1</v>
      </c>
      <c r="I2153" s="206"/>
      <c r="L2153" s="202"/>
      <c r="M2153" s="207"/>
      <c r="N2153" s="208"/>
      <c r="O2153" s="208"/>
      <c r="P2153" s="208"/>
      <c r="Q2153" s="208"/>
      <c r="R2153" s="208"/>
      <c r="S2153" s="208"/>
      <c r="T2153" s="209"/>
      <c r="AT2153" s="203" t="s">
        <v>284</v>
      </c>
      <c r="AU2153" s="203" t="s">
        <v>81</v>
      </c>
      <c r="AV2153" s="13" t="s">
        <v>81</v>
      </c>
      <c r="AW2153" s="13" t="s">
        <v>36</v>
      </c>
      <c r="AX2153" s="13" t="s">
        <v>73</v>
      </c>
      <c r="AY2153" s="203" t="s">
        <v>276</v>
      </c>
    </row>
    <row r="2154" spans="2:65" s="13" customFormat="1">
      <c r="B2154" s="202"/>
      <c r="D2154" s="195" t="s">
        <v>284</v>
      </c>
      <c r="E2154" s="203" t="s">
        <v>5</v>
      </c>
      <c r="F2154" s="204" t="s">
        <v>4656</v>
      </c>
      <c r="H2154" s="205">
        <v>4.7</v>
      </c>
      <c r="I2154" s="206"/>
      <c r="L2154" s="202"/>
      <c r="M2154" s="207"/>
      <c r="N2154" s="208"/>
      <c r="O2154" s="208"/>
      <c r="P2154" s="208"/>
      <c r="Q2154" s="208"/>
      <c r="R2154" s="208"/>
      <c r="S2154" s="208"/>
      <c r="T2154" s="209"/>
      <c r="AT2154" s="203" t="s">
        <v>284</v>
      </c>
      <c r="AU2154" s="203" t="s">
        <v>81</v>
      </c>
      <c r="AV2154" s="13" t="s">
        <v>81</v>
      </c>
      <c r="AW2154" s="13" t="s">
        <v>36</v>
      </c>
      <c r="AX2154" s="13" t="s">
        <v>73</v>
      </c>
      <c r="AY2154" s="203" t="s">
        <v>276</v>
      </c>
    </row>
    <row r="2155" spans="2:65" s="13" customFormat="1">
      <c r="B2155" s="202"/>
      <c r="D2155" s="195" t="s">
        <v>284</v>
      </c>
      <c r="E2155" s="203" t="s">
        <v>5</v>
      </c>
      <c r="F2155" s="204" t="s">
        <v>4657</v>
      </c>
      <c r="H2155" s="205">
        <v>2.95</v>
      </c>
      <c r="I2155" s="206"/>
      <c r="L2155" s="202"/>
      <c r="M2155" s="207"/>
      <c r="N2155" s="208"/>
      <c r="O2155" s="208"/>
      <c r="P2155" s="208"/>
      <c r="Q2155" s="208"/>
      <c r="R2155" s="208"/>
      <c r="S2155" s="208"/>
      <c r="T2155" s="209"/>
      <c r="AT2155" s="203" t="s">
        <v>284</v>
      </c>
      <c r="AU2155" s="203" t="s">
        <v>81</v>
      </c>
      <c r="AV2155" s="13" t="s">
        <v>81</v>
      </c>
      <c r="AW2155" s="13" t="s">
        <v>36</v>
      </c>
      <c r="AX2155" s="13" t="s">
        <v>73</v>
      </c>
      <c r="AY2155" s="203" t="s">
        <v>276</v>
      </c>
    </row>
    <row r="2156" spans="2:65" s="13" customFormat="1">
      <c r="B2156" s="202"/>
      <c r="D2156" s="195" t="s">
        <v>284</v>
      </c>
      <c r="E2156" s="203" t="s">
        <v>5</v>
      </c>
      <c r="F2156" s="204" t="s">
        <v>4658</v>
      </c>
      <c r="H2156" s="205">
        <v>1.7</v>
      </c>
      <c r="I2156" s="206"/>
      <c r="L2156" s="202"/>
      <c r="M2156" s="207"/>
      <c r="N2156" s="208"/>
      <c r="O2156" s="208"/>
      <c r="P2156" s="208"/>
      <c r="Q2156" s="208"/>
      <c r="R2156" s="208"/>
      <c r="S2156" s="208"/>
      <c r="T2156" s="209"/>
      <c r="AT2156" s="203" t="s">
        <v>284</v>
      </c>
      <c r="AU2156" s="203" t="s">
        <v>81</v>
      </c>
      <c r="AV2156" s="13" t="s">
        <v>81</v>
      </c>
      <c r="AW2156" s="13" t="s">
        <v>36</v>
      </c>
      <c r="AX2156" s="13" t="s">
        <v>73</v>
      </c>
      <c r="AY2156" s="203" t="s">
        <v>276</v>
      </c>
    </row>
    <row r="2157" spans="2:65" s="14" customFormat="1">
      <c r="B2157" s="210"/>
      <c r="D2157" s="195" t="s">
        <v>284</v>
      </c>
      <c r="E2157" s="211" t="s">
        <v>5</v>
      </c>
      <c r="F2157" s="212" t="s">
        <v>290</v>
      </c>
      <c r="H2157" s="213">
        <v>122.295</v>
      </c>
      <c r="I2157" s="214"/>
      <c r="L2157" s="210"/>
      <c r="M2157" s="215"/>
      <c r="N2157" s="216"/>
      <c r="O2157" s="216"/>
      <c r="P2157" s="216"/>
      <c r="Q2157" s="216"/>
      <c r="R2157" s="216"/>
      <c r="S2157" s="216"/>
      <c r="T2157" s="217"/>
      <c r="AT2157" s="211" t="s">
        <v>284</v>
      </c>
      <c r="AU2157" s="211" t="s">
        <v>81</v>
      </c>
      <c r="AV2157" s="14" t="s">
        <v>87</v>
      </c>
      <c r="AW2157" s="14" t="s">
        <v>36</v>
      </c>
      <c r="AX2157" s="14" t="s">
        <v>73</v>
      </c>
      <c r="AY2157" s="211" t="s">
        <v>276</v>
      </c>
    </row>
    <row r="2158" spans="2:65" s="15" customFormat="1">
      <c r="B2158" s="218"/>
      <c r="D2158" s="195" t="s">
        <v>284</v>
      </c>
      <c r="E2158" s="219" t="s">
        <v>5</v>
      </c>
      <c r="F2158" s="220" t="s">
        <v>291</v>
      </c>
      <c r="H2158" s="221">
        <v>122.295</v>
      </c>
      <c r="I2158" s="222"/>
      <c r="L2158" s="218"/>
      <c r="M2158" s="223"/>
      <c r="N2158" s="224"/>
      <c r="O2158" s="224"/>
      <c r="P2158" s="224"/>
      <c r="Q2158" s="224"/>
      <c r="R2158" s="224"/>
      <c r="S2158" s="224"/>
      <c r="T2158" s="225"/>
      <c r="AT2158" s="219" t="s">
        <v>284</v>
      </c>
      <c r="AU2158" s="219" t="s">
        <v>81</v>
      </c>
      <c r="AV2158" s="15" t="s">
        <v>92</v>
      </c>
      <c r="AW2158" s="15" t="s">
        <v>36</v>
      </c>
      <c r="AX2158" s="15" t="s">
        <v>77</v>
      </c>
      <c r="AY2158" s="219" t="s">
        <v>276</v>
      </c>
    </row>
    <row r="2159" spans="2:65" s="1" customFormat="1" ht="16.5" customHeight="1">
      <c r="B2159" s="181"/>
      <c r="C2159" s="182" t="s">
        <v>1902</v>
      </c>
      <c r="D2159" s="182" t="s">
        <v>278</v>
      </c>
      <c r="E2159" s="183" t="s">
        <v>1977</v>
      </c>
      <c r="F2159" s="184" t="s">
        <v>1978</v>
      </c>
      <c r="G2159" s="185" t="s">
        <v>416</v>
      </c>
      <c r="H2159" s="186">
        <v>159.24</v>
      </c>
      <c r="I2159" s="187"/>
      <c r="J2159" s="188">
        <f>ROUND(I2159*H2159,2)</f>
        <v>0</v>
      </c>
      <c r="K2159" s="184" t="s">
        <v>282</v>
      </c>
      <c r="L2159" s="42"/>
      <c r="M2159" s="189" t="s">
        <v>5</v>
      </c>
      <c r="N2159" s="190" t="s">
        <v>46</v>
      </c>
      <c r="O2159" s="43"/>
      <c r="P2159" s="191">
        <f>O2159*H2159</f>
        <v>0</v>
      </c>
      <c r="Q2159" s="191">
        <v>3.46E-3</v>
      </c>
      <c r="R2159" s="191">
        <f>Q2159*H2159</f>
        <v>0.55097039999999997</v>
      </c>
      <c r="S2159" s="191">
        <v>0</v>
      </c>
      <c r="T2159" s="192">
        <f>S2159*H2159</f>
        <v>0</v>
      </c>
      <c r="AR2159" s="25" t="s">
        <v>384</v>
      </c>
      <c r="AT2159" s="25" t="s">
        <v>278</v>
      </c>
      <c r="AU2159" s="25" t="s">
        <v>81</v>
      </c>
      <c r="AY2159" s="25" t="s">
        <v>276</v>
      </c>
      <c r="BE2159" s="193">
        <f>IF(N2159="základní",J2159,0)</f>
        <v>0</v>
      </c>
      <c r="BF2159" s="193">
        <f>IF(N2159="snížená",J2159,0)</f>
        <v>0</v>
      </c>
      <c r="BG2159" s="193">
        <f>IF(N2159="zákl. přenesená",J2159,0)</f>
        <v>0</v>
      </c>
      <c r="BH2159" s="193">
        <f>IF(N2159="sníž. přenesená",J2159,0)</f>
        <v>0</v>
      </c>
      <c r="BI2159" s="193">
        <f>IF(N2159="nulová",J2159,0)</f>
        <v>0</v>
      </c>
      <c r="BJ2159" s="25" t="s">
        <v>92</v>
      </c>
      <c r="BK2159" s="193">
        <f>ROUND(I2159*H2159,2)</f>
        <v>0</v>
      </c>
      <c r="BL2159" s="25" t="s">
        <v>384</v>
      </c>
      <c r="BM2159" s="25" t="s">
        <v>4665</v>
      </c>
    </row>
    <row r="2160" spans="2:65" s="12" customFormat="1">
      <c r="B2160" s="194"/>
      <c r="D2160" s="195" t="s">
        <v>284</v>
      </c>
      <c r="E2160" s="196" t="s">
        <v>5</v>
      </c>
      <c r="F2160" s="197" t="s">
        <v>1980</v>
      </c>
      <c r="H2160" s="196" t="s">
        <v>5</v>
      </c>
      <c r="I2160" s="198"/>
      <c r="L2160" s="194"/>
      <c r="M2160" s="199"/>
      <c r="N2160" s="200"/>
      <c r="O2160" s="200"/>
      <c r="P2160" s="200"/>
      <c r="Q2160" s="200"/>
      <c r="R2160" s="200"/>
      <c r="S2160" s="200"/>
      <c r="T2160" s="201"/>
      <c r="AT2160" s="196" t="s">
        <v>284</v>
      </c>
      <c r="AU2160" s="196" t="s">
        <v>81</v>
      </c>
      <c r="AV2160" s="12" t="s">
        <v>77</v>
      </c>
      <c r="AW2160" s="12" t="s">
        <v>36</v>
      </c>
      <c r="AX2160" s="12" t="s">
        <v>73</v>
      </c>
      <c r="AY2160" s="196" t="s">
        <v>276</v>
      </c>
    </row>
    <row r="2161" spans="2:51" s="12" customFormat="1">
      <c r="B2161" s="194"/>
      <c r="D2161" s="195" t="s">
        <v>284</v>
      </c>
      <c r="E2161" s="196" t="s">
        <v>5</v>
      </c>
      <c r="F2161" s="197" t="s">
        <v>3990</v>
      </c>
      <c r="H2161" s="196" t="s">
        <v>5</v>
      </c>
      <c r="I2161" s="198"/>
      <c r="L2161" s="194"/>
      <c r="M2161" s="199"/>
      <c r="N2161" s="200"/>
      <c r="O2161" s="200"/>
      <c r="P2161" s="200"/>
      <c r="Q2161" s="200"/>
      <c r="R2161" s="200"/>
      <c r="S2161" s="200"/>
      <c r="T2161" s="201"/>
      <c r="AT2161" s="196" t="s">
        <v>284</v>
      </c>
      <c r="AU2161" s="196" t="s">
        <v>81</v>
      </c>
      <c r="AV2161" s="12" t="s">
        <v>77</v>
      </c>
      <c r="AW2161" s="12" t="s">
        <v>36</v>
      </c>
      <c r="AX2161" s="12" t="s">
        <v>73</v>
      </c>
      <c r="AY2161" s="196" t="s">
        <v>276</v>
      </c>
    </row>
    <row r="2162" spans="2:51" s="12" customFormat="1">
      <c r="B2162" s="194"/>
      <c r="D2162" s="195" t="s">
        <v>284</v>
      </c>
      <c r="E2162" s="196" t="s">
        <v>5</v>
      </c>
      <c r="F2162" s="197" t="s">
        <v>3756</v>
      </c>
      <c r="H2162" s="196" t="s">
        <v>5</v>
      </c>
      <c r="I2162" s="198"/>
      <c r="L2162" s="194"/>
      <c r="M2162" s="199"/>
      <c r="N2162" s="200"/>
      <c r="O2162" s="200"/>
      <c r="P2162" s="200"/>
      <c r="Q2162" s="200"/>
      <c r="R2162" s="200"/>
      <c r="S2162" s="200"/>
      <c r="T2162" s="201"/>
      <c r="AT2162" s="196" t="s">
        <v>284</v>
      </c>
      <c r="AU2162" s="196" t="s">
        <v>81</v>
      </c>
      <c r="AV2162" s="12" t="s">
        <v>77</v>
      </c>
      <c r="AW2162" s="12" t="s">
        <v>36</v>
      </c>
      <c r="AX2162" s="12" t="s">
        <v>73</v>
      </c>
      <c r="AY2162" s="196" t="s">
        <v>276</v>
      </c>
    </row>
    <row r="2163" spans="2:51" s="12" customFormat="1">
      <c r="B2163" s="194"/>
      <c r="D2163" s="195" t="s">
        <v>284</v>
      </c>
      <c r="E2163" s="196" t="s">
        <v>5</v>
      </c>
      <c r="F2163" s="197" t="s">
        <v>4070</v>
      </c>
      <c r="H2163" s="196" t="s">
        <v>5</v>
      </c>
      <c r="I2163" s="198"/>
      <c r="L2163" s="194"/>
      <c r="M2163" s="199"/>
      <c r="N2163" s="200"/>
      <c r="O2163" s="200"/>
      <c r="P2163" s="200"/>
      <c r="Q2163" s="200"/>
      <c r="R2163" s="200"/>
      <c r="S2163" s="200"/>
      <c r="T2163" s="201"/>
      <c r="AT2163" s="196" t="s">
        <v>284</v>
      </c>
      <c r="AU2163" s="196" t="s">
        <v>81</v>
      </c>
      <c r="AV2163" s="12" t="s">
        <v>77</v>
      </c>
      <c r="AW2163" s="12" t="s">
        <v>36</v>
      </c>
      <c r="AX2163" s="12" t="s">
        <v>73</v>
      </c>
      <c r="AY2163" s="196" t="s">
        <v>276</v>
      </c>
    </row>
    <row r="2164" spans="2:51" s="13" customFormat="1">
      <c r="B2164" s="202"/>
      <c r="D2164" s="195" t="s">
        <v>284</v>
      </c>
      <c r="E2164" s="203" t="s">
        <v>5</v>
      </c>
      <c r="F2164" s="204" t="s">
        <v>4178</v>
      </c>
      <c r="H2164" s="205">
        <v>21.27</v>
      </c>
      <c r="I2164" s="206"/>
      <c r="L2164" s="202"/>
      <c r="M2164" s="207"/>
      <c r="N2164" s="208"/>
      <c r="O2164" s="208"/>
      <c r="P2164" s="208"/>
      <c r="Q2164" s="208"/>
      <c r="R2164" s="208"/>
      <c r="S2164" s="208"/>
      <c r="T2164" s="209"/>
      <c r="AT2164" s="203" t="s">
        <v>284</v>
      </c>
      <c r="AU2164" s="203" t="s">
        <v>81</v>
      </c>
      <c r="AV2164" s="13" t="s">
        <v>81</v>
      </c>
      <c r="AW2164" s="13" t="s">
        <v>36</v>
      </c>
      <c r="AX2164" s="13" t="s">
        <v>73</v>
      </c>
      <c r="AY2164" s="203" t="s">
        <v>276</v>
      </c>
    </row>
    <row r="2165" spans="2:51" s="12" customFormat="1">
      <c r="B2165" s="194"/>
      <c r="D2165" s="195" t="s">
        <v>284</v>
      </c>
      <c r="E2165" s="196" t="s">
        <v>5</v>
      </c>
      <c r="F2165" s="197" t="s">
        <v>4072</v>
      </c>
      <c r="H2165" s="196" t="s">
        <v>5</v>
      </c>
      <c r="I2165" s="198"/>
      <c r="L2165" s="194"/>
      <c r="M2165" s="199"/>
      <c r="N2165" s="200"/>
      <c r="O2165" s="200"/>
      <c r="P2165" s="200"/>
      <c r="Q2165" s="200"/>
      <c r="R2165" s="200"/>
      <c r="S2165" s="200"/>
      <c r="T2165" s="201"/>
      <c r="AT2165" s="196" t="s">
        <v>284</v>
      </c>
      <c r="AU2165" s="196" t="s">
        <v>81</v>
      </c>
      <c r="AV2165" s="12" t="s">
        <v>77</v>
      </c>
      <c r="AW2165" s="12" t="s">
        <v>36</v>
      </c>
      <c r="AX2165" s="12" t="s">
        <v>73</v>
      </c>
      <c r="AY2165" s="196" t="s">
        <v>276</v>
      </c>
    </row>
    <row r="2166" spans="2:51" s="13" customFormat="1">
      <c r="B2166" s="202"/>
      <c r="D2166" s="195" t="s">
        <v>284</v>
      </c>
      <c r="E2166" s="203" t="s">
        <v>5</v>
      </c>
      <c r="F2166" s="204" t="s">
        <v>4179</v>
      </c>
      <c r="H2166" s="205">
        <v>12</v>
      </c>
      <c r="I2166" s="206"/>
      <c r="L2166" s="202"/>
      <c r="M2166" s="207"/>
      <c r="N2166" s="208"/>
      <c r="O2166" s="208"/>
      <c r="P2166" s="208"/>
      <c r="Q2166" s="208"/>
      <c r="R2166" s="208"/>
      <c r="S2166" s="208"/>
      <c r="T2166" s="209"/>
      <c r="AT2166" s="203" t="s">
        <v>284</v>
      </c>
      <c r="AU2166" s="203" t="s">
        <v>81</v>
      </c>
      <c r="AV2166" s="13" t="s">
        <v>81</v>
      </c>
      <c r="AW2166" s="13" t="s">
        <v>36</v>
      </c>
      <c r="AX2166" s="13" t="s">
        <v>73</v>
      </c>
      <c r="AY2166" s="203" t="s">
        <v>276</v>
      </c>
    </row>
    <row r="2167" spans="2:51" s="12" customFormat="1">
      <c r="B2167" s="194"/>
      <c r="D2167" s="195" t="s">
        <v>284</v>
      </c>
      <c r="E2167" s="196" t="s">
        <v>5</v>
      </c>
      <c r="F2167" s="197" t="s">
        <v>4074</v>
      </c>
      <c r="H2167" s="196" t="s">
        <v>5</v>
      </c>
      <c r="I2167" s="198"/>
      <c r="L2167" s="194"/>
      <c r="M2167" s="199"/>
      <c r="N2167" s="200"/>
      <c r="O2167" s="200"/>
      <c r="P2167" s="200"/>
      <c r="Q2167" s="200"/>
      <c r="R2167" s="200"/>
      <c r="S2167" s="200"/>
      <c r="T2167" s="201"/>
      <c r="AT2167" s="196" t="s">
        <v>284</v>
      </c>
      <c r="AU2167" s="196" t="s">
        <v>81</v>
      </c>
      <c r="AV2167" s="12" t="s">
        <v>77</v>
      </c>
      <c r="AW2167" s="12" t="s">
        <v>36</v>
      </c>
      <c r="AX2167" s="12" t="s">
        <v>73</v>
      </c>
      <c r="AY2167" s="196" t="s">
        <v>276</v>
      </c>
    </row>
    <row r="2168" spans="2:51" s="13" customFormat="1">
      <c r="B2168" s="202"/>
      <c r="D2168" s="195" t="s">
        <v>284</v>
      </c>
      <c r="E2168" s="203" t="s">
        <v>5</v>
      </c>
      <c r="F2168" s="204" t="s">
        <v>4180</v>
      </c>
      <c r="H2168" s="205">
        <v>16</v>
      </c>
      <c r="I2168" s="206"/>
      <c r="L2168" s="202"/>
      <c r="M2168" s="207"/>
      <c r="N2168" s="208"/>
      <c r="O2168" s="208"/>
      <c r="P2168" s="208"/>
      <c r="Q2168" s="208"/>
      <c r="R2168" s="208"/>
      <c r="S2168" s="208"/>
      <c r="T2168" s="209"/>
      <c r="AT2168" s="203" t="s">
        <v>284</v>
      </c>
      <c r="AU2168" s="203" t="s">
        <v>81</v>
      </c>
      <c r="AV2168" s="13" t="s">
        <v>81</v>
      </c>
      <c r="AW2168" s="13" t="s">
        <v>36</v>
      </c>
      <c r="AX2168" s="13" t="s">
        <v>73</v>
      </c>
      <c r="AY2168" s="203" t="s">
        <v>276</v>
      </c>
    </row>
    <row r="2169" spans="2:51" s="12" customFormat="1">
      <c r="B2169" s="194"/>
      <c r="D2169" s="195" t="s">
        <v>284</v>
      </c>
      <c r="E2169" s="196" t="s">
        <v>5</v>
      </c>
      <c r="F2169" s="197" t="s">
        <v>4080</v>
      </c>
      <c r="H2169" s="196" t="s">
        <v>5</v>
      </c>
      <c r="I2169" s="198"/>
      <c r="L2169" s="194"/>
      <c r="M2169" s="199"/>
      <c r="N2169" s="200"/>
      <c r="O2169" s="200"/>
      <c r="P2169" s="200"/>
      <c r="Q2169" s="200"/>
      <c r="R2169" s="200"/>
      <c r="S2169" s="200"/>
      <c r="T2169" s="201"/>
      <c r="AT2169" s="196" t="s">
        <v>284</v>
      </c>
      <c r="AU2169" s="196" t="s">
        <v>81</v>
      </c>
      <c r="AV2169" s="12" t="s">
        <v>77</v>
      </c>
      <c r="AW2169" s="12" t="s">
        <v>36</v>
      </c>
      <c r="AX2169" s="12" t="s">
        <v>73</v>
      </c>
      <c r="AY2169" s="196" t="s">
        <v>276</v>
      </c>
    </row>
    <row r="2170" spans="2:51" s="13" customFormat="1">
      <c r="B2170" s="202"/>
      <c r="D2170" s="195" t="s">
        <v>284</v>
      </c>
      <c r="E2170" s="203" t="s">
        <v>5</v>
      </c>
      <c r="F2170" s="204" t="s">
        <v>4183</v>
      </c>
      <c r="H2170" s="205">
        <v>12.05</v>
      </c>
      <c r="I2170" s="206"/>
      <c r="L2170" s="202"/>
      <c r="M2170" s="207"/>
      <c r="N2170" s="208"/>
      <c r="O2170" s="208"/>
      <c r="P2170" s="208"/>
      <c r="Q2170" s="208"/>
      <c r="R2170" s="208"/>
      <c r="S2170" s="208"/>
      <c r="T2170" s="209"/>
      <c r="AT2170" s="203" t="s">
        <v>284</v>
      </c>
      <c r="AU2170" s="203" t="s">
        <v>81</v>
      </c>
      <c r="AV2170" s="13" t="s">
        <v>81</v>
      </c>
      <c r="AW2170" s="13" t="s">
        <v>36</v>
      </c>
      <c r="AX2170" s="13" t="s">
        <v>73</v>
      </c>
      <c r="AY2170" s="203" t="s">
        <v>276</v>
      </c>
    </row>
    <row r="2171" spans="2:51" s="14" customFormat="1">
      <c r="B2171" s="210"/>
      <c r="D2171" s="195" t="s">
        <v>284</v>
      </c>
      <c r="E2171" s="211" t="s">
        <v>5</v>
      </c>
      <c r="F2171" s="212" t="s">
        <v>290</v>
      </c>
      <c r="H2171" s="213">
        <v>61.32</v>
      </c>
      <c r="I2171" s="214"/>
      <c r="L2171" s="210"/>
      <c r="M2171" s="215"/>
      <c r="N2171" s="216"/>
      <c r="O2171" s="216"/>
      <c r="P2171" s="216"/>
      <c r="Q2171" s="216"/>
      <c r="R2171" s="216"/>
      <c r="S2171" s="216"/>
      <c r="T2171" s="217"/>
      <c r="AT2171" s="211" t="s">
        <v>284</v>
      </c>
      <c r="AU2171" s="211" t="s">
        <v>81</v>
      </c>
      <c r="AV2171" s="14" t="s">
        <v>87</v>
      </c>
      <c r="AW2171" s="14" t="s">
        <v>36</v>
      </c>
      <c r="AX2171" s="14" t="s">
        <v>73</v>
      </c>
      <c r="AY2171" s="211" t="s">
        <v>276</v>
      </c>
    </row>
    <row r="2172" spans="2:51" s="12" customFormat="1">
      <c r="B2172" s="194"/>
      <c r="D2172" s="195" t="s">
        <v>284</v>
      </c>
      <c r="E2172" s="196" t="s">
        <v>5</v>
      </c>
      <c r="F2172" s="197" t="s">
        <v>3931</v>
      </c>
      <c r="H2172" s="196" t="s">
        <v>5</v>
      </c>
      <c r="I2172" s="198"/>
      <c r="L2172" s="194"/>
      <c r="M2172" s="199"/>
      <c r="N2172" s="200"/>
      <c r="O2172" s="200"/>
      <c r="P2172" s="200"/>
      <c r="Q2172" s="200"/>
      <c r="R2172" s="200"/>
      <c r="S2172" s="200"/>
      <c r="T2172" s="201"/>
      <c r="AT2172" s="196" t="s">
        <v>284</v>
      </c>
      <c r="AU2172" s="196" t="s">
        <v>81</v>
      </c>
      <c r="AV2172" s="12" t="s">
        <v>77</v>
      </c>
      <c r="AW2172" s="12" t="s">
        <v>36</v>
      </c>
      <c r="AX2172" s="12" t="s">
        <v>73</v>
      </c>
      <c r="AY2172" s="196" t="s">
        <v>276</v>
      </c>
    </row>
    <row r="2173" spans="2:51" s="12" customFormat="1">
      <c r="B2173" s="194"/>
      <c r="D2173" s="195" t="s">
        <v>284</v>
      </c>
      <c r="E2173" s="196" t="s">
        <v>5</v>
      </c>
      <c r="F2173" s="197" t="s">
        <v>4086</v>
      </c>
      <c r="H2173" s="196" t="s">
        <v>5</v>
      </c>
      <c r="I2173" s="198"/>
      <c r="L2173" s="194"/>
      <c r="M2173" s="199"/>
      <c r="N2173" s="200"/>
      <c r="O2173" s="200"/>
      <c r="P2173" s="200"/>
      <c r="Q2173" s="200"/>
      <c r="R2173" s="200"/>
      <c r="S2173" s="200"/>
      <c r="T2173" s="201"/>
      <c r="AT2173" s="196" t="s">
        <v>284</v>
      </c>
      <c r="AU2173" s="196" t="s">
        <v>81</v>
      </c>
      <c r="AV2173" s="12" t="s">
        <v>77</v>
      </c>
      <c r="AW2173" s="12" t="s">
        <v>36</v>
      </c>
      <c r="AX2173" s="12" t="s">
        <v>73</v>
      </c>
      <c r="AY2173" s="196" t="s">
        <v>276</v>
      </c>
    </row>
    <row r="2174" spans="2:51" s="13" customFormat="1">
      <c r="B2174" s="202"/>
      <c r="D2174" s="195" t="s">
        <v>284</v>
      </c>
      <c r="E2174" s="203" t="s">
        <v>5</v>
      </c>
      <c r="F2174" s="204" t="s">
        <v>4186</v>
      </c>
      <c r="H2174" s="205">
        <v>21.97</v>
      </c>
      <c r="I2174" s="206"/>
      <c r="L2174" s="202"/>
      <c r="M2174" s="207"/>
      <c r="N2174" s="208"/>
      <c r="O2174" s="208"/>
      <c r="P2174" s="208"/>
      <c r="Q2174" s="208"/>
      <c r="R2174" s="208"/>
      <c r="S2174" s="208"/>
      <c r="T2174" s="209"/>
      <c r="AT2174" s="203" t="s">
        <v>284</v>
      </c>
      <c r="AU2174" s="203" t="s">
        <v>81</v>
      </c>
      <c r="AV2174" s="13" t="s">
        <v>81</v>
      </c>
      <c r="AW2174" s="13" t="s">
        <v>36</v>
      </c>
      <c r="AX2174" s="13" t="s">
        <v>73</v>
      </c>
      <c r="AY2174" s="203" t="s">
        <v>276</v>
      </c>
    </row>
    <row r="2175" spans="2:51" s="14" customFormat="1">
      <c r="B2175" s="210"/>
      <c r="D2175" s="195" t="s">
        <v>284</v>
      </c>
      <c r="E2175" s="211" t="s">
        <v>5</v>
      </c>
      <c r="F2175" s="212" t="s">
        <v>290</v>
      </c>
      <c r="H2175" s="213">
        <v>21.97</v>
      </c>
      <c r="I2175" s="214"/>
      <c r="L2175" s="210"/>
      <c r="M2175" s="215"/>
      <c r="N2175" s="216"/>
      <c r="O2175" s="216"/>
      <c r="P2175" s="216"/>
      <c r="Q2175" s="216"/>
      <c r="R2175" s="216"/>
      <c r="S2175" s="216"/>
      <c r="T2175" s="217"/>
      <c r="AT2175" s="211" t="s">
        <v>284</v>
      </c>
      <c r="AU2175" s="211" t="s">
        <v>81</v>
      </c>
      <c r="AV2175" s="14" t="s">
        <v>87</v>
      </c>
      <c r="AW2175" s="14" t="s">
        <v>36</v>
      </c>
      <c r="AX2175" s="14" t="s">
        <v>73</v>
      </c>
      <c r="AY2175" s="211" t="s">
        <v>276</v>
      </c>
    </row>
    <row r="2176" spans="2:51" s="12" customFormat="1">
      <c r="B2176" s="194"/>
      <c r="D2176" s="195" t="s">
        <v>284</v>
      </c>
      <c r="E2176" s="196" t="s">
        <v>5</v>
      </c>
      <c r="F2176" s="197" t="s">
        <v>3934</v>
      </c>
      <c r="H2176" s="196" t="s">
        <v>5</v>
      </c>
      <c r="I2176" s="198"/>
      <c r="L2176" s="194"/>
      <c r="M2176" s="199"/>
      <c r="N2176" s="200"/>
      <c r="O2176" s="200"/>
      <c r="P2176" s="200"/>
      <c r="Q2176" s="200"/>
      <c r="R2176" s="200"/>
      <c r="S2176" s="200"/>
      <c r="T2176" s="201"/>
      <c r="AT2176" s="196" t="s">
        <v>284</v>
      </c>
      <c r="AU2176" s="196" t="s">
        <v>81</v>
      </c>
      <c r="AV2176" s="12" t="s">
        <v>77</v>
      </c>
      <c r="AW2176" s="12" t="s">
        <v>36</v>
      </c>
      <c r="AX2176" s="12" t="s">
        <v>73</v>
      </c>
      <c r="AY2176" s="196" t="s">
        <v>276</v>
      </c>
    </row>
    <row r="2177" spans="2:65" s="12" customFormat="1">
      <c r="B2177" s="194"/>
      <c r="D2177" s="195" t="s">
        <v>284</v>
      </c>
      <c r="E2177" s="196" t="s">
        <v>5</v>
      </c>
      <c r="F2177" s="197" t="s">
        <v>4088</v>
      </c>
      <c r="H2177" s="196" t="s">
        <v>5</v>
      </c>
      <c r="I2177" s="198"/>
      <c r="L2177" s="194"/>
      <c r="M2177" s="199"/>
      <c r="N2177" s="200"/>
      <c r="O2177" s="200"/>
      <c r="P2177" s="200"/>
      <c r="Q2177" s="200"/>
      <c r="R2177" s="200"/>
      <c r="S2177" s="200"/>
      <c r="T2177" s="201"/>
      <c r="AT2177" s="196" t="s">
        <v>284</v>
      </c>
      <c r="AU2177" s="196" t="s">
        <v>81</v>
      </c>
      <c r="AV2177" s="12" t="s">
        <v>77</v>
      </c>
      <c r="AW2177" s="12" t="s">
        <v>36</v>
      </c>
      <c r="AX2177" s="12" t="s">
        <v>73</v>
      </c>
      <c r="AY2177" s="196" t="s">
        <v>276</v>
      </c>
    </row>
    <row r="2178" spans="2:65" s="13" customFormat="1">
      <c r="B2178" s="202"/>
      <c r="D2178" s="195" t="s">
        <v>284</v>
      </c>
      <c r="E2178" s="203" t="s">
        <v>5</v>
      </c>
      <c r="F2178" s="204" t="s">
        <v>4187</v>
      </c>
      <c r="H2178" s="205">
        <v>26.8</v>
      </c>
      <c r="I2178" s="206"/>
      <c r="L2178" s="202"/>
      <c r="M2178" s="207"/>
      <c r="N2178" s="208"/>
      <c r="O2178" s="208"/>
      <c r="P2178" s="208"/>
      <c r="Q2178" s="208"/>
      <c r="R2178" s="208"/>
      <c r="S2178" s="208"/>
      <c r="T2178" s="209"/>
      <c r="AT2178" s="203" t="s">
        <v>284</v>
      </c>
      <c r="AU2178" s="203" t="s">
        <v>81</v>
      </c>
      <c r="AV2178" s="13" t="s">
        <v>81</v>
      </c>
      <c r="AW2178" s="13" t="s">
        <v>36</v>
      </c>
      <c r="AX2178" s="13" t="s">
        <v>73</v>
      </c>
      <c r="AY2178" s="203" t="s">
        <v>276</v>
      </c>
    </row>
    <row r="2179" spans="2:65" s="12" customFormat="1">
      <c r="B2179" s="194"/>
      <c r="D2179" s="195" t="s">
        <v>284</v>
      </c>
      <c r="E2179" s="196" t="s">
        <v>5</v>
      </c>
      <c r="F2179" s="197" t="s">
        <v>4090</v>
      </c>
      <c r="H2179" s="196" t="s">
        <v>5</v>
      </c>
      <c r="I2179" s="198"/>
      <c r="L2179" s="194"/>
      <c r="M2179" s="199"/>
      <c r="N2179" s="200"/>
      <c r="O2179" s="200"/>
      <c r="P2179" s="200"/>
      <c r="Q2179" s="200"/>
      <c r="R2179" s="200"/>
      <c r="S2179" s="200"/>
      <c r="T2179" s="201"/>
      <c r="AT2179" s="196" t="s">
        <v>284</v>
      </c>
      <c r="AU2179" s="196" t="s">
        <v>81</v>
      </c>
      <c r="AV2179" s="12" t="s">
        <v>77</v>
      </c>
      <c r="AW2179" s="12" t="s">
        <v>36</v>
      </c>
      <c r="AX2179" s="12" t="s">
        <v>73</v>
      </c>
      <c r="AY2179" s="196" t="s">
        <v>276</v>
      </c>
    </row>
    <row r="2180" spans="2:65" s="13" customFormat="1">
      <c r="B2180" s="202"/>
      <c r="D2180" s="195" t="s">
        <v>284</v>
      </c>
      <c r="E2180" s="203" t="s">
        <v>5</v>
      </c>
      <c r="F2180" s="204" t="s">
        <v>4188</v>
      </c>
      <c r="H2180" s="205">
        <v>22.3</v>
      </c>
      <c r="I2180" s="206"/>
      <c r="L2180" s="202"/>
      <c r="M2180" s="207"/>
      <c r="N2180" s="208"/>
      <c r="O2180" s="208"/>
      <c r="P2180" s="208"/>
      <c r="Q2180" s="208"/>
      <c r="R2180" s="208"/>
      <c r="S2180" s="208"/>
      <c r="T2180" s="209"/>
      <c r="AT2180" s="203" t="s">
        <v>284</v>
      </c>
      <c r="AU2180" s="203" t="s">
        <v>81</v>
      </c>
      <c r="AV2180" s="13" t="s">
        <v>81</v>
      </c>
      <c r="AW2180" s="13" t="s">
        <v>36</v>
      </c>
      <c r="AX2180" s="13" t="s">
        <v>73</v>
      </c>
      <c r="AY2180" s="203" t="s">
        <v>276</v>
      </c>
    </row>
    <row r="2181" spans="2:65" s="12" customFormat="1">
      <c r="B2181" s="194"/>
      <c r="D2181" s="195" t="s">
        <v>284</v>
      </c>
      <c r="E2181" s="196" t="s">
        <v>5</v>
      </c>
      <c r="F2181" s="197" t="s">
        <v>4092</v>
      </c>
      <c r="H2181" s="196" t="s">
        <v>5</v>
      </c>
      <c r="I2181" s="198"/>
      <c r="L2181" s="194"/>
      <c r="M2181" s="199"/>
      <c r="N2181" s="200"/>
      <c r="O2181" s="200"/>
      <c r="P2181" s="200"/>
      <c r="Q2181" s="200"/>
      <c r="R2181" s="200"/>
      <c r="S2181" s="200"/>
      <c r="T2181" s="201"/>
      <c r="AT2181" s="196" t="s">
        <v>284</v>
      </c>
      <c r="AU2181" s="196" t="s">
        <v>81</v>
      </c>
      <c r="AV2181" s="12" t="s">
        <v>77</v>
      </c>
      <c r="AW2181" s="12" t="s">
        <v>36</v>
      </c>
      <c r="AX2181" s="12" t="s">
        <v>73</v>
      </c>
      <c r="AY2181" s="196" t="s">
        <v>276</v>
      </c>
    </row>
    <row r="2182" spans="2:65" s="13" customFormat="1">
      <c r="B2182" s="202"/>
      <c r="D2182" s="195" t="s">
        <v>284</v>
      </c>
      <c r="E2182" s="203" t="s">
        <v>5</v>
      </c>
      <c r="F2182" s="204" t="s">
        <v>4189</v>
      </c>
      <c r="H2182" s="205">
        <v>26.85</v>
      </c>
      <c r="I2182" s="206"/>
      <c r="L2182" s="202"/>
      <c r="M2182" s="207"/>
      <c r="N2182" s="208"/>
      <c r="O2182" s="208"/>
      <c r="P2182" s="208"/>
      <c r="Q2182" s="208"/>
      <c r="R2182" s="208"/>
      <c r="S2182" s="208"/>
      <c r="T2182" s="209"/>
      <c r="AT2182" s="203" t="s">
        <v>284</v>
      </c>
      <c r="AU2182" s="203" t="s">
        <v>81</v>
      </c>
      <c r="AV2182" s="13" t="s">
        <v>81</v>
      </c>
      <c r="AW2182" s="13" t="s">
        <v>36</v>
      </c>
      <c r="AX2182" s="13" t="s">
        <v>73</v>
      </c>
      <c r="AY2182" s="203" t="s">
        <v>276</v>
      </c>
    </row>
    <row r="2183" spans="2:65" s="14" customFormat="1">
      <c r="B2183" s="210"/>
      <c r="D2183" s="195" t="s">
        <v>284</v>
      </c>
      <c r="E2183" s="211" t="s">
        <v>5</v>
      </c>
      <c r="F2183" s="212" t="s">
        <v>290</v>
      </c>
      <c r="H2183" s="213">
        <v>75.95</v>
      </c>
      <c r="I2183" s="214"/>
      <c r="L2183" s="210"/>
      <c r="M2183" s="215"/>
      <c r="N2183" s="216"/>
      <c r="O2183" s="216"/>
      <c r="P2183" s="216"/>
      <c r="Q2183" s="216"/>
      <c r="R2183" s="216"/>
      <c r="S2183" s="216"/>
      <c r="T2183" s="217"/>
      <c r="AT2183" s="211" t="s">
        <v>284</v>
      </c>
      <c r="AU2183" s="211" t="s">
        <v>81</v>
      </c>
      <c r="AV2183" s="14" t="s">
        <v>87</v>
      </c>
      <c r="AW2183" s="14" t="s">
        <v>36</v>
      </c>
      <c r="AX2183" s="14" t="s">
        <v>73</v>
      </c>
      <c r="AY2183" s="211" t="s">
        <v>276</v>
      </c>
    </row>
    <row r="2184" spans="2:65" s="15" customFormat="1">
      <c r="B2184" s="218"/>
      <c r="D2184" s="195" t="s">
        <v>284</v>
      </c>
      <c r="E2184" s="219" t="s">
        <v>5</v>
      </c>
      <c r="F2184" s="220" t="s">
        <v>291</v>
      </c>
      <c r="H2184" s="221">
        <v>159.24</v>
      </c>
      <c r="I2184" s="222"/>
      <c r="L2184" s="218"/>
      <c r="M2184" s="223"/>
      <c r="N2184" s="224"/>
      <c r="O2184" s="224"/>
      <c r="P2184" s="224"/>
      <c r="Q2184" s="224"/>
      <c r="R2184" s="224"/>
      <c r="S2184" s="224"/>
      <c r="T2184" s="225"/>
      <c r="AT2184" s="219" t="s">
        <v>284</v>
      </c>
      <c r="AU2184" s="219" t="s">
        <v>81</v>
      </c>
      <c r="AV2184" s="15" t="s">
        <v>92</v>
      </c>
      <c r="AW2184" s="15" t="s">
        <v>36</v>
      </c>
      <c r="AX2184" s="15" t="s">
        <v>77</v>
      </c>
      <c r="AY2184" s="219" t="s">
        <v>276</v>
      </c>
    </row>
    <row r="2185" spans="2:65" s="1" customFormat="1" ht="16.5" customHeight="1">
      <c r="B2185" s="181"/>
      <c r="C2185" s="182" t="s">
        <v>1906</v>
      </c>
      <c r="D2185" s="182" t="s">
        <v>278</v>
      </c>
      <c r="E2185" s="183" t="s">
        <v>1987</v>
      </c>
      <c r="F2185" s="184" t="s">
        <v>1988</v>
      </c>
      <c r="G2185" s="185" t="s">
        <v>318</v>
      </c>
      <c r="H2185" s="186">
        <v>2.5219999999999998</v>
      </c>
      <c r="I2185" s="187"/>
      <c r="J2185" s="188">
        <f>ROUND(I2185*H2185,2)</f>
        <v>0</v>
      </c>
      <c r="K2185" s="184" t="s">
        <v>282</v>
      </c>
      <c r="L2185" s="42"/>
      <c r="M2185" s="189" t="s">
        <v>5</v>
      </c>
      <c r="N2185" s="190" t="s">
        <v>46</v>
      </c>
      <c r="O2185" s="43"/>
      <c r="P2185" s="191">
        <f>O2185*H2185</f>
        <v>0</v>
      </c>
      <c r="Q2185" s="191">
        <v>0</v>
      </c>
      <c r="R2185" s="191">
        <f>Q2185*H2185</f>
        <v>0</v>
      </c>
      <c r="S2185" s="191">
        <v>0</v>
      </c>
      <c r="T2185" s="192">
        <f>S2185*H2185</f>
        <v>0</v>
      </c>
      <c r="AR2185" s="25" t="s">
        <v>384</v>
      </c>
      <c r="AT2185" s="25" t="s">
        <v>278</v>
      </c>
      <c r="AU2185" s="25" t="s">
        <v>81</v>
      </c>
      <c r="AY2185" s="25" t="s">
        <v>276</v>
      </c>
      <c r="BE2185" s="193">
        <f>IF(N2185="základní",J2185,0)</f>
        <v>0</v>
      </c>
      <c r="BF2185" s="193">
        <f>IF(N2185="snížená",J2185,0)</f>
        <v>0</v>
      </c>
      <c r="BG2185" s="193">
        <f>IF(N2185="zákl. přenesená",J2185,0)</f>
        <v>0</v>
      </c>
      <c r="BH2185" s="193">
        <f>IF(N2185="sníž. přenesená",J2185,0)</f>
        <v>0</v>
      </c>
      <c r="BI2185" s="193">
        <f>IF(N2185="nulová",J2185,0)</f>
        <v>0</v>
      </c>
      <c r="BJ2185" s="25" t="s">
        <v>92</v>
      </c>
      <c r="BK2185" s="193">
        <f>ROUND(I2185*H2185,2)</f>
        <v>0</v>
      </c>
      <c r="BL2185" s="25" t="s">
        <v>384</v>
      </c>
      <c r="BM2185" s="25" t="s">
        <v>4666</v>
      </c>
    </row>
    <row r="2186" spans="2:65" s="11" customFormat="1" ht="29.85" customHeight="1">
      <c r="B2186" s="168"/>
      <c r="D2186" s="169" t="s">
        <v>72</v>
      </c>
      <c r="E2186" s="179" t="s">
        <v>699</v>
      </c>
      <c r="F2186" s="179" t="s">
        <v>700</v>
      </c>
      <c r="I2186" s="171"/>
      <c r="J2186" s="180">
        <f>BK2186</f>
        <v>0</v>
      </c>
      <c r="L2186" s="168"/>
      <c r="M2186" s="173"/>
      <c r="N2186" s="174"/>
      <c r="O2186" s="174"/>
      <c r="P2186" s="175">
        <f>SUM(P2187:P2246)</f>
        <v>0</v>
      </c>
      <c r="Q2186" s="174"/>
      <c r="R2186" s="175">
        <f>SUM(R2187:R2246)</f>
        <v>0.64895784000000012</v>
      </c>
      <c r="S2186" s="174"/>
      <c r="T2186" s="176">
        <f>SUM(T2187:T2246)</f>
        <v>0</v>
      </c>
      <c r="AR2186" s="169" t="s">
        <v>81</v>
      </c>
      <c r="AT2186" s="177" t="s">
        <v>72</v>
      </c>
      <c r="AU2186" s="177" t="s">
        <v>77</v>
      </c>
      <c r="AY2186" s="169" t="s">
        <v>276</v>
      </c>
      <c r="BK2186" s="178">
        <f>SUM(BK2187:BK2246)</f>
        <v>0</v>
      </c>
    </row>
    <row r="2187" spans="2:65" s="1" customFormat="1" ht="25.5" customHeight="1">
      <c r="B2187" s="181"/>
      <c r="C2187" s="182" t="s">
        <v>1910</v>
      </c>
      <c r="D2187" s="182" t="s">
        <v>278</v>
      </c>
      <c r="E2187" s="183" t="s">
        <v>702</v>
      </c>
      <c r="F2187" s="184" t="s">
        <v>703</v>
      </c>
      <c r="G2187" s="185" t="s">
        <v>325</v>
      </c>
      <c r="H2187" s="186">
        <v>35.597999999999999</v>
      </c>
      <c r="I2187" s="187"/>
      <c r="J2187" s="188">
        <f>ROUND(I2187*H2187,2)</f>
        <v>0</v>
      </c>
      <c r="K2187" s="184" t="s">
        <v>282</v>
      </c>
      <c r="L2187" s="42"/>
      <c r="M2187" s="189" t="s">
        <v>5</v>
      </c>
      <c r="N2187" s="190" t="s">
        <v>46</v>
      </c>
      <c r="O2187" s="43"/>
      <c r="P2187" s="191">
        <f>O2187*H2187</f>
        <v>0</v>
      </c>
      <c r="Q2187" s="191">
        <v>3.0000000000000001E-3</v>
      </c>
      <c r="R2187" s="191">
        <f>Q2187*H2187</f>
        <v>0.106794</v>
      </c>
      <c r="S2187" s="191">
        <v>0</v>
      </c>
      <c r="T2187" s="192">
        <f>S2187*H2187</f>
        <v>0</v>
      </c>
      <c r="AR2187" s="25" t="s">
        <v>384</v>
      </c>
      <c r="AT2187" s="25" t="s">
        <v>278</v>
      </c>
      <c r="AU2187" s="25" t="s">
        <v>81</v>
      </c>
      <c r="AY2187" s="25" t="s">
        <v>276</v>
      </c>
      <c r="BE2187" s="193">
        <f>IF(N2187="základní",J2187,0)</f>
        <v>0</v>
      </c>
      <c r="BF2187" s="193">
        <f>IF(N2187="snížená",J2187,0)</f>
        <v>0</v>
      </c>
      <c r="BG2187" s="193">
        <f>IF(N2187="zákl. přenesená",J2187,0)</f>
        <v>0</v>
      </c>
      <c r="BH2187" s="193">
        <f>IF(N2187="sníž. přenesená",J2187,0)</f>
        <v>0</v>
      </c>
      <c r="BI2187" s="193">
        <f>IF(N2187="nulová",J2187,0)</f>
        <v>0</v>
      </c>
      <c r="BJ2187" s="25" t="s">
        <v>92</v>
      </c>
      <c r="BK2187" s="193">
        <f>ROUND(I2187*H2187,2)</f>
        <v>0</v>
      </c>
      <c r="BL2187" s="25" t="s">
        <v>384</v>
      </c>
      <c r="BM2187" s="25" t="s">
        <v>4667</v>
      </c>
    </row>
    <row r="2188" spans="2:65" s="12" customFormat="1">
      <c r="B2188" s="194"/>
      <c r="D2188" s="195" t="s">
        <v>284</v>
      </c>
      <c r="E2188" s="196" t="s">
        <v>5</v>
      </c>
      <c r="F2188" s="197" t="s">
        <v>705</v>
      </c>
      <c r="H2188" s="196" t="s">
        <v>5</v>
      </c>
      <c r="I2188" s="198"/>
      <c r="L2188" s="194"/>
      <c r="M2188" s="199"/>
      <c r="N2188" s="200"/>
      <c r="O2188" s="200"/>
      <c r="P2188" s="200"/>
      <c r="Q2188" s="200"/>
      <c r="R2188" s="200"/>
      <c r="S2188" s="200"/>
      <c r="T2188" s="201"/>
      <c r="AT2188" s="196" t="s">
        <v>284</v>
      </c>
      <c r="AU2188" s="196" t="s">
        <v>81</v>
      </c>
      <c r="AV2188" s="12" t="s">
        <v>77</v>
      </c>
      <c r="AW2188" s="12" t="s">
        <v>36</v>
      </c>
      <c r="AX2188" s="12" t="s">
        <v>73</v>
      </c>
      <c r="AY2188" s="196" t="s">
        <v>276</v>
      </c>
    </row>
    <row r="2189" spans="2:65" s="12" customFormat="1">
      <c r="B2189" s="194"/>
      <c r="D2189" s="195" t="s">
        <v>284</v>
      </c>
      <c r="E2189" s="196" t="s">
        <v>5</v>
      </c>
      <c r="F2189" s="197" t="s">
        <v>1992</v>
      </c>
      <c r="H2189" s="196" t="s">
        <v>5</v>
      </c>
      <c r="I2189" s="198"/>
      <c r="L2189" s="194"/>
      <c r="M2189" s="199"/>
      <c r="N2189" s="200"/>
      <c r="O2189" s="200"/>
      <c r="P2189" s="200"/>
      <c r="Q2189" s="200"/>
      <c r="R2189" s="200"/>
      <c r="S2189" s="200"/>
      <c r="T2189" s="201"/>
      <c r="AT2189" s="196" t="s">
        <v>284</v>
      </c>
      <c r="AU2189" s="196" t="s">
        <v>81</v>
      </c>
      <c r="AV2189" s="12" t="s">
        <v>77</v>
      </c>
      <c r="AW2189" s="12" t="s">
        <v>36</v>
      </c>
      <c r="AX2189" s="12" t="s">
        <v>73</v>
      </c>
      <c r="AY2189" s="196" t="s">
        <v>276</v>
      </c>
    </row>
    <row r="2190" spans="2:65" s="12" customFormat="1">
      <c r="B2190" s="194"/>
      <c r="D2190" s="195" t="s">
        <v>284</v>
      </c>
      <c r="E2190" s="196" t="s">
        <v>5</v>
      </c>
      <c r="F2190" s="197" t="s">
        <v>4082</v>
      </c>
      <c r="H2190" s="196" t="s">
        <v>5</v>
      </c>
      <c r="I2190" s="198"/>
      <c r="L2190" s="194"/>
      <c r="M2190" s="199"/>
      <c r="N2190" s="200"/>
      <c r="O2190" s="200"/>
      <c r="P2190" s="200"/>
      <c r="Q2190" s="200"/>
      <c r="R2190" s="200"/>
      <c r="S2190" s="200"/>
      <c r="T2190" s="201"/>
      <c r="AT2190" s="196" t="s">
        <v>284</v>
      </c>
      <c r="AU2190" s="196" t="s">
        <v>81</v>
      </c>
      <c r="AV2190" s="12" t="s">
        <v>77</v>
      </c>
      <c r="AW2190" s="12" t="s">
        <v>36</v>
      </c>
      <c r="AX2190" s="12" t="s">
        <v>73</v>
      </c>
      <c r="AY2190" s="196" t="s">
        <v>276</v>
      </c>
    </row>
    <row r="2191" spans="2:65" s="13" customFormat="1">
      <c r="B2191" s="202"/>
      <c r="D2191" s="195" t="s">
        <v>284</v>
      </c>
      <c r="E2191" s="203" t="s">
        <v>5</v>
      </c>
      <c r="F2191" s="204" t="s">
        <v>4668</v>
      </c>
      <c r="H2191" s="205">
        <v>11.2</v>
      </c>
      <c r="I2191" s="206"/>
      <c r="L2191" s="202"/>
      <c r="M2191" s="207"/>
      <c r="N2191" s="208"/>
      <c r="O2191" s="208"/>
      <c r="P2191" s="208"/>
      <c r="Q2191" s="208"/>
      <c r="R2191" s="208"/>
      <c r="S2191" s="208"/>
      <c r="T2191" s="209"/>
      <c r="AT2191" s="203" t="s">
        <v>284</v>
      </c>
      <c r="AU2191" s="203" t="s">
        <v>81</v>
      </c>
      <c r="AV2191" s="13" t="s">
        <v>81</v>
      </c>
      <c r="AW2191" s="13" t="s">
        <v>36</v>
      </c>
      <c r="AX2191" s="13" t="s">
        <v>73</v>
      </c>
      <c r="AY2191" s="203" t="s">
        <v>276</v>
      </c>
    </row>
    <row r="2192" spans="2:65" s="13" customFormat="1">
      <c r="B2192" s="202"/>
      <c r="D2192" s="195" t="s">
        <v>284</v>
      </c>
      <c r="E2192" s="203" t="s">
        <v>5</v>
      </c>
      <c r="F2192" s="204" t="s">
        <v>4669</v>
      </c>
      <c r="H2192" s="205">
        <v>10.5</v>
      </c>
      <c r="I2192" s="206"/>
      <c r="L2192" s="202"/>
      <c r="M2192" s="207"/>
      <c r="N2192" s="208"/>
      <c r="O2192" s="208"/>
      <c r="P2192" s="208"/>
      <c r="Q2192" s="208"/>
      <c r="R2192" s="208"/>
      <c r="S2192" s="208"/>
      <c r="T2192" s="209"/>
      <c r="AT2192" s="203" t="s">
        <v>284</v>
      </c>
      <c r="AU2192" s="203" t="s">
        <v>81</v>
      </c>
      <c r="AV2192" s="13" t="s">
        <v>81</v>
      </c>
      <c r="AW2192" s="13" t="s">
        <v>36</v>
      </c>
      <c r="AX2192" s="13" t="s">
        <v>73</v>
      </c>
      <c r="AY2192" s="203" t="s">
        <v>276</v>
      </c>
    </row>
    <row r="2193" spans="2:65" s="12" customFormat="1">
      <c r="B2193" s="194"/>
      <c r="D2193" s="195" t="s">
        <v>284</v>
      </c>
      <c r="E2193" s="196" t="s">
        <v>5</v>
      </c>
      <c r="F2193" s="197" t="s">
        <v>4085</v>
      </c>
      <c r="H2193" s="196" t="s">
        <v>5</v>
      </c>
      <c r="I2193" s="198"/>
      <c r="L2193" s="194"/>
      <c r="M2193" s="199"/>
      <c r="N2193" s="200"/>
      <c r="O2193" s="200"/>
      <c r="P2193" s="200"/>
      <c r="Q2193" s="200"/>
      <c r="R2193" s="200"/>
      <c r="S2193" s="200"/>
      <c r="T2193" s="201"/>
      <c r="AT2193" s="196" t="s">
        <v>284</v>
      </c>
      <c r="AU2193" s="196" t="s">
        <v>81</v>
      </c>
      <c r="AV2193" s="12" t="s">
        <v>77</v>
      </c>
      <c r="AW2193" s="12" t="s">
        <v>36</v>
      </c>
      <c r="AX2193" s="12" t="s">
        <v>73</v>
      </c>
      <c r="AY2193" s="196" t="s">
        <v>276</v>
      </c>
    </row>
    <row r="2194" spans="2:65" s="13" customFormat="1">
      <c r="B2194" s="202"/>
      <c r="D2194" s="195" t="s">
        <v>284</v>
      </c>
      <c r="E2194" s="203" t="s">
        <v>5</v>
      </c>
      <c r="F2194" s="204" t="s">
        <v>4669</v>
      </c>
      <c r="H2194" s="205">
        <v>10.5</v>
      </c>
      <c r="I2194" s="206"/>
      <c r="L2194" s="202"/>
      <c r="M2194" s="207"/>
      <c r="N2194" s="208"/>
      <c r="O2194" s="208"/>
      <c r="P2194" s="208"/>
      <c r="Q2194" s="208"/>
      <c r="R2194" s="208"/>
      <c r="S2194" s="208"/>
      <c r="T2194" s="209"/>
      <c r="AT2194" s="203" t="s">
        <v>284</v>
      </c>
      <c r="AU2194" s="203" t="s">
        <v>81</v>
      </c>
      <c r="AV2194" s="13" t="s">
        <v>81</v>
      </c>
      <c r="AW2194" s="13" t="s">
        <v>36</v>
      </c>
      <c r="AX2194" s="13" t="s">
        <v>73</v>
      </c>
      <c r="AY2194" s="203" t="s">
        <v>276</v>
      </c>
    </row>
    <row r="2195" spans="2:65" s="12" customFormat="1">
      <c r="B2195" s="194"/>
      <c r="D2195" s="195" t="s">
        <v>284</v>
      </c>
      <c r="E2195" s="196" t="s">
        <v>5</v>
      </c>
      <c r="F2195" s="197" t="s">
        <v>4670</v>
      </c>
      <c r="H2195" s="196" t="s">
        <v>5</v>
      </c>
      <c r="I2195" s="198"/>
      <c r="L2195" s="194"/>
      <c r="M2195" s="199"/>
      <c r="N2195" s="200"/>
      <c r="O2195" s="200"/>
      <c r="P2195" s="200"/>
      <c r="Q2195" s="200"/>
      <c r="R2195" s="200"/>
      <c r="S2195" s="200"/>
      <c r="T2195" s="201"/>
      <c r="AT2195" s="196" t="s">
        <v>284</v>
      </c>
      <c r="AU2195" s="196" t="s">
        <v>81</v>
      </c>
      <c r="AV2195" s="12" t="s">
        <v>77</v>
      </c>
      <c r="AW2195" s="12" t="s">
        <v>36</v>
      </c>
      <c r="AX2195" s="12" t="s">
        <v>73</v>
      </c>
      <c r="AY2195" s="196" t="s">
        <v>276</v>
      </c>
    </row>
    <row r="2196" spans="2:65" s="13" customFormat="1">
      <c r="B2196" s="202"/>
      <c r="D2196" s="195" t="s">
        <v>284</v>
      </c>
      <c r="E2196" s="203" t="s">
        <v>5</v>
      </c>
      <c r="F2196" s="204" t="s">
        <v>4671</v>
      </c>
      <c r="H2196" s="205">
        <v>3.3980000000000001</v>
      </c>
      <c r="I2196" s="206"/>
      <c r="L2196" s="202"/>
      <c r="M2196" s="207"/>
      <c r="N2196" s="208"/>
      <c r="O2196" s="208"/>
      <c r="P2196" s="208"/>
      <c r="Q2196" s="208"/>
      <c r="R2196" s="208"/>
      <c r="S2196" s="208"/>
      <c r="T2196" s="209"/>
      <c r="AT2196" s="203" t="s">
        <v>284</v>
      </c>
      <c r="AU2196" s="203" t="s">
        <v>81</v>
      </c>
      <c r="AV2196" s="13" t="s">
        <v>81</v>
      </c>
      <c r="AW2196" s="13" t="s">
        <v>36</v>
      </c>
      <c r="AX2196" s="13" t="s">
        <v>73</v>
      </c>
      <c r="AY2196" s="203" t="s">
        <v>276</v>
      </c>
    </row>
    <row r="2197" spans="2:65" s="14" customFormat="1">
      <c r="B2197" s="210"/>
      <c r="D2197" s="195" t="s">
        <v>284</v>
      </c>
      <c r="E2197" s="211" t="s">
        <v>5</v>
      </c>
      <c r="F2197" s="212" t="s">
        <v>290</v>
      </c>
      <c r="H2197" s="213">
        <v>35.597999999999999</v>
      </c>
      <c r="I2197" s="214"/>
      <c r="L2197" s="210"/>
      <c r="M2197" s="215"/>
      <c r="N2197" s="216"/>
      <c r="O2197" s="216"/>
      <c r="P2197" s="216"/>
      <c r="Q2197" s="216"/>
      <c r="R2197" s="216"/>
      <c r="S2197" s="216"/>
      <c r="T2197" s="217"/>
      <c r="AT2197" s="211" t="s">
        <v>284</v>
      </c>
      <c r="AU2197" s="211" t="s">
        <v>81</v>
      </c>
      <c r="AV2197" s="14" t="s">
        <v>87</v>
      </c>
      <c r="AW2197" s="14" t="s">
        <v>36</v>
      </c>
      <c r="AX2197" s="14" t="s">
        <v>73</v>
      </c>
      <c r="AY2197" s="211" t="s">
        <v>276</v>
      </c>
    </row>
    <row r="2198" spans="2:65" s="15" customFormat="1">
      <c r="B2198" s="218"/>
      <c r="D2198" s="195" t="s">
        <v>284</v>
      </c>
      <c r="E2198" s="219" t="s">
        <v>5</v>
      </c>
      <c r="F2198" s="220" t="s">
        <v>291</v>
      </c>
      <c r="H2198" s="221">
        <v>35.597999999999999</v>
      </c>
      <c r="I2198" s="222"/>
      <c r="L2198" s="218"/>
      <c r="M2198" s="223"/>
      <c r="N2198" s="224"/>
      <c r="O2198" s="224"/>
      <c r="P2198" s="224"/>
      <c r="Q2198" s="224"/>
      <c r="R2198" s="224"/>
      <c r="S2198" s="224"/>
      <c r="T2198" s="225"/>
      <c r="AT2198" s="219" t="s">
        <v>284</v>
      </c>
      <c r="AU2198" s="219" t="s">
        <v>81</v>
      </c>
      <c r="AV2198" s="15" t="s">
        <v>92</v>
      </c>
      <c r="AW2198" s="15" t="s">
        <v>36</v>
      </c>
      <c r="AX2198" s="15" t="s">
        <v>77</v>
      </c>
      <c r="AY2198" s="219" t="s">
        <v>276</v>
      </c>
    </row>
    <row r="2199" spans="2:65" s="1" customFormat="1" ht="16.5" customHeight="1">
      <c r="B2199" s="181"/>
      <c r="C2199" s="226" t="s">
        <v>1915</v>
      </c>
      <c r="D2199" s="226" t="s">
        <v>447</v>
      </c>
      <c r="E2199" s="227" t="s">
        <v>711</v>
      </c>
      <c r="F2199" s="228" t="s">
        <v>712</v>
      </c>
      <c r="G2199" s="229" t="s">
        <v>325</v>
      </c>
      <c r="H2199" s="230">
        <v>39.158000000000001</v>
      </c>
      <c r="I2199" s="231"/>
      <c r="J2199" s="232">
        <f>ROUND(I2199*H2199,2)</f>
        <v>0</v>
      </c>
      <c r="K2199" s="228" t="s">
        <v>282</v>
      </c>
      <c r="L2199" s="233"/>
      <c r="M2199" s="234" t="s">
        <v>5</v>
      </c>
      <c r="N2199" s="235" t="s">
        <v>46</v>
      </c>
      <c r="O2199" s="43"/>
      <c r="P2199" s="191">
        <f>O2199*H2199</f>
        <v>0</v>
      </c>
      <c r="Q2199" s="191">
        <v>1.26E-2</v>
      </c>
      <c r="R2199" s="191">
        <f>Q2199*H2199</f>
        <v>0.49339080000000002</v>
      </c>
      <c r="S2199" s="191">
        <v>0</v>
      </c>
      <c r="T2199" s="192">
        <f>S2199*H2199</f>
        <v>0</v>
      </c>
      <c r="AR2199" s="25" t="s">
        <v>484</v>
      </c>
      <c r="AT2199" s="25" t="s">
        <v>447</v>
      </c>
      <c r="AU2199" s="25" t="s">
        <v>81</v>
      </c>
      <c r="AY2199" s="25" t="s">
        <v>276</v>
      </c>
      <c r="BE2199" s="193">
        <f>IF(N2199="základní",J2199,0)</f>
        <v>0</v>
      </c>
      <c r="BF2199" s="193">
        <f>IF(N2199="snížená",J2199,0)</f>
        <v>0</v>
      </c>
      <c r="BG2199" s="193">
        <f>IF(N2199="zákl. přenesená",J2199,0)</f>
        <v>0</v>
      </c>
      <c r="BH2199" s="193">
        <f>IF(N2199="sníž. přenesená",J2199,0)</f>
        <v>0</v>
      </c>
      <c r="BI2199" s="193">
        <f>IF(N2199="nulová",J2199,0)</f>
        <v>0</v>
      </c>
      <c r="BJ2199" s="25" t="s">
        <v>92</v>
      </c>
      <c r="BK2199" s="193">
        <f>ROUND(I2199*H2199,2)</f>
        <v>0</v>
      </c>
      <c r="BL2199" s="25" t="s">
        <v>384</v>
      </c>
      <c r="BM2199" s="25" t="s">
        <v>4672</v>
      </c>
    </row>
    <row r="2200" spans="2:65" s="12" customFormat="1">
      <c r="B2200" s="194"/>
      <c r="D2200" s="195" t="s">
        <v>284</v>
      </c>
      <c r="E2200" s="196" t="s">
        <v>5</v>
      </c>
      <c r="F2200" s="197" t="s">
        <v>714</v>
      </c>
      <c r="H2200" s="196" t="s">
        <v>5</v>
      </c>
      <c r="I2200" s="198"/>
      <c r="L2200" s="194"/>
      <c r="M2200" s="199"/>
      <c r="N2200" s="200"/>
      <c r="O2200" s="200"/>
      <c r="P2200" s="200"/>
      <c r="Q2200" s="200"/>
      <c r="R2200" s="200"/>
      <c r="S2200" s="200"/>
      <c r="T2200" s="201"/>
      <c r="AT2200" s="196" t="s">
        <v>284</v>
      </c>
      <c r="AU2200" s="196" t="s">
        <v>81</v>
      </c>
      <c r="AV2200" s="12" t="s">
        <v>77</v>
      </c>
      <c r="AW2200" s="12" t="s">
        <v>36</v>
      </c>
      <c r="AX2200" s="12" t="s">
        <v>73</v>
      </c>
      <c r="AY2200" s="196" t="s">
        <v>276</v>
      </c>
    </row>
    <row r="2201" spans="2:65" s="13" customFormat="1">
      <c r="B2201" s="202"/>
      <c r="D2201" s="195" t="s">
        <v>284</v>
      </c>
      <c r="E2201" s="203" t="s">
        <v>5</v>
      </c>
      <c r="F2201" s="204" t="s">
        <v>4673</v>
      </c>
      <c r="H2201" s="205">
        <v>39.158000000000001</v>
      </c>
      <c r="I2201" s="206"/>
      <c r="L2201" s="202"/>
      <c r="M2201" s="207"/>
      <c r="N2201" s="208"/>
      <c r="O2201" s="208"/>
      <c r="P2201" s="208"/>
      <c r="Q2201" s="208"/>
      <c r="R2201" s="208"/>
      <c r="S2201" s="208"/>
      <c r="T2201" s="209"/>
      <c r="AT2201" s="203" t="s">
        <v>284</v>
      </c>
      <c r="AU2201" s="203" t="s">
        <v>81</v>
      </c>
      <c r="AV2201" s="13" t="s">
        <v>81</v>
      </c>
      <c r="AW2201" s="13" t="s">
        <v>36</v>
      </c>
      <c r="AX2201" s="13" t="s">
        <v>73</v>
      </c>
      <c r="AY2201" s="203" t="s">
        <v>276</v>
      </c>
    </row>
    <row r="2202" spans="2:65" s="14" customFormat="1">
      <c r="B2202" s="210"/>
      <c r="D2202" s="195" t="s">
        <v>284</v>
      </c>
      <c r="E2202" s="211" t="s">
        <v>5</v>
      </c>
      <c r="F2202" s="212" t="s">
        <v>290</v>
      </c>
      <c r="H2202" s="213">
        <v>39.158000000000001</v>
      </c>
      <c r="I2202" s="214"/>
      <c r="L2202" s="210"/>
      <c r="M2202" s="215"/>
      <c r="N2202" s="216"/>
      <c r="O2202" s="216"/>
      <c r="P2202" s="216"/>
      <c r="Q2202" s="216"/>
      <c r="R2202" s="216"/>
      <c r="S2202" s="216"/>
      <c r="T2202" s="217"/>
      <c r="AT2202" s="211" t="s">
        <v>284</v>
      </c>
      <c r="AU2202" s="211" t="s">
        <v>81</v>
      </c>
      <c r="AV2202" s="14" t="s">
        <v>87</v>
      </c>
      <c r="AW2202" s="14" t="s">
        <v>36</v>
      </c>
      <c r="AX2202" s="14" t="s">
        <v>73</v>
      </c>
      <c r="AY2202" s="211" t="s">
        <v>276</v>
      </c>
    </row>
    <row r="2203" spans="2:65" s="15" customFormat="1">
      <c r="B2203" s="218"/>
      <c r="D2203" s="195" t="s">
        <v>284</v>
      </c>
      <c r="E2203" s="219" t="s">
        <v>5</v>
      </c>
      <c r="F2203" s="220" t="s">
        <v>291</v>
      </c>
      <c r="H2203" s="221">
        <v>39.158000000000001</v>
      </c>
      <c r="I2203" s="222"/>
      <c r="L2203" s="218"/>
      <c r="M2203" s="223"/>
      <c r="N2203" s="224"/>
      <c r="O2203" s="224"/>
      <c r="P2203" s="224"/>
      <c r="Q2203" s="224"/>
      <c r="R2203" s="224"/>
      <c r="S2203" s="224"/>
      <c r="T2203" s="225"/>
      <c r="AT2203" s="219" t="s">
        <v>284</v>
      </c>
      <c r="AU2203" s="219" t="s">
        <v>81</v>
      </c>
      <c r="AV2203" s="15" t="s">
        <v>92</v>
      </c>
      <c r="AW2203" s="15" t="s">
        <v>36</v>
      </c>
      <c r="AX2203" s="15" t="s">
        <v>77</v>
      </c>
      <c r="AY2203" s="219" t="s">
        <v>276</v>
      </c>
    </row>
    <row r="2204" spans="2:65" s="1" customFormat="1" ht="25.5" customHeight="1">
      <c r="B2204" s="181"/>
      <c r="C2204" s="182" t="s">
        <v>1920</v>
      </c>
      <c r="D2204" s="182" t="s">
        <v>278</v>
      </c>
      <c r="E2204" s="183" t="s">
        <v>717</v>
      </c>
      <c r="F2204" s="184" t="s">
        <v>718</v>
      </c>
      <c r="G2204" s="185" t="s">
        <v>325</v>
      </c>
      <c r="H2204" s="186">
        <v>35.597999999999999</v>
      </c>
      <c r="I2204" s="187"/>
      <c r="J2204" s="188">
        <f>ROUND(I2204*H2204,2)</f>
        <v>0</v>
      </c>
      <c r="K2204" s="184" t="s">
        <v>282</v>
      </c>
      <c r="L2204" s="42"/>
      <c r="M2204" s="189" t="s">
        <v>5</v>
      </c>
      <c r="N2204" s="190" t="s">
        <v>46</v>
      </c>
      <c r="O2204" s="43"/>
      <c r="P2204" s="191">
        <f>O2204*H2204</f>
        <v>0</v>
      </c>
      <c r="Q2204" s="191">
        <v>9.3000000000000005E-4</v>
      </c>
      <c r="R2204" s="191">
        <f>Q2204*H2204</f>
        <v>3.3106139999999999E-2</v>
      </c>
      <c r="S2204" s="191">
        <v>0</v>
      </c>
      <c r="T2204" s="192">
        <f>S2204*H2204</f>
        <v>0</v>
      </c>
      <c r="AR2204" s="25" t="s">
        <v>384</v>
      </c>
      <c r="AT2204" s="25" t="s">
        <v>278</v>
      </c>
      <c r="AU2204" s="25" t="s">
        <v>81</v>
      </c>
      <c r="AY2204" s="25" t="s">
        <v>276</v>
      </c>
      <c r="BE2204" s="193">
        <f>IF(N2204="základní",J2204,0)</f>
        <v>0</v>
      </c>
      <c r="BF2204" s="193">
        <f>IF(N2204="snížená",J2204,0)</f>
        <v>0</v>
      </c>
      <c r="BG2204" s="193">
        <f>IF(N2204="zákl. přenesená",J2204,0)</f>
        <v>0</v>
      </c>
      <c r="BH2204" s="193">
        <f>IF(N2204="sníž. přenesená",J2204,0)</f>
        <v>0</v>
      </c>
      <c r="BI2204" s="193">
        <f>IF(N2204="nulová",J2204,0)</f>
        <v>0</v>
      </c>
      <c r="BJ2204" s="25" t="s">
        <v>92</v>
      </c>
      <c r="BK2204" s="193">
        <f>ROUND(I2204*H2204,2)</f>
        <v>0</v>
      </c>
      <c r="BL2204" s="25" t="s">
        <v>384</v>
      </c>
      <c r="BM2204" s="25" t="s">
        <v>4674</v>
      </c>
    </row>
    <row r="2205" spans="2:65" s="12" customFormat="1">
      <c r="B2205" s="194"/>
      <c r="D2205" s="195" t="s">
        <v>284</v>
      </c>
      <c r="E2205" s="196" t="s">
        <v>5</v>
      </c>
      <c r="F2205" s="197" t="s">
        <v>720</v>
      </c>
      <c r="H2205" s="196" t="s">
        <v>5</v>
      </c>
      <c r="I2205" s="198"/>
      <c r="L2205" s="194"/>
      <c r="M2205" s="199"/>
      <c r="N2205" s="200"/>
      <c r="O2205" s="200"/>
      <c r="P2205" s="200"/>
      <c r="Q2205" s="200"/>
      <c r="R2205" s="200"/>
      <c r="S2205" s="200"/>
      <c r="T2205" s="201"/>
      <c r="AT2205" s="196" t="s">
        <v>284</v>
      </c>
      <c r="AU2205" s="196" t="s">
        <v>81</v>
      </c>
      <c r="AV2205" s="12" t="s">
        <v>77</v>
      </c>
      <c r="AW2205" s="12" t="s">
        <v>36</v>
      </c>
      <c r="AX2205" s="12" t="s">
        <v>73</v>
      </c>
      <c r="AY2205" s="196" t="s">
        <v>276</v>
      </c>
    </row>
    <row r="2206" spans="2:65" s="12" customFormat="1">
      <c r="B2206" s="194"/>
      <c r="D2206" s="195" t="s">
        <v>284</v>
      </c>
      <c r="E2206" s="196" t="s">
        <v>5</v>
      </c>
      <c r="F2206" s="197" t="s">
        <v>721</v>
      </c>
      <c r="H2206" s="196" t="s">
        <v>5</v>
      </c>
      <c r="I2206" s="198"/>
      <c r="L2206" s="194"/>
      <c r="M2206" s="199"/>
      <c r="N2206" s="200"/>
      <c r="O2206" s="200"/>
      <c r="P2206" s="200"/>
      <c r="Q2206" s="200"/>
      <c r="R2206" s="200"/>
      <c r="S2206" s="200"/>
      <c r="T2206" s="201"/>
      <c r="AT2206" s="196" t="s">
        <v>284</v>
      </c>
      <c r="AU2206" s="196" t="s">
        <v>81</v>
      </c>
      <c r="AV2206" s="12" t="s">
        <v>77</v>
      </c>
      <c r="AW2206" s="12" t="s">
        <v>36</v>
      </c>
      <c r="AX2206" s="12" t="s">
        <v>73</v>
      </c>
      <c r="AY2206" s="196" t="s">
        <v>276</v>
      </c>
    </row>
    <row r="2207" spans="2:65" s="13" customFormat="1">
      <c r="B2207" s="202"/>
      <c r="D2207" s="195" t="s">
        <v>284</v>
      </c>
      <c r="E2207" s="203" t="s">
        <v>5</v>
      </c>
      <c r="F2207" s="204" t="s">
        <v>4675</v>
      </c>
      <c r="H2207" s="205">
        <v>35.597999999999999</v>
      </c>
      <c r="I2207" s="206"/>
      <c r="L2207" s="202"/>
      <c r="M2207" s="207"/>
      <c r="N2207" s="208"/>
      <c r="O2207" s="208"/>
      <c r="P2207" s="208"/>
      <c r="Q2207" s="208"/>
      <c r="R2207" s="208"/>
      <c r="S2207" s="208"/>
      <c r="T2207" s="209"/>
      <c r="AT2207" s="203" t="s">
        <v>284</v>
      </c>
      <c r="AU2207" s="203" t="s">
        <v>81</v>
      </c>
      <c r="AV2207" s="13" t="s">
        <v>81</v>
      </c>
      <c r="AW2207" s="13" t="s">
        <v>36</v>
      </c>
      <c r="AX2207" s="13" t="s">
        <v>73</v>
      </c>
      <c r="AY2207" s="203" t="s">
        <v>276</v>
      </c>
    </row>
    <row r="2208" spans="2:65" s="14" customFormat="1">
      <c r="B2208" s="210"/>
      <c r="D2208" s="195" t="s">
        <v>284</v>
      </c>
      <c r="E2208" s="211" t="s">
        <v>5</v>
      </c>
      <c r="F2208" s="212" t="s">
        <v>290</v>
      </c>
      <c r="H2208" s="213">
        <v>35.597999999999999</v>
      </c>
      <c r="I2208" s="214"/>
      <c r="L2208" s="210"/>
      <c r="M2208" s="215"/>
      <c r="N2208" s="216"/>
      <c r="O2208" s="216"/>
      <c r="P2208" s="216"/>
      <c r="Q2208" s="216"/>
      <c r="R2208" s="216"/>
      <c r="S2208" s="216"/>
      <c r="T2208" s="217"/>
      <c r="AT2208" s="211" t="s">
        <v>284</v>
      </c>
      <c r="AU2208" s="211" t="s">
        <v>81</v>
      </c>
      <c r="AV2208" s="14" t="s">
        <v>87</v>
      </c>
      <c r="AW2208" s="14" t="s">
        <v>36</v>
      </c>
      <c r="AX2208" s="14" t="s">
        <v>73</v>
      </c>
      <c r="AY2208" s="211" t="s">
        <v>276</v>
      </c>
    </row>
    <row r="2209" spans="2:65" s="15" customFormat="1">
      <c r="B2209" s="218"/>
      <c r="D2209" s="195" t="s">
        <v>284</v>
      </c>
      <c r="E2209" s="219" t="s">
        <v>5</v>
      </c>
      <c r="F2209" s="220" t="s">
        <v>291</v>
      </c>
      <c r="H2209" s="221">
        <v>35.597999999999999</v>
      </c>
      <c r="I2209" s="222"/>
      <c r="L2209" s="218"/>
      <c r="M2209" s="223"/>
      <c r="N2209" s="224"/>
      <c r="O2209" s="224"/>
      <c r="P2209" s="224"/>
      <c r="Q2209" s="224"/>
      <c r="R2209" s="224"/>
      <c r="S2209" s="224"/>
      <c r="T2209" s="225"/>
      <c r="AT2209" s="219" t="s">
        <v>284</v>
      </c>
      <c r="AU2209" s="219" t="s">
        <v>81</v>
      </c>
      <c r="AV2209" s="15" t="s">
        <v>92</v>
      </c>
      <c r="AW2209" s="15" t="s">
        <v>36</v>
      </c>
      <c r="AX2209" s="15" t="s">
        <v>77</v>
      </c>
      <c r="AY2209" s="219" t="s">
        <v>276</v>
      </c>
    </row>
    <row r="2210" spans="2:65" s="1" customFormat="1" ht="25.5" customHeight="1">
      <c r="B2210" s="181"/>
      <c r="C2210" s="182" t="s">
        <v>1925</v>
      </c>
      <c r="D2210" s="182" t="s">
        <v>278</v>
      </c>
      <c r="E2210" s="183" t="s">
        <v>724</v>
      </c>
      <c r="F2210" s="184" t="s">
        <v>725</v>
      </c>
      <c r="G2210" s="185" t="s">
        <v>325</v>
      </c>
      <c r="H2210" s="186">
        <v>35.597999999999999</v>
      </c>
      <c r="I2210" s="187"/>
      <c r="J2210" s="188">
        <f>ROUND(I2210*H2210,2)</f>
        <v>0</v>
      </c>
      <c r="K2210" s="184" t="s">
        <v>282</v>
      </c>
      <c r="L2210" s="42"/>
      <c r="M2210" s="189" t="s">
        <v>5</v>
      </c>
      <c r="N2210" s="190" t="s">
        <v>46</v>
      </c>
      <c r="O2210" s="43"/>
      <c r="P2210" s="191">
        <f>O2210*H2210</f>
        <v>0</v>
      </c>
      <c r="Q2210" s="191">
        <v>0</v>
      </c>
      <c r="R2210" s="191">
        <f>Q2210*H2210</f>
        <v>0</v>
      </c>
      <c r="S2210" s="191">
        <v>0</v>
      </c>
      <c r="T2210" s="192">
        <f>S2210*H2210</f>
        <v>0</v>
      </c>
      <c r="AR2210" s="25" t="s">
        <v>384</v>
      </c>
      <c r="AT2210" s="25" t="s">
        <v>278</v>
      </c>
      <c r="AU2210" s="25" t="s">
        <v>81</v>
      </c>
      <c r="AY2210" s="25" t="s">
        <v>276</v>
      </c>
      <c r="BE2210" s="193">
        <f>IF(N2210="základní",J2210,0)</f>
        <v>0</v>
      </c>
      <c r="BF2210" s="193">
        <f>IF(N2210="snížená",J2210,0)</f>
        <v>0</v>
      </c>
      <c r="BG2210" s="193">
        <f>IF(N2210="zákl. přenesená",J2210,0)</f>
        <v>0</v>
      </c>
      <c r="BH2210" s="193">
        <f>IF(N2210="sníž. přenesená",J2210,0)</f>
        <v>0</v>
      </c>
      <c r="BI2210" s="193">
        <f>IF(N2210="nulová",J2210,0)</f>
        <v>0</v>
      </c>
      <c r="BJ2210" s="25" t="s">
        <v>92</v>
      </c>
      <c r="BK2210" s="193">
        <f>ROUND(I2210*H2210,2)</f>
        <v>0</v>
      </c>
      <c r="BL2210" s="25" t="s">
        <v>384</v>
      </c>
      <c r="BM2210" s="25" t="s">
        <v>4676</v>
      </c>
    </row>
    <row r="2211" spans="2:65" s="12" customFormat="1">
      <c r="B2211" s="194"/>
      <c r="D2211" s="195" t="s">
        <v>284</v>
      </c>
      <c r="E2211" s="196" t="s">
        <v>5</v>
      </c>
      <c r="F2211" s="197" t="s">
        <v>720</v>
      </c>
      <c r="H2211" s="196" t="s">
        <v>5</v>
      </c>
      <c r="I2211" s="198"/>
      <c r="L2211" s="194"/>
      <c r="M2211" s="199"/>
      <c r="N2211" s="200"/>
      <c r="O2211" s="200"/>
      <c r="P2211" s="200"/>
      <c r="Q2211" s="200"/>
      <c r="R2211" s="200"/>
      <c r="S2211" s="200"/>
      <c r="T2211" s="201"/>
      <c r="AT2211" s="196" t="s">
        <v>284</v>
      </c>
      <c r="AU2211" s="196" t="s">
        <v>81</v>
      </c>
      <c r="AV2211" s="12" t="s">
        <v>77</v>
      </c>
      <c r="AW2211" s="12" t="s">
        <v>36</v>
      </c>
      <c r="AX2211" s="12" t="s">
        <v>73</v>
      </c>
      <c r="AY2211" s="196" t="s">
        <v>276</v>
      </c>
    </row>
    <row r="2212" spans="2:65" s="12" customFormat="1">
      <c r="B2212" s="194"/>
      <c r="D2212" s="195" t="s">
        <v>284</v>
      </c>
      <c r="E2212" s="196" t="s">
        <v>5</v>
      </c>
      <c r="F2212" s="197" t="s">
        <v>721</v>
      </c>
      <c r="H2212" s="196" t="s">
        <v>5</v>
      </c>
      <c r="I2212" s="198"/>
      <c r="L2212" s="194"/>
      <c r="M2212" s="199"/>
      <c r="N2212" s="200"/>
      <c r="O2212" s="200"/>
      <c r="P2212" s="200"/>
      <c r="Q2212" s="200"/>
      <c r="R2212" s="200"/>
      <c r="S2212" s="200"/>
      <c r="T2212" s="201"/>
      <c r="AT2212" s="196" t="s">
        <v>284</v>
      </c>
      <c r="AU2212" s="196" t="s">
        <v>81</v>
      </c>
      <c r="AV2212" s="12" t="s">
        <v>77</v>
      </c>
      <c r="AW2212" s="12" t="s">
        <v>36</v>
      </c>
      <c r="AX2212" s="12" t="s">
        <v>73</v>
      </c>
      <c r="AY2212" s="196" t="s">
        <v>276</v>
      </c>
    </row>
    <row r="2213" spans="2:65" s="13" customFormat="1">
      <c r="B2213" s="202"/>
      <c r="D2213" s="195" t="s">
        <v>284</v>
      </c>
      <c r="E2213" s="203" t="s">
        <v>5</v>
      </c>
      <c r="F2213" s="204" t="s">
        <v>4675</v>
      </c>
      <c r="H2213" s="205">
        <v>35.597999999999999</v>
      </c>
      <c r="I2213" s="206"/>
      <c r="L2213" s="202"/>
      <c r="M2213" s="207"/>
      <c r="N2213" s="208"/>
      <c r="O2213" s="208"/>
      <c r="P2213" s="208"/>
      <c r="Q2213" s="208"/>
      <c r="R2213" s="208"/>
      <c r="S2213" s="208"/>
      <c r="T2213" s="209"/>
      <c r="AT2213" s="203" t="s">
        <v>284</v>
      </c>
      <c r="AU2213" s="203" t="s">
        <v>81</v>
      </c>
      <c r="AV2213" s="13" t="s">
        <v>81</v>
      </c>
      <c r="AW2213" s="13" t="s">
        <v>36</v>
      </c>
      <c r="AX2213" s="13" t="s">
        <v>73</v>
      </c>
      <c r="AY2213" s="203" t="s">
        <v>276</v>
      </c>
    </row>
    <row r="2214" spans="2:65" s="14" customFormat="1">
      <c r="B2214" s="210"/>
      <c r="D2214" s="195" t="s">
        <v>284</v>
      </c>
      <c r="E2214" s="211" t="s">
        <v>5</v>
      </c>
      <c r="F2214" s="212" t="s">
        <v>290</v>
      </c>
      <c r="H2214" s="213">
        <v>35.597999999999999</v>
      </c>
      <c r="I2214" s="214"/>
      <c r="L2214" s="210"/>
      <c r="M2214" s="215"/>
      <c r="N2214" s="216"/>
      <c r="O2214" s="216"/>
      <c r="P2214" s="216"/>
      <c r="Q2214" s="216"/>
      <c r="R2214" s="216"/>
      <c r="S2214" s="216"/>
      <c r="T2214" s="217"/>
      <c r="AT2214" s="211" t="s">
        <v>284</v>
      </c>
      <c r="AU2214" s="211" t="s">
        <v>81</v>
      </c>
      <c r="AV2214" s="14" t="s">
        <v>87</v>
      </c>
      <c r="AW2214" s="14" t="s">
        <v>36</v>
      </c>
      <c r="AX2214" s="14" t="s">
        <v>73</v>
      </c>
      <c r="AY2214" s="211" t="s">
        <v>276</v>
      </c>
    </row>
    <row r="2215" spans="2:65" s="15" customFormat="1">
      <c r="B2215" s="218"/>
      <c r="D2215" s="195" t="s">
        <v>284</v>
      </c>
      <c r="E2215" s="219" t="s">
        <v>5</v>
      </c>
      <c r="F2215" s="220" t="s">
        <v>291</v>
      </c>
      <c r="H2215" s="221">
        <v>35.597999999999999</v>
      </c>
      <c r="I2215" s="222"/>
      <c r="L2215" s="218"/>
      <c r="M2215" s="223"/>
      <c r="N2215" s="224"/>
      <c r="O2215" s="224"/>
      <c r="P2215" s="224"/>
      <c r="Q2215" s="224"/>
      <c r="R2215" s="224"/>
      <c r="S2215" s="224"/>
      <c r="T2215" s="225"/>
      <c r="AT2215" s="219" t="s">
        <v>284</v>
      </c>
      <c r="AU2215" s="219" t="s">
        <v>81</v>
      </c>
      <c r="AV2215" s="15" t="s">
        <v>92</v>
      </c>
      <c r="AW2215" s="15" t="s">
        <v>36</v>
      </c>
      <c r="AX2215" s="15" t="s">
        <v>77</v>
      </c>
      <c r="AY2215" s="219" t="s">
        <v>276</v>
      </c>
    </row>
    <row r="2216" spans="2:65" s="1" customFormat="1" ht="16.5" customHeight="1">
      <c r="B2216" s="181"/>
      <c r="C2216" s="182" t="s">
        <v>1935</v>
      </c>
      <c r="D2216" s="182" t="s">
        <v>278</v>
      </c>
      <c r="E2216" s="183" t="s">
        <v>728</v>
      </c>
      <c r="F2216" s="184" t="s">
        <v>729</v>
      </c>
      <c r="G2216" s="185" t="s">
        <v>416</v>
      </c>
      <c r="H2216" s="186">
        <v>13.8</v>
      </c>
      <c r="I2216" s="187"/>
      <c r="J2216" s="188">
        <f>ROUND(I2216*H2216,2)</f>
        <v>0</v>
      </c>
      <c r="K2216" s="184" t="s">
        <v>282</v>
      </c>
      <c r="L2216" s="42"/>
      <c r="M2216" s="189" t="s">
        <v>5</v>
      </c>
      <c r="N2216" s="190" t="s">
        <v>46</v>
      </c>
      <c r="O2216" s="43"/>
      <c r="P2216" s="191">
        <f>O2216*H2216</f>
        <v>0</v>
      </c>
      <c r="Q2216" s="191">
        <v>3.1E-4</v>
      </c>
      <c r="R2216" s="191">
        <f>Q2216*H2216</f>
        <v>4.2780000000000006E-3</v>
      </c>
      <c r="S2216" s="191">
        <v>0</v>
      </c>
      <c r="T2216" s="192">
        <f>S2216*H2216</f>
        <v>0</v>
      </c>
      <c r="AR2216" s="25" t="s">
        <v>384</v>
      </c>
      <c r="AT2216" s="25" t="s">
        <v>278</v>
      </c>
      <c r="AU2216" s="25" t="s">
        <v>81</v>
      </c>
      <c r="AY2216" s="25" t="s">
        <v>276</v>
      </c>
      <c r="BE2216" s="193">
        <f>IF(N2216="základní",J2216,0)</f>
        <v>0</v>
      </c>
      <c r="BF2216" s="193">
        <f>IF(N2216="snížená",J2216,0)</f>
        <v>0</v>
      </c>
      <c r="BG2216" s="193">
        <f>IF(N2216="zákl. přenesená",J2216,0)</f>
        <v>0</v>
      </c>
      <c r="BH2216" s="193">
        <f>IF(N2216="sníž. přenesená",J2216,0)</f>
        <v>0</v>
      </c>
      <c r="BI2216" s="193">
        <f>IF(N2216="nulová",J2216,0)</f>
        <v>0</v>
      </c>
      <c r="BJ2216" s="25" t="s">
        <v>92</v>
      </c>
      <c r="BK2216" s="193">
        <f>ROUND(I2216*H2216,2)</f>
        <v>0</v>
      </c>
      <c r="BL2216" s="25" t="s">
        <v>384</v>
      </c>
      <c r="BM2216" s="25" t="s">
        <v>4677</v>
      </c>
    </row>
    <row r="2217" spans="2:65" s="12" customFormat="1">
      <c r="B2217" s="194"/>
      <c r="D2217" s="195" t="s">
        <v>284</v>
      </c>
      <c r="E2217" s="196" t="s">
        <v>5</v>
      </c>
      <c r="F2217" s="197" t="s">
        <v>731</v>
      </c>
      <c r="H2217" s="196" t="s">
        <v>5</v>
      </c>
      <c r="I2217" s="198"/>
      <c r="L2217" s="194"/>
      <c r="M2217" s="199"/>
      <c r="N2217" s="200"/>
      <c r="O2217" s="200"/>
      <c r="P2217" s="200"/>
      <c r="Q2217" s="200"/>
      <c r="R2217" s="200"/>
      <c r="S2217" s="200"/>
      <c r="T2217" s="201"/>
      <c r="AT2217" s="196" t="s">
        <v>284</v>
      </c>
      <c r="AU2217" s="196" t="s">
        <v>81</v>
      </c>
      <c r="AV2217" s="12" t="s">
        <v>77</v>
      </c>
      <c r="AW2217" s="12" t="s">
        <v>36</v>
      </c>
      <c r="AX2217" s="12" t="s">
        <v>73</v>
      </c>
      <c r="AY2217" s="196" t="s">
        <v>276</v>
      </c>
    </row>
    <row r="2218" spans="2:65" s="12" customFormat="1">
      <c r="B2218" s="194"/>
      <c r="D2218" s="195" t="s">
        <v>284</v>
      </c>
      <c r="E2218" s="196" t="s">
        <v>5</v>
      </c>
      <c r="F2218" s="197" t="s">
        <v>3990</v>
      </c>
      <c r="H2218" s="196" t="s">
        <v>5</v>
      </c>
      <c r="I2218" s="198"/>
      <c r="L2218" s="194"/>
      <c r="M2218" s="199"/>
      <c r="N2218" s="200"/>
      <c r="O2218" s="200"/>
      <c r="P2218" s="200"/>
      <c r="Q2218" s="200"/>
      <c r="R2218" s="200"/>
      <c r="S2218" s="200"/>
      <c r="T2218" s="201"/>
      <c r="AT2218" s="196" t="s">
        <v>284</v>
      </c>
      <c r="AU2218" s="196" t="s">
        <v>81</v>
      </c>
      <c r="AV2218" s="12" t="s">
        <v>77</v>
      </c>
      <c r="AW2218" s="12" t="s">
        <v>36</v>
      </c>
      <c r="AX2218" s="12" t="s">
        <v>73</v>
      </c>
      <c r="AY2218" s="196" t="s">
        <v>276</v>
      </c>
    </row>
    <row r="2219" spans="2:65" s="12" customFormat="1">
      <c r="B2219" s="194"/>
      <c r="D2219" s="195" t="s">
        <v>284</v>
      </c>
      <c r="E2219" s="196" t="s">
        <v>5</v>
      </c>
      <c r="F2219" s="197" t="s">
        <v>4082</v>
      </c>
      <c r="H2219" s="196" t="s">
        <v>5</v>
      </c>
      <c r="I2219" s="198"/>
      <c r="L2219" s="194"/>
      <c r="M2219" s="199"/>
      <c r="N2219" s="200"/>
      <c r="O2219" s="200"/>
      <c r="P2219" s="200"/>
      <c r="Q2219" s="200"/>
      <c r="R2219" s="200"/>
      <c r="S2219" s="200"/>
      <c r="T2219" s="201"/>
      <c r="AT2219" s="196" t="s">
        <v>284</v>
      </c>
      <c r="AU2219" s="196" t="s">
        <v>81</v>
      </c>
      <c r="AV2219" s="12" t="s">
        <v>77</v>
      </c>
      <c r="AW2219" s="12" t="s">
        <v>36</v>
      </c>
      <c r="AX2219" s="12" t="s">
        <v>73</v>
      </c>
      <c r="AY2219" s="196" t="s">
        <v>276</v>
      </c>
    </row>
    <row r="2220" spans="2:65" s="13" customFormat="1">
      <c r="B2220" s="202"/>
      <c r="D2220" s="195" t="s">
        <v>284</v>
      </c>
      <c r="E2220" s="203" t="s">
        <v>5</v>
      </c>
      <c r="F2220" s="204" t="s">
        <v>2037</v>
      </c>
      <c r="H2220" s="205">
        <v>4</v>
      </c>
      <c r="I2220" s="206"/>
      <c r="L2220" s="202"/>
      <c r="M2220" s="207"/>
      <c r="N2220" s="208"/>
      <c r="O2220" s="208"/>
      <c r="P2220" s="208"/>
      <c r="Q2220" s="208"/>
      <c r="R2220" s="208"/>
      <c r="S2220" s="208"/>
      <c r="T2220" s="209"/>
      <c r="AT2220" s="203" t="s">
        <v>284</v>
      </c>
      <c r="AU2220" s="203" t="s">
        <v>81</v>
      </c>
      <c r="AV2220" s="13" t="s">
        <v>81</v>
      </c>
      <c r="AW2220" s="13" t="s">
        <v>36</v>
      </c>
      <c r="AX2220" s="13" t="s">
        <v>73</v>
      </c>
      <c r="AY2220" s="203" t="s">
        <v>276</v>
      </c>
    </row>
    <row r="2221" spans="2:65" s="13" customFormat="1">
      <c r="B2221" s="202"/>
      <c r="D2221" s="195" t="s">
        <v>284</v>
      </c>
      <c r="E2221" s="203" t="s">
        <v>5</v>
      </c>
      <c r="F2221" s="204" t="s">
        <v>2037</v>
      </c>
      <c r="H2221" s="205">
        <v>4</v>
      </c>
      <c r="I2221" s="206"/>
      <c r="L2221" s="202"/>
      <c r="M2221" s="207"/>
      <c r="N2221" s="208"/>
      <c r="O2221" s="208"/>
      <c r="P2221" s="208"/>
      <c r="Q2221" s="208"/>
      <c r="R2221" s="208"/>
      <c r="S2221" s="208"/>
      <c r="T2221" s="209"/>
      <c r="AT2221" s="203" t="s">
        <v>284</v>
      </c>
      <c r="AU2221" s="203" t="s">
        <v>81</v>
      </c>
      <c r="AV2221" s="13" t="s">
        <v>81</v>
      </c>
      <c r="AW2221" s="13" t="s">
        <v>36</v>
      </c>
      <c r="AX2221" s="13" t="s">
        <v>73</v>
      </c>
      <c r="AY2221" s="203" t="s">
        <v>276</v>
      </c>
    </row>
    <row r="2222" spans="2:65" s="12" customFormat="1">
      <c r="B2222" s="194"/>
      <c r="D2222" s="195" t="s">
        <v>284</v>
      </c>
      <c r="E2222" s="196" t="s">
        <v>5</v>
      </c>
      <c r="F2222" s="197" t="s">
        <v>4085</v>
      </c>
      <c r="H2222" s="196" t="s">
        <v>5</v>
      </c>
      <c r="I2222" s="198"/>
      <c r="L2222" s="194"/>
      <c r="M2222" s="199"/>
      <c r="N2222" s="200"/>
      <c r="O2222" s="200"/>
      <c r="P2222" s="200"/>
      <c r="Q2222" s="200"/>
      <c r="R2222" s="200"/>
      <c r="S2222" s="200"/>
      <c r="T2222" s="201"/>
      <c r="AT2222" s="196" t="s">
        <v>284</v>
      </c>
      <c r="AU2222" s="196" t="s">
        <v>81</v>
      </c>
      <c r="AV2222" s="12" t="s">
        <v>77</v>
      </c>
      <c r="AW2222" s="12" t="s">
        <v>36</v>
      </c>
      <c r="AX2222" s="12" t="s">
        <v>73</v>
      </c>
      <c r="AY2222" s="196" t="s">
        <v>276</v>
      </c>
    </row>
    <row r="2223" spans="2:65" s="13" customFormat="1">
      <c r="B2223" s="202"/>
      <c r="D2223" s="195" t="s">
        <v>284</v>
      </c>
      <c r="E2223" s="203" t="s">
        <v>5</v>
      </c>
      <c r="F2223" s="204" t="s">
        <v>2037</v>
      </c>
      <c r="H2223" s="205">
        <v>4</v>
      </c>
      <c r="I2223" s="206"/>
      <c r="L2223" s="202"/>
      <c r="M2223" s="207"/>
      <c r="N2223" s="208"/>
      <c r="O2223" s="208"/>
      <c r="P2223" s="208"/>
      <c r="Q2223" s="208"/>
      <c r="R2223" s="208"/>
      <c r="S2223" s="208"/>
      <c r="T2223" s="209"/>
      <c r="AT2223" s="203" t="s">
        <v>284</v>
      </c>
      <c r="AU2223" s="203" t="s">
        <v>81</v>
      </c>
      <c r="AV2223" s="13" t="s">
        <v>81</v>
      </c>
      <c r="AW2223" s="13" t="s">
        <v>36</v>
      </c>
      <c r="AX2223" s="13" t="s">
        <v>73</v>
      </c>
      <c r="AY2223" s="203" t="s">
        <v>276</v>
      </c>
    </row>
    <row r="2224" spans="2:65" s="12" customFormat="1">
      <c r="B2224" s="194"/>
      <c r="D2224" s="195" t="s">
        <v>284</v>
      </c>
      <c r="E2224" s="196" t="s">
        <v>5</v>
      </c>
      <c r="F2224" s="197" t="s">
        <v>4670</v>
      </c>
      <c r="H2224" s="196" t="s">
        <v>5</v>
      </c>
      <c r="I2224" s="198"/>
      <c r="L2224" s="194"/>
      <c r="M2224" s="199"/>
      <c r="N2224" s="200"/>
      <c r="O2224" s="200"/>
      <c r="P2224" s="200"/>
      <c r="Q2224" s="200"/>
      <c r="R2224" s="200"/>
      <c r="S2224" s="200"/>
      <c r="T2224" s="201"/>
      <c r="AT2224" s="196" t="s">
        <v>284</v>
      </c>
      <c r="AU2224" s="196" t="s">
        <v>81</v>
      </c>
      <c r="AV2224" s="12" t="s">
        <v>77</v>
      </c>
      <c r="AW2224" s="12" t="s">
        <v>36</v>
      </c>
      <c r="AX2224" s="12" t="s">
        <v>73</v>
      </c>
      <c r="AY2224" s="196" t="s">
        <v>276</v>
      </c>
    </row>
    <row r="2225" spans="2:65" s="13" customFormat="1">
      <c r="B2225" s="202"/>
      <c r="D2225" s="195" t="s">
        <v>284</v>
      </c>
      <c r="E2225" s="203" t="s">
        <v>5</v>
      </c>
      <c r="F2225" s="204" t="s">
        <v>2039</v>
      </c>
      <c r="H2225" s="205">
        <v>1.8</v>
      </c>
      <c r="I2225" s="206"/>
      <c r="L2225" s="202"/>
      <c r="M2225" s="207"/>
      <c r="N2225" s="208"/>
      <c r="O2225" s="208"/>
      <c r="P2225" s="208"/>
      <c r="Q2225" s="208"/>
      <c r="R2225" s="208"/>
      <c r="S2225" s="208"/>
      <c r="T2225" s="209"/>
      <c r="AT2225" s="203" t="s">
        <v>284</v>
      </c>
      <c r="AU2225" s="203" t="s">
        <v>81</v>
      </c>
      <c r="AV2225" s="13" t="s">
        <v>81</v>
      </c>
      <c r="AW2225" s="13" t="s">
        <v>36</v>
      </c>
      <c r="AX2225" s="13" t="s">
        <v>73</v>
      </c>
      <c r="AY2225" s="203" t="s">
        <v>276</v>
      </c>
    </row>
    <row r="2226" spans="2:65" s="14" customFormat="1">
      <c r="B2226" s="210"/>
      <c r="D2226" s="195" t="s">
        <v>284</v>
      </c>
      <c r="E2226" s="211" t="s">
        <v>5</v>
      </c>
      <c r="F2226" s="212" t="s">
        <v>290</v>
      </c>
      <c r="H2226" s="213">
        <v>13.8</v>
      </c>
      <c r="I2226" s="214"/>
      <c r="L2226" s="210"/>
      <c r="M2226" s="215"/>
      <c r="N2226" s="216"/>
      <c r="O2226" s="216"/>
      <c r="P2226" s="216"/>
      <c r="Q2226" s="216"/>
      <c r="R2226" s="216"/>
      <c r="S2226" s="216"/>
      <c r="T2226" s="217"/>
      <c r="AT2226" s="211" t="s">
        <v>284</v>
      </c>
      <c r="AU2226" s="211" t="s">
        <v>81</v>
      </c>
      <c r="AV2226" s="14" t="s">
        <v>87</v>
      </c>
      <c r="AW2226" s="14" t="s">
        <v>36</v>
      </c>
      <c r="AX2226" s="14" t="s">
        <v>73</v>
      </c>
      <c r="AY2226" s="211" t="s">
        <v>276</v>
      </c>
    </row>
    <row r="2227" spans="2:65" s="15" customFormat="1">
      <c r="B2227" s="218"/>
      <c r="D2227" s="195" t="s">
        <v>284</v>
      </c>
      <c r="E2227" s="219" t="s">
        <v>5</v>
      </c>
      <c r="F2227" s="220" t="s">
        <v>291</v>
      </c>
      <c r="H2227" s="221">
        <v>13.8</v>
      </c>
      <c r="I2227" s="222"/>
      <c r="L2227" s="218"/>
      <c r="M2227" s="223"/>
      <c r="N2227" s="224"/>
      <c r="O2227" s="224"/>
      <c r="P2227" s="224"/>
      <c r="Q2227" s="224"/>
      <c r="R2227" s="224"/>
      <c r="S2227" s="224"/>
      <c r="T2227" s="225"/>
      <c r="AT2227" s="219" t="s">
        <v>284</v>
      </c>
      <c r="AU2227" s="219" t="s">
        <v>81</v>
      </c>
      <c r="AV2227" s="15" t="s">
        <v>92</v>
      </c>
      <c r="AW2227" s="15" t="s">
        <v>36</v>
      </c>
      <c r="AX2227" s="15" t="s">
        <v>77</v>
      </c>
      <c r="AY2227" s="219" t="s">
        <v>276</v>
      </c>
    </row>
    <row r="2228" spans="2:65" s="1" customFormat="1" ht="16.5" customHeight="1">
      <c r="B2228" s="181"/>
      <c r="C2228" s="182" t="s">
        <v>1940</v>
      </c>
      <c r="D2228" s="182" t="s">
        <v>278</v>
      </c>
      <c r="E2228" s="183" t="s">
        <v>735</v>
      </c>
      <c r="F2228" s="184" t="s">
        <v>736</v>
      </c>
      <c r="G2228" s="185" t="s">
        <v>325</v>
      </c>
      <c r="H2228" s="186">
        <v>35.597999999999999</v>
      </c>
      <c r="I2228" s="187"/>
      <c r="J2228" s="188">
        <f>ROUND(I2228*H2228,2)</f>
        <v>0</v>
      </c>
      <c r="K2228" s="184" t="s">
        <v>282</v>
      </c>
      <c r="L2228" s="42"/>
      <c r="M2228" s="189" t="s">
        <v>5</v>
      </c>
      <c r="N2228" s="190" t="s">
        <v>46</v>
      </c>
      <c r="O2228" s="43"/>
      <c r="P2228" s="191">
        <f>O2228*H2228</f>
        <v>0</v>
      </c>
      <c r="Q2228" s="191">
        <v>2.9999999999999997E-4</v>
      </c>
      <c r="R2228" s="191">
        <f>Q2228*H2228</f>
        <v>1.0679399999999999E-2</v>
      </c>
      <c r="S2228" s="191">
        <v>0</v>
      </c>
      <c r="T2228" s="192">
        <f>S2228*H2228</f>
        <v>0</v>
      </c>
      <c r="AR2228" s="25" t="s">
        <v>384</v>
      </c>
      <c r="AT2228" s="25" t="s">
        <v>278</v>
      </c>
      <c r="AU2228" s="25" t="s">
        <v>81</v>
      </c>
      <c r="AY2228" s="25" t="s">
        <v>276</v>
      </c>
      <c r="BE2228" s="193">
        <f>IF(N2228="základní",J2228,0)</f>
        <v>0</v>
      </c>
      <c r="BF2228" s="193">
        <f>IF(N2228="snížená",J2228,0)</f>
        <v>0</v>
      </c>
      <c r="BG2228" s="193">
        <f>IF(N2228="zákl. přenesená",J2228,0)</f>
        <v>0</v>
      </c>
      <c r="BH2228" s="193">
        <f>IF(N2228="sníž. přenesená",J2228,0)</f>
        <v>0</v>
      </c>
      <c r="BI2228" s="193">
        <f>IF(N2228="nulová",J2228,0)</f>
        <v>0</v>
      </c>
      <c r="BJ2228" s="25" t="s">
        <v>92</v>
      </c>
      <c r="BK2228" s="193">
        <f>ROUND(I2228*H2228,2)</f>
        <v>0</v>
      </c>
      <c r="BL2228" s="25" t="s">
        <v>384</v>
      </c>
      <c r="BM2228" s="25" t="s">
        <v>4678</v>
      </c>
    </row>
    <row r="2229" spans="2:65" s="12" customFormat="1">
      <c r="B2229" s="194"/>
      <c r="D2229" s="195" t="s">
        <v>284</v>
      </c>
      <c r="E2229" s="196" t="s">
        <v>5</v>
      </c>
      <c r="F2229" s="197" t="s">
        <v>738</v>
      </c>
      <c r="H2229" s="196" t="s">
        <v>5</v>
      </c>
      <c r="I2229" s="198"/>
      <c r="L2229" s="194"/>
      <c r="M2229" s="199"/>
      <c r="N2229" s="200"/>
      <c r="O2229" s="200"/>
      <c r="P2229" s="200"/>
      <c r="Q2229" s="200"/>
      <c r="R2229" s="200"/>
      <c r="S2229" s="200"/>
      <c r="T2229" s="201"/>
      <c r="AT2229" s="196" t="s">
        <v>284</v>
      </c>
      <c r="AU2229" s="196" t="s">
        <v>81</v>
      </c>
      <c r="AV2229" s="12" t="s">
        <v>77</v>
      </c>
      <c r="AW2229" s="12" t="s">
        <v>36</v>
      </c>
      <c r="AX2229" s="12" t="s">
        <v>73</v>
      </c>
      <c r="AY2229" s="196" t="s">
        <v>276</v>
      </c>
    </row>
    <row r="2230" spans="2:65" s="12" customFormat="1">
      <c r="B2230" s="194"/>
      <c r="D2230" s="195" t="s">
        <v>284</v>
      </c>
      <c r="E2230" s="196" t="s">
        <v>5</v>
      </c>
      <c r="F2230" s="197" t="s">
        <v>721</v>
      </c>
      <c r="H2230" s="196" t="s">
        <v>5</v>
      </c>
      <c r="I2230" s="198"/>
      <c r="L2230" s="194"/>
      <c r="M2230" s="199"/>
      <c r="N2230" s="200"/>
      <c r="O2230" s="200"/>
      <c r="P2230" s="200"/>
      <c r="Q2230" s="200"/>
      <c r="R2230" s="200"/>
      <c r="S2230" s="200"/>
      <c r="T2230" s="201"/>
      <c r="AT2230" s="196" t="s">
        <v>284</v>
      </c>
      <c r="AU2230" s="196" t="s">
        <v>81</v>
      </c>
      <c r="AV2230" s="12" t="s">
        <v>77</v>
      </c>
      <c r="AW2230" s="12" t="s">
        <v>36</v>
      </c>
      <c r="AX2230" s="12" t="s">
        <v>73</v>
      </c>
      <c r="AY2230" s="196" t="s">
        <v>276</v>
      </c>
    </row>
    <row r="2231" spans="2:65" s="13" customFormat="1">
      <c r="B2231" s="202"/>
      <c r="D2231" s="195" t="s">
        <v>284</v>
      </c>
      <c r="E2231" s="203" t="s">
        <v>5</v>
      </c>
      <c r="F2231" s="204" t="s">
        <v>4675</v>
      </c>
      <c r="H2231" s="205">
        <v>35.597999999999999</v>
      </c>
      <c r="I2231" s="206"/>
      <c r="L2231" s="202"/>
      <c r="M2231" s="207"/>
      <c r="N2231" s="208"/>
      <c r="O2231" s="208"/>
      <c r="P2231" s="208"/>
      <c r="Q2231" s="208"/>
      <c r="R2231" s="208"/>
      <c r="S2231" s="208"/>
      <c r="T2231" s="209"/>
      <c r="AT2231" s="203" t="s">
        <v>284</v>
      </c>
      <c r="AU2231" s="203" t="s">
        <v>81</v>
      </c>
      <c r="AV2231" s="13" t="s">
        <v>81</v>
      </c>
      <c r="AW2231" s="13" t="s">
        <v>36</v>
      </c>
      <c r="AX2231" s="13" t="s">
        <v>73</v>
      </c>
      <c r="AY2231" s="203" t="s">
        <v>276</v>
      </c>
    </row>
    <row r="2232" spans="2:65" s="14" customFormat="1">
      <c r="B2232" s="210"/>
      <c r="D2232" s="195" t="s">
        <v>284</v>
      </c>
      <c r="E2232" s="211" t="s">
        <v>5</v>
      </c>
      <c r="F2232" s="212" t="s">
        <v>290</v>
      </c>
      <c r="H2232" s="213">
        <v>35.597999999999999</v>
      </c>
      <c r="I2232" s="214"/>
      <c r="L2232" s="210"/>
      <c r="M2232" s="215"/>
      <c r="N2232" s="216"/>
      <c r="O2232" s="216"/>
      <c r="P2232" s="216"/>
      <c r="Q2232" s="216"/>
      <c r="R2232" s="216"/>
      <c r="S2232" s="216"/>
      <c r="T2232" s="217"/>
      <c r="AT2232" s="211" t="s">
        <v>284</v>
      </c>
      <c r="AU2232" s="211" t="s">
        <v>81</v>
      </c>
      <c r="AV2232" s="14" t="s">
        <v>87</v>
      </c>
      <c r="AW2232" s="14" t="s">
        <v>36</v>
      </c>
      <c r="AX2232" s="14" t="s">
        <v>73</v>
      </c>
      <c r="AY2232" s="211" t="s">
        <v>276</v>
      </c>
    </row>
    <row r="2233" spans="2:65" s="15" customFormat="1">
      <c r="B2233" s="218"/>
      <c r="D2233" s="195" t="s">
        <v>284</v>
      </c>
      <c r="E2233" s="219" t="s">
        <v>5</v>
      </c>
      <c r="F2233" s="220" t="s">
        <v>291</v>
      </c>
      <c r="H2233" s="221">
        <v>35.597999999999999</v>
      </c>
      <c r="I2233" s="222"/>
      <c r="L2233" s="218"/>
      <c r="M2233" s="223"/>
      <c r="N2233" s="224"/>
      <c r="O2233" s="224"/>
      <c r="P2233" s="224"/>
      <c r="Q2233" s="224"/>
      <c r="R2233" s="224"/>
      <c r="S2233" s="224"/>
      <c r="T2233" s="225"/>
      <c r="AT2233" s="219" t="s">
        <v>284</v>
      </c>
      <c r="AU2233" s="219" t="s">
        <v>81</v>
      </c>
      <c r="AV2233" s="15" t="s">
        <v>92</v>
      </c>
      <c r="AW2233" s="15" t="s">
        <v>36</v>
      </c>
      <c r="AX2233" s="15" t="s">
        <v>77</v>
      </c>
      <c r="AY2233" s="219" t="s">
        <v>276</v>
      </c>
    </row>
    <row r="2234" spans="2:65" s="1" customFormat="1" ht="16.5" customHeight="1">
      <c r="B2234" s="181"/>
      <c r="C2234" s="182" t="s">
        <v>1944</v>
      </c>
      <c r="D2234" s="182" t="s">
        <v>278</v>
      </c>
      <c r="E2234" s="183" t="s">
        <v>740</v>
      </c>
      <c r="F2234" s="184" t="s">
        <v>741</v>
      </c>
      <c r="G2234" s="185" t="s">
        <v>416</v>
      </c>
      <c r="H2234" s="186">
        <v>23.65</v>
      </c>
      <c r="I2234" s="187"/>
      <c r="J2234" s="188">
        <f>ROUND(I2234*H2234,2)</f>
        <v>0</v>
      </c>
      <c r="K2234" s="184" t="s">
        <v>282</v>
      </c>
      <c r="L2234" s="42"/>
      <c r="M2234" s="189" t="s">
        <v>5</v>
      </c>
      <c r="N2234" s="190" t="s">
        <v>46</v>
      </c>
      <c r="O2234" s="43"/>
      <c r="P2234" s="191">
        <f>O2234*H2234</f>
        <v>0</v>
      </c>
      <c r="Q2234" s="191">
        <v>3.0000000000000001E-5</v>
      </c>
      <c r="R2234" s="191">
        <f>Q2234*H2234</f>
        <v>7.0949999999999995E-4</v>
      </c>
      <c r="S2234" s="191">
        <v>0</v>
      </c>
      <c r="T2234" s="192">
        <f>S2234*H2234</f>
        <v>0</v>
      </c>
      <c r="AR2234" s="25" t="s">
        <v>384</v>
      </c>
      <c r="AT2234" s="25" t="s">
        <v>278</v>
      </c>
      <c r="AU2234" s="25" t="s">
        <v>81</v>
      </c>
      <c r="AY2234" s="25" t="s">
        <v>276</v>
      </c>
      <c r="BE2234" s="193">
        <f>IF(N2234="základní",J2234,0)</f>
        <v>0</v>
      </c>
      <c r="BF2234" s="193">
        <f>IF(N2234="snížená",J2234,0)</f>
        <v>0</v>
      </c>
      <c r="BG2234" s="193">
        <f>IF(N2234="zákl. přenesená",J2234,0)</f>
        <v>0</v>
      </c>
      <c r="BH2234" s="193">
        <f>IF(N2234="sníž. přenesená",J2234,0)</f>
        <v>0</v>
      </c>
      <c r="BI2234" s="193">
        <f>IF(N2234="nulová",J2234,0)</f>
        <v>0</v>
      </c>
      <c r="BJ2234" s="25" t="s">
        <v>92</v>
      </c>
      <c r="BK2234" s="193">
        <f>ROUND(I2234*H2234,2)</f>
        <v>0</v>
      </c>
      <c r="BL2234" s="25" t="s">
        <v>384</v>
      </c>
      <c r="BM2234" s="25" t="s">
        <v>4679</v>
      </c>
    </row>
    <row r="2235" spans="2:65" s="12" customFormat="1">
      <c r="B2235" s="194"/>
      <c r="D2235" s="195" t="s">
        <v>284</v>
      </c>
      <c r="E2235" s="196" t="s">
        <v>5</v>
      </c>
      <c r="F2235" s="197" t="s">
        <v>1942</v>
      </c>
      <c r="H2235" s="196" t="s">
        <v>5</v>
      </c>
      <c r="I2235" s="198"/>
      <c r="L2235" s="194"/>
      <c r="M2235" s="199"/>
      <c r="N2235" s="200"/>
      <c r="O2235" s="200"/>
      <c r="P2235" s="200"/>
      <c r="Q2235" s="200"/>
      <c r="R2235" s="200"/>
      <c r="S2235" s="200"/>
      <c r="T2235" s="201"/>
      <c r="AT2235" s="196" t="s">
        <v>284</v>
      </c>
      <c r="AU2235" s="196" t="s">
        <v>81</v>
      </c>
      <c r="AV2235" s="12" t="s">
        <v>77</v>
      </c>
      <c r="AW2235" s="12" t="s">
        <v>36</v>
      </c>
      <c r="AX2235" s="12" t="s">
        <v>73</v>
      </c>
      <c r="AY2235" s="196" t="s">
        <v>276</v>
      </c>
    </row>
    <row r="2236" spans="2:65" s="12" customFormat="1">
      <c r="B2236" s="194"/>
      <c r="D2236" s="195" t="s">
        <v>284</v>
      </c>
      <c r="E2236" s="196" t="s">
        <v>5</v>
      </c>
      <c r="F2236" s="197" t="s">
        <v>3990</v>
      </c>
      <c r="H2236" s="196" t="s">
        <v>5</v>
      </c>
      <c r="I2236" s="198"/>
      <c r="L2236" s="194"/>
      <c r="M2236" s="199"/>
      <c r="N2236" s="200"/>
      <c r="O2236" s="200"/>
      <c r="P2236" s="200"/>
      <c r="Q2236" s="200"/>
      <c r="R2236" s="200"/>
      <c r="S2236" s="200"/>
      <c r="T2236" s="201"/>
      <c r="AT2236" s="196" t="s">
        <v>284</v>
      </c>
      <c r="AU2236" s="196" t="s">
        <v>81</v>
      </c>
      <c r="AV2236" s="12" t="s">
        <v>77</v>
      </c>
      <c r="AW2236" s="12" t="s">
        <v>36</v>
      </c>
      <c r="AX2236" s="12" t="s">
        <v>73</v>
      </c>
      <c r="AY2236" s="196" t="s">
        <v>276</v>
      </c>
    </row>
    <row r="2237" spans="2:65" s="12" customFormat="1">
      <c r="B2237" s="194"/>
      <c r="D2237" s="195" t="s">
        <v>284</v>
      </c>
      <c r="E2237" s="196" t="s">
        <v>5</v>
      </c>
      <c r="F2237" s="197" t="s">
        <v>4082</v>
      </c>
      <c r="H2237" s="196" t="s">
        <v>5</v>
      </c>
      <c r="I2237" s="198"/>
      <c r="L2237" s="194"/>
      <c r="M2237" s="199"/>
      <c r="N2237" s="200"/>
      <c r="O2237" s="200"/>
      <c r="P2237" s="200"/>
      <c r="Q2237" s="200"/>
      <c r="R2237" s="200"/>
      <c r="S2237" s="200"/>
      <c r="T2237" s="201"/>
      <c r="AT2237" s="196" t="s">
        <v>284</v>
      </c>
      <c r="AU2237" s="196" t="s">
        <v>81</v>
      </c>
      <c r="AV2237" s="12" t="s">
        <v>77</v>
      </c>
      <c r="AW2237" s="12" t="s">
        <v>36</v>
      </c>
      <c r="AX2237" s="12" t="s">
        <v>73</v>
      </c>
      <c r="AY2237" s="196" t="s">
        <v>276</v>
      </c>
    </row>
    <row r="2238" spans="2:65" s="13" customFormat="1">
      <c r="B2238" s="202"/>
      <c r="D2238" s="195" t="s">
        <v>284</v>
      </c>
      <c r="E2238" s="203" t="s">
        <v>5</v>
      </c>
      <c r="F2238" s="204" t="s">
        <v>4680</v>
      </c>
      <c r="H2238" s="205">
        <v>5.6</v>
      </c>
      <c r="I2238" s="206"/>
      <c r="L2238" s="202"/>
      <c r="M2238" s="207"/>
      <c r="N2238" s="208"/>
      <c r="O2238" s="208"/>
      <c r="P2238" s="208"/>
      <c r="Q2238" s="208"/>
      <c r="R2238" s="208"/>
      <c r="S2238" s="208"/>
      <c r="T2238" s="209"/>
      <c r="AT2238" s="203" t="s">
        <v>284</v>
      </c>
      <c r="AU2238" s="203" t="s">
        <v>81</v>
      </c>
      <c r="AV2238" s="13" t="s">
        <v>81</v>
      </c>
      <c r="AW2238" s="13" t="s">
        <v>36</v>
      </c>
      <c r="AX2238" s="13" t="s">
        <v>73</v>
      </c>
      <c r="AY2238" s="203" t="s">
        <v>276</v>
      </c>
    </row>
    <row r="2239" spans="2:65" s="13" customFormat="1">
      <c r="B2239" s="202"/>
      <c r="D2239" s="195" t="s">
        <v>284</v>
      </c>
      <c r="E2239" s="203" t="s">
        <v>5</v>
      </c>
      <c r="F2239" s="204" t="s">
        <v>4681</v>
      </c>
      <c r="H2239" s="205">
        <v>5.25</v>
      </c>
      <c r="I2239" s="206"/>
      <c r="L2239" s="202"/>
      <c r="M2239" s="207"/>
      <c r="N2239" s="208"/>
      <c r="O2239" s="208"/>
      <c r="P2239" s="208"/>
      <c r="Q2239" s="208"/>
      <c r="R2239" s="208"/>
      <c r="S2239" s="208"/>
      <c r="T2239" s="209"/>
      <c r="AT2239" s="203" t="s">
        <v>284</v>
      </c>
      <c r="AU2239" s="203" t="s">
        <v>81</v>
      </c>
      <c r="AV2239" s="13" t="s">
        <v>81</v>
      </c>
      <c r="AW2239" s="13" t="s">
        <v>36</v>
      </c>
      <c r="AX2239" s="13" t="s">
        <v>73</v>
      </c>
      <c r="AY2239" s="203" t="s">
        <v>276</v>
      </c>
    </row>
    <row r="2240" spans="2:65" s="12" customFormat="1">
      <c r="B2240" s="194"/>
      <c r="D2240" s="195" t="s">
        <v>284</v>
      </c>
      <c r="E2240" s="196" t="s">
        <v>5</v>
      </c>
      <c r="F2240" s="197" t="s">
        <v>4085</v>
      </c>
      <c r="H2240" s="196" t="s">
        <v>5</v>
      </c>
      <c r="I2240" s="198"/>
      <c r="L2240" s="194"/>
      <c r="M2240" s="199"/>
      <c r="N2240" s="200"/>
      <c r="O2240" s="200"/>
      <c r="P2240" s="200"/>
      <c r="Q2240" s="200"/>
      <c r="R2240" s="200"/>
      <c r="S2240" s="200"/>
      <c r="T2240" s="201"/>
      <c r="AT2240" s="196" t="s">
        <v>284</v>
      </c>
      <c r="AU2240" s="196" t="s">
        <v>81</v>
      </c>
      <c r="AV2240" s="12" t="s">
        <v>77</v>
      </c>
      <c r="AW2240" s="12" t="s">
        <v>36</v>
      </c>
      <c r="AX2240" s="12" t="s">
        <v>73</v>
      </c>
      <c r="AY2240" s="196" t="s">
        <v>276</v>
      </c>
    </row>
    <row r="2241" spans="2:65" s="13" customFormat="1">
      <c r="B2241" s="202"/>
      <c r="D2241" s="195" t="s">
        <v>284</v>
      </c>
      <c r="E2241" s="203" t="s">
        <v>5</v>
      </c>
      <c r="F2241" s="204" t="s">
        <v>4681</v>
      </c>
      <c r="H2241" s="205">
        <v>5.25</v>
      </c>
      <c r="I2241" s="206"/>
      <c r="L2241" s="202"/>
      <c r="M2241" s="207"/>
      <c r="N2241" s="208"/>
      <c r="O2241" s="208"/>
      <c r="P2241" s="208"/>
      <c r="Q2241" s="208"/>
      <c r="R2241" s="208"/>
      <c r="S2241" s="208"/>
      <c r="T2241" s="209"/>
      <c r="AT2241" s="203" t="s">
        <v>284</v>
      </c>
      <c r="AU2241" s="203" t="s">
        <v>81</v>
      </c>
      <c r="AV2241" s="13" t="s">
        <v>81</v>
      </c>
      <c r="AW2241" s="13" t="s">
        <v>36</v>
      </c>
      <c r="AX2241" s="13" t="s">
        <v>73</v>
      </c>
      <c r="AY2241" s="203" t="s">
        <v>276</v>
      </c>
    </row>
    <row r="2242" spans="2:65" s="12" customFormat="1">
      <c r="B2242" s="194"/>
      <c r="D2242" s="195" t="s">
        <v>284</v>
      </c>
      <c r="E2242" s="196" t="s">
        <v>5</v>
      </c>
      <c r="F2242" s="197" t="s">
        <v>4670</v>
      </c>
      <c r="H2242" s="196" t="s">
        <v>5</v>
      </c>
      <c r="I2242" s="198"/>
      <c r="L2242" s="194"/>
      <c r="M2242" s="199"/>
      <c r="N2242" s="200"/>
      <c r="O2242" s="200"/>
      <c r="P2242" s="200"/>
      <c r="Q2242" s="200"/>
      <c r="R2242" s="200"/>
      <c r="S2242" s="200"/>
      <c r="T2242" s="201"/>
      <c r="AT2242" s="196" t="s">
        <v>284</v>
      </c>
      <c r="AU2242" s="196" t="s">
        <v>81</v>
      </c>
      <c r="AV2242" s="12" t="s">
        <v>77</v>
      </c>
      <c r="AW2242" s="12" t="s">
        <v>36</v>
      </c>
      <c r="AX2242" s="12" t="s">
        <v>73</v>
      </c>
      <c r="AY2242" s="196" t="s">
        <v>276</v>
      </c>
    </row>
    <row r="2243" spans="2:65" s="13" customFormat="1">
      <c r="B2243" s="202"/>
      <c r="D2243" s="195" t="s">
        <v>284</v>
      </c>
      <c r="E2243" s="203" t="s">
        <v>5</v>
      </c>
      <c r="F2243" s="204" t="s">
        <v>4682</v>
      </c>
      <c r="H2243" s="205">
        <v>7.55</v>
      </c>
      <c r="I2243" s="206"/>
      <c r="L2243" s="202"/>
      <c r="M2243" s="207"/>
      <c r="N2243" s="208"/>
      <c r="O2243" s="208"/>
      <c r="P2243" s="208"/>
      <c r="Q2243" s="208"/>
      <c r="R2243" s="208"/>
      <c r="S2243" s="208"/>
      <c r="T2243" s="209"/>
      <c r="AT2243" s="203" t="s">
        <v>284</v>
      </c>
      <c r="AU2243" s="203" t="s">
        <v>81</v>
      </c>
      <c r="AV2243" s="13" t="s">
        <v>81</v>
      </c>
      <c r="AW2243" s="13" t="s">
        <v>36</v>
      </c>
      <c r="AX2243" s="13" t="s">
        <v>73</v>
      </c>
      <c r="AY2243" s="203" t="s">
        <v>276</v>
      </c>
    </row>
    <row r="2244" spans="2:65" s="14" customFormat="1">
      <c r="B2244" s="210"/>
      <c r="D2244" s="195" t="s">
        <v>284</v>
      </c>
      <c r="E2244" s="211" t="s">
        <v>5</v>
      </c>
      <c r="F2244" s="212" t="s">
        <v>290</v>
      </c>
      <c r="H2244" s="213">
        <v>23.65</v>
      </c>
      <c r="I2244" s="214"/>
      <c r="L2244" s="210"/>
      <c r="M2244" s="215"/>
      <c r="N2244" s="216"/>
      <c r="O2244" s="216"/>
      <c r="P2244" s="216"/>
      <c r="Q2244" s="216"/>
      <c r="R2244" s="216"/>
      <c r="S2244" s="216"/>
      <c r="T2244" s="217"/>
      <c r="AT2244" s="211" t="s">
        <v>284</v>
      </c>
      <c r="AU2244" s="211" t="s">
        <v>81</v>
      </c>
      <c r="AV2244" s="14" t="s">
        <v>87</v>
      </c>
      <c r="AW2244" s="14" t="s">
        <v>36</v>
      </c>
      <c r="AX2244" s="14" t="s">
        <v>73</v>
      </c>
      <c r="AY2244" s="211" t="s">
        <v>276</v>
      </c>
    </row>
    <row r="2245" spans="2:65" s="15" customFormat="1">
      <c r="B2245" s="218"/>
      <c r="D2245" s="195" t="s">
        <v>284</v>
      </c>
      <c r="E2245" s="219" t="s">
        <v>5</v>
      </c>
      <c r="F2245" s="220" t="s">
        <v>291</v>
      </c>
      <c r="H2245" s="221">
        <v>23.65</v>
      </c>
      <c r="I2245" s="222"/>
      <c r="L2245" s="218"/>
      <c r="M2245" s="223"/>
      <c r="N2245" s="224"/>
      <c r="O2245" s="224"/>
      <c r="P2245" s="224"/>
      <c r="Q2245" s="224"/>
      <c r="R2245" s="224"/>
      <c r="S2245" s="224"/>
      <c r="T2245" s="225"/>
      <c r="AT2245" s="219" t="s">
        <v>284</v>
      </c>
      <c r="AU2245" s="219" t="s">
        <v>81</v>
      </c>
      <c r="AV2245" s="15" t="s">
        <v>92</v>
      </c>
      <c r="AW2245" s="15" t="s">
        <v>36</v>
      </c>
      <c r="AX2245" s="15" t="s">
        <v>77</v>
      </c>
      <c r="AY2245" s="219" t="s">
        <v>276</v>
      </c>
    </row>
    <row r="2246" spans="2:65" s="1" customFormat="1" ht="16.5" customHeight="1">
      <c r="B2246" s="181"/>
      <c r="C2246" s="182" t="s">
        <v>1949</v>
      </c>
      <c r="D2246" s="182" t="s">
        <v>278</v>
      </c>
      <c r="E2246" s="183" t="s">
        <v>748</v>
      </c>
      <c r="F2246" s="184" t="s">
        <v>749</v>
      </c>
      <c r="G2246" s="185" t="s">
        <v>318</v>
      </c>
      <c r="H2246" s="186">
        <v>0.64900000000000002</v>
      </c>
      <c r="I2246" s="187"/>
      <c r="J2246" s="188">
        <f>ROUND(I2246*H2246,2)</f>
        <v>0</v>
      </c>
      <c r="K2246" s="184" t="s">
        <v>282</v>
      </c>
      <c r="L2246" s="42"/>
      <c r="M2246" s="189" t="s">
        <v>5</v>
      </c>
      <c r="N2246" s="190" t="s">
        <v>46</v>
      </c>
      <c r="O2246" s="43"/>
      <c r="P2246" s="191">
        <f>O2246*H2246</f>
        <v>0</v>
      </c>
      <c r="Q2246" s="191">
        <v>0</v>
      </c>
      <c r="R2246" s="191">
        <f>Q2246*H2246</f>
        <v>0</v>
      </c>
      <c r="S2246" s="191">
        <v>0</v>
      </c>
      <c r="T2246" s="192">
        <f>S2246*H2246</f>
        <v>0</v>
      </c>
      <c r="AR2246" s="25" t="s">
        <v>384</v>
      </c>
      <c r="AT2246" s="25" t="s">
        <v>278</v>
      </c>
      <c r="AU2246" s="25" t="s">
        <v>81</v>
      </c>
      <c r="AY2246" s="25" t="s">
        <v>276</v>
      </c>
      <c r="BE2246" s="193">
        <f>IF(N2246="základní",J2246,0)</f>
        <v>0</v>
      </c>
      <c r="BF2246" s="193">
        <f>IF(N2246="snížená",J2246,0)</f>
        <v>0</v>
      </c>
      <c r="BG2246" s="193">
        <f>IF(N2246="zákl. přenesená",J2246,0)</f>
        <v>0</v>
      </c>
      <c r="BH2246" s="193">
        <f>IF(N2246="sníž. přenesená",J2246,0)</f>
        <v>0</v>
      </c>
      <c r="BI2246" s="193">
        <f>IF(N2246="nulová",J2246,0)</f>
        <v>0</v>
      </c>
      <c r="BJ2246" s="25" t="s">
        <v>92</v>
      </c>
      <c r="BK2246" s="193">
        <f>ROUND(I2246*H2246,2)</f>
        <v>0</v>
      </c>
      <c r="BL2246" s="25" t="s">
        <v>384</v>
      </c>
      <c r="BM2246" s="25" t="s">
        <v>4683</v>
      </c>
    </row>
    <row r="2247" spans="2:65" s="11" customFormat="1" ht="29.85" customHeight="1">
      <c r="B2247" s="168"/>
      <c r="D2247" s="169" t="s">
        <v>72</v>
      </c>
      <c r="E2247" s="179" t="s">
        <v>751</v>
      </c>
      <c r="F2247" s="179" t="s">
        <v>752</v>
      </c>
      <c r="I2247" s="171"/>
      <c r="J2247" s="180">
        <f>BK2247</f>
        <v>0</v>
      </c>
      <c r="L2247" s="168"/>
      <c r="M2247" s="173"/>
      <c r="N2247" s="174"/>
      <c r="O2247" s="174"/>
      <c r="P2247" s="175">
        <f>SUM(P2248:P2269)</f>
        <v>0</v>
      </c>
      <c r="Q2247" s="174"/>
      <c r="R2247" s="175">
        <f>SUM(R2248:R2269)</f>
        <v>0.47965217999999998</v>
      </c>
      <c r="S2247" s="174"/>
      <c r="T2247" s="176">
        <f>SUM(T2248:T2269)</f>
        <v>0</v>
      </c>
      <c r="AR2247" s="169" t="s">
        <v>81</v>
      </c>
      <c r="AT2247" s="177" t="s">
        <v>72</v>
      </c>
      <c r="AU2247" s="177" t="s">
        <v>77</v>
      </c>
      <c r="AY2247" s="169" t="s">
        <v>276</v>
      </c>
      <c r="BK2247" s="178">
        <f>SUM(BK2248:BK2269)</f>
        <v>0</v>
      </c>
    </row>
    <row r="2248" spans="2:65" s="1" customFormat="1" ht="25.5" customHeight="1">
      <c r="B2248" s="181"/>
      <c r="C2248" s="182" t="s">
        <v>1955</v>
      </c>
      <c r="D2248" s="182" t="s">
        <v>278</v>
      </c>
      <c r="E2248" s="183" t="s">
        <v>754</v>
      </c>
      <c r="F2248" s="184" t="s">
        <v>755</v>
      </c>
      <c r="G2248" s="185" t="s">
        <v>325</v>
      </c>
      <c r="H2248" s="186">
        <v>978.88199999999995</v>
      </c>
      <c r="I2248" s="187"/>
      <c r="J2248" s="188">
        <f>ROUND(I2248*H2248,2)</f>
        <v>0</v>
      </c>
      <c r="K2248" s="184" t="s">
        <v>282</v>
      </c>
      <c r="L2248" s="42"/>
      <c r="M2248" s="189" t="s">
        <v>5</v>
      </c>
      <c r="N2248" s="190" t="s">
        <v>46</v>
      </c>
      <c r="O2248" s="43"/>
      <c r="P2248" s="191">
        <f>O2248*H2248</f>
        <v>0</v>
      </c>
      <c r="Q2248" s="191">
        <v>2.0000000000000001E-4</v>
      </c>
      <c r="R2248" s="191">
        <f>Q2248*H2248</f>
        <v>0.19577639999999999</v>
      </c>
      <c r="S2248" s="191">
        <v>0</v>
      </c>
      <c r="T2248" s="192">
        <f>S2248*H2248</f>
        <v>0</v>
      </c>
      <c r="AR2248" s="25" t="s">
        <v>384</v>
      </c>
      <c r="AT2248" s="25" t="s">
        <v>278</v>
      </c>
      <c r="AU2248" s="25" t="s">
        <v>81</v>
      </c>
      <c r="AY2248" s="25" t="s">
        <v>276</v>
      </c>
      <c r="BE2248" s="193">
        <f>IF(N2248="základní",J2248,0)</f>
        <v>0</v>
      </c>
      <c r="BF2248" s="193">
        <f>IF(N2248="snížená",J2248,0)</f>
        <v>0</v>
      </c>
      <c r="BG2248" s="193">
        <f>IF(N2248="zákl. přenesená",J2248,0)</f>
        <v>0</v>
      </c>
      <c r="BH2248" s="193">
        <f>IF(N2248="sníž. přenesená",J2248,0)</f>
        <v>0</v>
      </c>
      <c r="BI2248" s="193">
        <f>IF(N2248="nulová",J2248,0)</f>
        <v>0</v>
      </c>
      <c r="BJ2248" s="25" t="s">
        <v>92</v>
      </c>
      <c r="BK2248" s="193">
        <f>ROUND(I2248*H2248,2)</f>
        <v>0</v>
      </c>
      <c r="BL2248" s="25" t="s">
        <v>384</v>
      </c>
      <c r="BM2248" s="25" t="s">
        <v>4684</v>
      </c>
    </row>
    <row r="2249" spans="2:65" s="12" customFormat="1">
      <c r="B2249" s="194"/>
      <c r="D2249" s="195" t="s">
        <v>284</v>
      </c>
      <c r="E2249" s="196" t="s">
        <v>5</v>
      </c>
      <c r="F2249" s="197" t="s">
        <v>757</v>
      </c>
      <c r="H2249" s="196" t="s">
        <v>5</v>
      </c>
      <c r="I2249" s="198"/>
      <c r="L2249" s="194"/>
      <c r="M2249" s="199"/>
      <c r="N2249" s="200"/>
      <c r="O2249" s="200"/>
      <c r="P2249" s="200"/>
      <c r="Q2249" s="200"/>
      <c r="R2249" s="200"/>
      <c r="S2249" s="200"/>
      <c r="T2249" s="201"/>
      <c r="AT2249" s="196" t="s">
        <v>284</v>
      </c>
      <c r="AU2249" s="196" t="s">
        <v>81</v>
      </c>
      <c r="AV2249" s="12" t="s">
        <v>77</v>
      </c>
      <c r="AW2249" s="12" t="s">
        <v>36</v>
      </c>
      <c r="AX2249" s="12" t="s">
        <v>73</v>
      </c>
      <c r="AY2249" s="196" t="s">
        <v>276</v>
      </c>
    </row>
    <row r="2250" spans="2:65" s="12" customFormat="1">
      <c r="B2250" s="194"/>
      <c r="D2250" s="195" t="s">
        <v>284</v>
      </c>
      <c r="E2250" s="196" t="s">
        <v>5</v>
      </c>
      <c r="F2250" s="197" t="s">
        <v>758</v>
      </c>
      <c r="H2250" s="196" t="s">
        <v>5</v>
      </c>
      <c r="I2250" s="198"/>
      <c r="L2250" s="194"/>
      <c r="M2250" s="199"/>
      <c r="N2250" s="200"/>
      <c r="O2250" s="200"/>
      <c r="P2250" s="200"/>
      <c r="Q2250" s="200"/>
      <c r="R2250" s="200"/>
      <c r="S2250" s="200"/>
      <c r="T2250" s="201"/>
      <c r="AT2250" s="196" t="s">
        <v>284</v>
      </c>
      <c r="AU2250" s="196" t="s">
        <v>81</v>
      </c>
      <c r="AV2250" s="12" t="s">
        <v>77</v>
      </c>
      <c r="AW2250" s="12" t="s">
        <v>36</v>
      </c>
      <c r="AX2250" s="12" t="s">
        <v>73</v>
      </c>
      <c r="AY2250" s="196" t="s">
        <v>276</v>
      </c>
    </row>
    <row r="2251" spans="2:65" s="12" customFormat="1">
      <c r="B2251" s="194"/>
      <c r="D2251" s="195" t="s">
        <v>284</v>
      </c>
      <c r="E2251" s="196" t="s">
        <v>5</v>
      </c>
      <c r="F2251" s="197" t="s">
        <v>3756</v>
      </c>
      <c r="H2251" s="196" t="s">
        <v>5</v>
      </c>
      <c r="I2251" s="198"/>
      <c r="L2251" s="194"/>
      <c r="M2251" s="199"/>
      <c r="N2251" s="200"/>
      <c r="O2251" s="200"/>
      <c r="P2251" s="200"/>
      <c r="Q2251" s="200"/>
      <c r="R2251" s="200"/>
      <c r="S2251" s="200"/>
      <c r="T2251" s="201"/>
      <c r="AT2251" s="196" t="s">
        <v>284</v>
      </c>
      <c r="AU2251" s="196" t="s">
        <v>81</v>
      </c>
      <c r="AV2251" s="12" t="s">
        <v>77</v>
      </c>
      <c r="AW2251" s="12" t="s">
        <v>36</v>
      </c>
      <c r="AX2251" s="12" t="s">
        <v>73</v>
      </c>
      <c r="AY2251" s="196" t="s">
        <v>276</v>
      </c>
    </row>
    <row r="2252" spans="2:65" s="13" customFormat="1">
      <c r="B2252" s="202"/>
      <c r="D2252" s="195" t="s">
        <v>284</v>
      </c>
      <c r="E2252" s="203" t="s">
        <v>5</v>
      </c>
      <c r="F2252" s="204" t="s">
        <v>4685</v>
      </c>
      <c r="H2252" s="205">
        <v>529.56200000000001</v>
      </c>
      <c r="I2252" s="206"/>
      <c r="L2252" s="202"/>
      <c r="M2252" s="207"/>
      <c r="N2252" s="208"/>
      <c r="O2252" s="208"/>
      <c r="P2252" s="208"/>
      <c r="Q2252" s="208"/>
      <c r="R2252" s="208"/>
      <c r="S2252" s="208"/>
      <c r="T2252" s="209"/>
      <c r="AT2252" s="203" t="s">
        <v>284</v>
      </c>
      <c r="AU2252" s="203" t="s">
        <v>81</v>
      </c>
      <c r="AV2252" s="13" t="s">
        <v>81</v>
      </c>
      <c r="AW2252" s="13" t="s">
        <v>36</v>
      </c>
      <c r="AX2252" s="13" t="s">
        <v>73</v>
      </c>
      <c r="AY2252" s="203" t="s">
        <v>276</v>
      </c>
    </row>
    <row r="2253" spans="2:65" s="12" customFormat="1">
      <c r="B2253" s="194"/>
      <c r="D2253" s="195" t="s">
        <v>284</v>
      </c>
      <c r="E2253" s="196" t="s">
        <v>5</v>
      </c>
      <c r="F2253" s="197" t="s">
        <v>3931</v>
      </c>
      <c r="H2253" s="196" t="s">
        <v>5</v>
      </c>
      <c r="I2253" s="198"/>
      <c r="L2253" s="194"/>
      <c r="M2253" s="199"/>
      <c r="N2253" s="200"/>
      <c r="O2253" s="200"/>
      <c r="P2253" s="200"/>
      <c r="Q2253" s="200"/>
      <c r="R2253" s="200"/>
      <c r="S2253" s="200"/>
      <c r="T2253" s="201"/>
      <c r="AT2253" s="196" t="s">
        <v>284</v>
      </c>
      <c r="AU2253" s="196" t="s">
        <v>81</v>
      </c>
      <c r="AV2253" s="12" t="s">
        <v>77</v>
      </c>
      <c r="AW2253" s="12" t="s">
        <v>36</v>
      </c>
      <c r="AX2253" s="12" t="s">
        <v>73</v>
      </c>
      <c r="AY2253" s="196" t="s">
        <v>276</v>
      </c>
    </row>
    <row r="2254" spans="2:65" s="13" customFormat="1">
      <c r="B2254" s="202"/>
      <c r="D2254" s="195" t="s">
        <v>284</v>
      </c>
      <c r="E2254" s="203" t="s">
        <v>5</v>
      </c>
      <c r="F2254" s="204" t="s">
        <v>4686</v>
      </c>
      <c r="H2254" s="205">
        <v>94.837000000000003</v>
      </c>
      <c r="I2254" s="206"/>
      <c r="L2254" s="202"/>
      <c r="M2254" s="207"/>
      <c r="N2254" s="208"/>
      <c r="O2254" s="208"/>
      <c r="P2254" s="208"/>
      <c r="Q2254" s="208"/>
      <c r="R2254" s="208"/>
      <c r="S2254" s="208"/>
      <c r="T2254" s="209"/>
      <c r="AT2254" s="203" t="s">
        <v>284</v>
      </c>
      <c r="AU2254" s="203" t="s">
        <v>81</v>
      </c>
      <c r="AV2254" s="13" t="s">
        <v>81</v>
      </c>
      <c r="AW2254" s="13" t="s">
        <v>36</v>
      </c>
      <c r="AX2254" s="13" t="s">
        <v>73</v>
      </c>
      <c r="AY2254" s="203" t="s">
        <v>276</v>
      </c>
    </row>
    <row r="2255" spans="2:65" s="12" customFormat="1">
      <c r="B2255" s="194"/>
      <c r="D2255" s="195" t="s">
        <v>284</v>
      </c>
      <c r="E2255" s="196" t="s">
        <v>5</v>
      </c>
      <c r="F2255" s="197" t="s">
        <v>3934</v>
      </c>
      <c r="H2255" s="196" t="s">
        <v>5</v>
      </c>
      <c r="I2255" s="198"/>
      <c r="L2255" s="194"/>
      <c r="M2255" s="199"/>
      <c r="N2255" s="200"/>
      <c r="O2255" s="200"/>
      <c r="P2255" s="200"/>
      <c r="Q2255" s="200"/>
      <c r="R2255" s="200"/>
      <c r="S2255" s="200"/>
      <c r="T2255" s="201"/>
      <c r="AT2255" s="196" t="s">
        <v>284</v>
      </c>
      <c r="AU2255" s="196" t="s">
        <v>81</v>
      </c>
      <c r="AV2255" s="12" t="s">
        <v>77</v>
      </c>
      <c r="AW2255" s="12" t="s">
        <v>36</v>
      </c>
      <c r="AX2255" s="12" t="s">
        <v>73</v>
      </c>
      <c r="AY2255" s="196" t="s">
        <v>276</v>
      </c>
    </row>
    <row r="2256" spans="2:65" s="13" customFormat="1">
      <c r="B2256" s="202"/>
      <c r="D2256" s="195" t="s">
        <v>284</v>
      </c>
      <c r="E2256" s="203" t="s">
        <v>5</v>
      </c>
      <c r="F2256" s="204" t="s">
        <v>4687</v>
      </c>
      <c r="H2256" s="205">
        <v>354.483</v>
      </c>
      <c r="I2256" s="206"/>
      <c r="L2256" s="202"/>
      <c r="M2256" s="207"/>
      <c r="N2256" s="208"/>
      <c r="O2256" s="208"/>
      <c r="P2256" s="208"/>
      <c r="Q2256" s="208"/>
      <c r="R2256" s="208"/>
      <c r="S2256" s="208"/>
      <c r="T2256" s="209"/>
      <c r="AT2256" s="203" t="s">
        <v>284</v>
      </c>
      <c r="AU2256" s="203" t="s">
        <v>81</v>
      </c>
      <c r="AV2256" s="13" t="s">
        <v>81</v>
      </c>
      <c r="AW2256" s="13" t="s">
        <v>36</v>
      </c>
      <c r="AX2256" s="13" t="s">
        <v>73</v>
      </c>
      <c r="AY2256" s="203" t="s">
        <v>276</v>
      </c>
    </row>
    <row r="2257" spans="2:65" s="14" customFormat="1">
      <c r="B2257" s="210"/>
      <c r="D2257" s="195" t="s">
        <v>284</v>
      </c>
      <c r="E2257" s="211" t="s">
        <v>5</v>
      </c>
      <c r="F2257" s="212" t="s">
        <v>290</v>
      </c>
      <c r="H2257" s="213">
        <v>978.88199999999995</v>
      </c>
      <c r="I2257" s="214"/>
      <c r="L2257" s="210"/>
      <c r="M2257" s="215"/>
      <c r="N2257" s="216"/>
      <c r="O2257" s="216"/>
      <c r="P2257" s="216"/>
      <c r="Q2257" s="216"/>
      <c r="R2257" s="216"/>
      <c r="S2257" s="216"/>
      <c r="T2257" s="217"/>
      <c r="AT2257" s="211" t="s">
        <v>284</v>
      </c>
      <c r="AU2257" s="211" t="s">
        <v>81</v>
      </c>
      <c r="AV2257" s="14" t="s">
        <v>87</v>
      </c>
      <c r="AW2257" s="14" t="s">
        <v>36</v>
      </c>
      <c r="AX2257" s="14" t="s">
        <v>73</v>
      </c>
      <c r="AY2257" s="211" t="s">
        <v>276</v>
      </c>
    </row>
    <row r="2258" spans="2:65" s="15" customFormat="1">
      <c r="B2258" s="218"/>
      <c r="D2258" s="195" t="s">
        <v>284</v>
      </c>
      <c r="E2258" s="219" t="s">
        <v>5</v>
      </c>
      <c r="F2258" s="220" t="s">
        <v>291</v>
      </c>
      <c r="H2258" s="221">
        <v>978.88199999999995</v>
      </c>
      <c r="I2258" s="222"/>
      <c r="L2258" s="218"/>
      <c r="M2258" s="223"/>
      <c r="N2258" s="224"/>
      <c r="O2258" s="224"/>
      <c r="P2258" s="224"/>
      <c r="Q2258" s="224"/>
      <c r="R2258" s="224"/>
      <c r="S2258" s="224"/>
      <c r="T2258" s="225"/>
      <c r="AT2258" s="219" t="s">
        <v>284</v>
      </c>
      <c r="AU2258" s="219" t="s">
        <v>81</v>
      </c>
      <c r="AV2258" s="15" t="s">
        <v>92</v>
      </c>
      <c r="AW2258" s="15" t="s">
        <v>36</v>
      </c>
      <c r="AX2258" s="15" t="s">
        <v>77</v>
      </c>
      <c r="AY2258" s="219" t="s">
        <v>276</v>
      </c>
    </row>
    <row r="2259" spans="2:65" s="1" customFormat="1" ht="25.5" customHeight="1">
      <c r="B2259" s="181"/>
      <c r="C2259" s="182" t="s">
        <v>1962</v>
      </c>
      <c r="D2259" s="182" t="s">
        <v>278</v>
      </c>
      <c r="E2259" s="183" t="s">
        <v>761</v>
      </c>
      <c r="F2259" s="184" t="s">
        <v>762</v>
      </c>
      <c r="G2259" s="185" t="s">
        <v>325</v>
      </c>
      <c r="H2259" s="186">
        <v>978.88199999999995</v>
      </c>
      <c r="I2259" s="187"/>
      <c r="J2259" s="188">
        <f>ROUND(I2259*H2259,2)</f>
        <v>0</v>
      </c>
      <c r="K2259" s="184" t="s">
        <v>282</v>
      </c>
      <c r="L2259" s="42"/>
      <c r="M2259" s="189" t="s">
        <v>5</v>
      </c>
      <c r="N2259" s="190" t="s">
        <v>46</v>
      </c>
      <c r="O2259" s="43"/>
      <c r="P2259" s="191">
        <f>O2259*H2259</f>
        <v>0</v>
      </c>
      <c r="Q2259" s="191">
        <v>2.9E-4</v>
      </c>
      <c r="R2259" s="191">
        <f>Q2259*H2259</f>
        <v>0.28387577999999997</v>
      </c>
      <c r="S2259" s="191">
        <v>0</v>
      </c>
      <c r="T2259" s="192">
        <f>S2259*H2259</f>
        <v>0</v>
      </c>
      <c r="AR2259" s="25" t="s">
        <v>384</v>
      </c>
      <c r="AT2259" s="25" t="s">
        <v>278</v>
      </c>
      <c r="AU2259" s="25" t="s">
        <v>81</v>
      </c>
      <c r="AY2259" s="25" t="s">
        <v>276</v>
      </c>
      <c r="BE2259" s="193">
        <f>IF(N2259="základní",J2259,0)</f>
        <v>0</v>
      </c>
      <c r="BF2259" s="193">
        <f>IF(N2259="snížená",J2259,0)</f>
        <v>0</v>
      </c>
      <c r="BG2259" s="193">
        <f>IF(N2259="zákl. přenesená",J2259,0)</f>
        <v>0</v>
      </c>
      <c r="BH2259" s="193">
        <f>IF(N2259="sníž. přenesená",J2259,0)</f>
        <v>0</v>
      </c>
      <c r="BI2259" s="193">
        <f>IF(N2259="nulová",J2259,0)</f>
        <v>0</v>
      </c>
      <c r="BJ2259" s="25" t="s">
        <v>92</v>
      </c>
      <c r="BK2259" s="193">
        <f>ROUND(I2259*H2259,2)</f>
        <v>0</v>
      </c>
      <c r="BL2259" s="25" t="s">
        <v>384</v>
      </c>
      <c r="BM2259" s="25" t="s">
        <v>4688</v>
      </c>
    </row>
    <row r="2260" spans="2:65" s="12" customFormat="1">
      <c r="B2260" s="194"/>
      <c r="D2260" s="195" t="s">
        <v>284</v>
      </c>
      <c r="E2260" s="196" t="s">
        <v>5</v>
      </c>
      <c r="F2260" s="197" t="s">
        <v>757</v>
      </c>
      <c r="H2260" s="196" t="s">
        <v>5</v>
      </c>
      <c r="I2260" s="198"/>
      <c r="L2260" s="194"/>
      <c r="M2260" s="199"/>
      <c r="N2260" s="200"/>
      <c r="O2260" s="200"/>
      <c r="P2260" s="200"/>
      <c r="Q2260" s="200"/>
      <c r="R2260" s="200"/>
      <c r="S2260" s="200"/>
      <c r="T2260" s="201"/>
      <c r="AT2260" s="196" t="s">
        <v>284</v>
      </c>
      <c r="AU2260" s="196" t="s">
        <v>81</v>
      </c>
      <c r="AV2260" s="12" t="s">
        <v>77</v>
      </c>
      <c r="AW2260" s="12" t="s">
        <v>36</v>
      </c>
      <c r="AX2260" s="12" t="s">
        <v>73</v>
      </c>
      <c r="AY2260" s="196" t="s">
        <v>276</v>
      </c>
    </row>
    <row r="2261" spans="2:65" s="12" customFormat="1">
      <c r="B2261" s="194"/>
      <c r="D2261" s="195" t="s">
        <v>284</v>
      </c>
      <c r="E2261" s="196" t="s">
        <v>5</v>
      </c>
      <c r="F2261" s="197" t="s">
        <v>758</v>
      </c>
      <c r="H2261" s="196" t="s">
        <v>5</v>
      </c>
      <c r="I2261" s="198"/>
      <c r="L2261" s="194"/>
      <c r="M2261" s="199"/>
      <c r="N2261" s="200"/>
      <c r="O2261" s="200"/>
      <c r="P2261" s="200"/>
      <c r="Q2261" s="200"/>
      <c r="R2261" s="200"/>
      <c r="S2261" s="200"/>
      <c r="T2261" s="201"/>
      <c r="AT2261" s="196" t="s">
        <v>284</v>
      </c>
      <c r="AU2261" s="196" t="s">
        <v>81</v>
      </c>
      <c r="AV2261" s="12" t="s">
        <v>77</v>
      </c>
      <c r="AW2261" s="12" t="s">
        <v>36</v>
      </c>
      <c r="AX2261" s="12" t="s">
        <v>73</v>
      </c>
      <c r="AY2261" s="196" t="s">
        <v>276</v>
      </c>
    </row>
    <row r="2262" spans="2:65" s="12" customFormat="1">
      <c r="B2262" s="194"/>
      <c r="D2262" s="195" t="s">
        <v>284</v>
      </c>
      <c r="E2262" s="196" t="s">
        <v>5</v>
      </c>
      <c r="F2262" s="197" t="s">
        <v>3756</v>
      </c>
      <c r="H2262" s="196" t="s">
        <v>5</v>
      </c>
      <c r="I2262" s="198"/>
      <c r="L2262" s="194"/>
      <c r="M2262" s="199"/>
      <c r="N2262" s="200"/>
      <c r="O2262" s="200"/>
      <c r="P2262" s="200"/>
      <c r="Q2262" s="200"/>
      <c r="R2262" s="200"/>
      <c r="S2262" s="200"/>
      <c r="T2262" s="201"/>
      <c r="AT2262" s="196" t="s">
        <v>284</v>
      </c>
      <c r="AU2262" s="196" t="s">
        <v>81</v>
      </c>
      <c r="AV2262" s="12" t="s">
        <v>77</v>
      </c>
      <c r="AW2262" s="12" t="s">
        <v>36</v>
      </c>
      <c r="AX2262" s="12" t="s">
        <v>73</v>
      </c>
      <c r="AY2262" s="196" t="s">
        <v>276</v>
      </c>
    </row>
    <row r="2263" spans="2:65" s="13" customFormat="1">
      <c r="B2263" s="202"/>
      <c r="D2263" s="195" t="s">
        <v>284</v>
      </c>
      <c r="E2263" s="203" t="s">
        <v>5</v>
      </c>
      <c r="F2263" s="204" t="s">
        <v>4685</v>
      </c>
      <c r="H2263" s="205">
        <v>529.56200000000001</v>
      </c>
      <c r="I2263" s="206"/>
      <c r="L2263" s="202"/>
      <c r="M2263" s="207"/>
      <c r="N2263" s="208"/>
      <c r="O2263" s="208"/>
      <c r="P2263" s="208"/>
      <c r="Q2263" s="208"/>
      <c r="R2263" s="208"/>
      <c r="S2263" s="208"/>
      <c r="T2263" s="209"/>
      <c r="AT2263" s="203" t="s">
        <v>284</v>
      </c>
      <c r="AU2263" s="203" t="s">
        <v>81</v>
      </c>
      <c r="AV2263" s="13" t="s">
        <v>81</v>
      </c>
      <c r="AW2263" s="13" t="s">
        <v>36</v>
      </c>
      <c r="AX2263" s="13" t="s">
        <v>73</v>
      </c>
      <c r="AY2263" s="203" t="s">
        <v>276</v>
      </c>
    </row>
    <row r="2264" spans="2:65" s="12" customFormat="1">
      <c r="B2264" s="194"/>
      <c r="D2264" s="195" t="s">
        <v>284</v>
      </c>
      <c r="E2264" s="196" t="s">
        <v>5</v>
      </c>
      <c r="F2264" s="197" t="s">
        <v>3931</v>
      </c>
      <c r="H2264" s="196" t="s">
        <v>5</v>
      </c>
      <c r="I2264" s="198"/>
      <c r="L2264" s="194"/>
      <c r="M2264" s="199"/>
      <c r="N2264" s="200"/>
      <c r="O2264" s="200"/>
      <c r="P2264" s="200"/>
      <c r="Q2264" s="200"/>
      <c r="R2264" s="200"/>
      <c r="S2264" s="200"/>
      <c r="T2264" s="201"/>
      <c r="AT2264" s="196" t="s">
        <v>284</v>
      </c>
      <c r="AU2264" s="196" t="s">
        <v>81</v>
      </c>
      <c r="AV2264" s="12" t="s">
        <v>77</v>
      </c>
      <c r="AW2264" s="12" t="s">
        <v>36</v>
      </c>
      <c r="AX2264" s="12" t="s">
        <v>73</v>
      </c>
      <c r="AY2264" s="196" t="s">
        <v>276</v>
      </c>
    </row>
    <row r="2265" spans="2:65" s="13" customFormat="1">
      <c r="B2265" s="202"/>
      <c r="D2265" s="195" t="s">
        <v>284</v>
      </c>
      <c r="E2265" s="203" t="s">
        <v>5</v>
      </c>
      <c r="F2265" s="204" t="s">
        <v>4686</v>
      </c>
      <c r="H2265" s="205">
        <v>94.837000000000003</v>
      </c>
      <c r="I2265" s="206"/>
      <c r="L2265" s="202"/>
      <c r="M2265" s="207"/>
      <c r="N2265" s="208"/>
      <c r="O2265" s="208"/>
      <c r="P2265" s="208"/>
      <c r="Q2265" s="208"/>
      <c r="R2265" s="208"/>
      <c r="S2265" s="208"/>
      <c r="T2265" s="209"/>
      <c r="AT2265" s="203" t="s">
        <v>284</v>
      </c>
      <c r="AU2265" s="203" t="s">
        <v>81</v>
      </c>
      <c r="AV2265" s="13" t="s">
        <v>81</v>
      </c>
      <c r="AW2265" s="13" t="s">
        <v>36</v>
      </c>
      <c r="AX2265" s="13" t="s">
        <v>73</v>
      </c>
      <c r="AY2265" s="203" t="s">
        <v>276</v>
      </c>
    </row>
    <row r="2266" spans="2:65" s="12" customFormat="1">
      <c r="B2266" s="194"/>
      <c r="D2266" s="195" t="s">
        <v>284</v>
      </c>
      <c r="E2266" s="196" t="s">
        <v>5</v>
      </c>
      <c r="F2266" s="197" t="s">
        <v>3934</v>
      </c>
      <c r="H2266" s="196" t="s">
        <v>5</v>
      </c>
      <c r="I2266" s="198"/>
      <c r="L2266" s="194"/>
      <c r="M2266" s="199"/>
      <c r="N2266" s="200"/>
      <c r="O2266" s="200"/>
      <c r="P2266" s="200"/>
      <c r="Q2266" s="200"/>
      <c r="R2266" s="200"/>
      <c r="S2266" s="200"/>
      <c r="T2266" s="201"/>
      <c r="AT2266" s="196" t="s">
        <v>284</v>
      </c>
      <c r="AU2266" s="196" t="s">
        <v>81</v>
      </c>
      <c r="AV2266" s="12" t="s">
        <v>77</v>
      </c>
      <c r="AW2266" s="12" t="s">
        <v>36</v>
      </c>
      <c r="AX2266" s="12" t="s">
        <v>73</v>
      </c>
      <c r="AY2266" s="196" t="s">
        <v>276</v>
      </c>
    </row>
    <row r="2267" spans="2:65" s="13" customFormat="1">
      <c r="B2267" s="202"/>
      <c r="D2267" s="195" t="s">
        <v>284</v>
      </c>
      <c r="E2267" s="203" t="s">
        <v>5</v>
      </c>
      <c r="F2267" s="204" t="s">
        <v>4687</v>
      </c>
      <c r="H2267" s="205">
        <v>354.483</v>
      </c>
      <c r="I2267" s="206"/>
      <c r="L2267" s="202"/>
      <c r="M2267" s="207"/>
      <c r="N2267" s="208"/>
      <c r="O2267" s="208"/>
      <c r="P2267" s="208"/>
      <c r="Q2267" s="208"/>
      <c r="R2267" s="208"/>
      <c r="S2267" s="208"/>
      <c r="T2267" s="209"/>
      <c r="AT2267" s="203" t="s">
        <v>284</v>
      </c>
      <c r="AU2267" s="203" t="s">
        <v>81</v>
      </c>
      <c r="AV2267" s="13" t="s">
        <v>81</v>
      </c>
      <c r="AW2267" s="13" t="s">
        <v>36</v>
      </c>
      <c r="AX2267" s="13" t="s">
        <v>73</v>
      </c>
      <c r="AY2267" s="203" t="s">
        <v>276</v>
      </c>
    </row>
    <row r="2268" spans="2:65" s="14" customFormat="1">
      <c r="B2268" s="210"/>
      <c r="D2268" s="195" t="s">
        <v>284</v>
      </c>
      <c r="E2268" s="211" t="s">
        <v>5</v>
      </c>
      <c r="F2268" s="212" t="s">
        <v>290</v>
      </c>
      <c r="H2268" s="213">
        <v>978.88199999999995</v>
      </c>
      <c r="I2268" s="214"/>
      <c r="L2268" s="210"/>
      <c r="M2268" s="215"/>
      <c r="N2268" s="216"/>
      <c r="O2268" s="216"/>
      <c r="P2268" s="216"/>
      <c r="Q2268" s="216"/>
      <c r="R2268" s="216"/>
      <c r="S2268" s="216"/>
      <c r="T2268" s="217"/>
      <c r="AT2268" s="211" t="s">
        <v>284</v>
      </c>
      <c r="AU2268" s="211" t="s">
        <v>81</v>
      </c>
      <c r="AV2268" s="14" t="s">
        <v>87</v>
      </c>
      <c r="AW2268" s="14" t="s">
        <v>36</v>
      </c>
      <c r="AX2268" s="14" t="s">
        <v>73</v>
      </c>
      <c r="AY2268" s="211" t="s">
        <v>276</v>
      </c>
    </row>
    <row r="2269" spans="2:65" s="15" customFormat="1">
      <c r="B2269" s="218"/>
      <c r="D2269" s="195" t="s">
        <v>284</v>
      </c>
      <c r="E2269" s="219" t="s">
        <v>5</v>
      </c>
      <c r="F2269" s="220" t="s">
        <v>291</v>
      </c>
      <c r="H2269" s="221">
        <v>978.88199999999995</v>
      </c>
      <c r="I2269" s="222"/>
      <c r="L2269" s="218"/>
      <c r="M2269" s="236"/>
      <c r="N2269" s="237"/>
      <c r="O2269" s="237"/>
      <c r="P2269" s="237"/>
      <c r="Q2269" s="237"/>
      <c r="R2269" s="237"/>
      <c r="S2269" s="237"/>
      <c r="T2269" s="238"/>
      <c r="AT2269" s="219" t="s">
        <v>284</v>
      </c>
      <c r="AU2269" s="219" t="s">
        <v>81</v>
      </c>
      <c r="AV2269" s="15" t="s">
        <v>92</v>
      </c>
      <c r="AW2269" s="15" t="s">
        <v>36</v>
      </c>
      <c r="AX2269" s="15" t="s">
        <v>77</v>
      </c>
      <c r="AY2269" s="219" t="s">
        <v>276</v>
      </c>
    </row>
    <row r="2270" spans="2:65" s="1" customFormat="1" ht="6.9" customHeight="1">
      <c r="B2270" s="57"/>
      <c r="C2270" s="58"/>
      <c r="D2270" s="58"/>
      <c r="E2270" s="58"/>
      <c r="F2270" s="58"/>
      <c r="G2270" s="58"/>
      <c r="H2270" s="58"/>
      <c r="I2270" s="135"/>
      <c r="J2270" s="58"/>
      <c r="K2270" s="58"/>
      <c r="L2270" s="42"/>
    </row>
  </sheetData>
  <sheetProtection password="E2A1" sheet="1" objects="1" scenarios="1"/>
  <autoFilter ref="C110:K2269"/>
  <mergeCells count="16">
    <mergeCell ref="L2:V2"/>
    <mergeCell ref="E97:H97"/>
    <mergeCell ref="E101:H101"/>
    <mergeCell ref="E99:H99"/>
    <mergeCell ref="E103:H10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3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165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4689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ROUND(SUM(BE97:BE402), 2)</f>
        <v>0</v>
      </c>
      <c r="G34" s="43"/>
      <c r="H34" s="43"/>
      <c r="I34" s="127">
        <v>0.21</v>
      </c>
      <c r="J34" s="126">
        <f>ROUND(ROUND((SUM(BE97:BE402)),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ROUND(SUM(BF97:BF402), 2)</f>
        <v>0</v>
      </c>
      <c r="G35" s="43"/>
      <c r="H35" s="43"/>
      <c r="I35" s="127">
        <v>0.15</v>
      </c>
      <c r="J35" s="126">
        <f>ROUND(ROUND((SUM(BF97:BF402)),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ROUND(SUM(BG97:BG402),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ROUND(SUM(BH97:BH402),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ROUND(SUM(BI97:BI402),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2.1.2 - ZDRAVOTNĚ TECHNICKÉ INSTALACE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95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J146</f>
        <v>0</v>
      </c>
      <c r="K67" s="156"/>
    </row>
    <row r="68" spans="2:12" s="9" customFormat="1" ht="19.95" customHeight="1">
      <c r="B68" s="150"/>
      <c r="C68" s="151"/>
      <c r="D68" s="152" t="s">
        <v>2204</v>
      </c>
      <c r="E68" s="153"/>
      <c r="F68" s="153"/>
      <c r="G68" s="153"/>
      <c r="H68" s="153"/>
      <c r="I68" s="154"/>
      <c r="J68" s="155">
        <f>J152</f>
        <v>0</v>
      </c>
      <c r="K68" s="156"/>
    </row>
    <row r="69" spans="2:12" s="8" customFormat="1" ht="24.9" customHeight="1">
      <c r="B69" s="143"/>
      <c r="C69" s="144"/>
      <c r="D69" s="145" t="s">
        <v>2061</v>
      </c>
      <c r="E69" s="146"/>
      <c r="F69" s="146"/>
      <c r="G69" s="146"/>
      <c r="H69" s="146"/>
      <c r="I69" s="147"/>
      <c r="J69" s="148">
        <f>J154</f>
        <v>0</v>
      </c>
      <c r="K69" s="149"/>
    </row>
    <row r="70" spans="2:12" s="9" customFormat="1" ht="19.95" customHeight="1">
      <c r="B70" s="150"/>
      <c r="C70" s="151"/>
      <c r="D70" s="152" t="s">
        <v>2062</v>
      </c>
      <c r="E70" s="153"/>
      <c r="F70" s="153"/>
      <c r="G70" s="153"/>
      <c r="H70" s="153"/>
      <c r="I70" s="154"/>
      <c r="J70" s="155">
        <f>J155</f>
        <v>0</v>
      </c>
      <c r="K70" s="156"/>
    </row>
    <row r="71" spans="2:12" s="9" customFormat="1" ht="19.95" customHeight="1">
      <c r="B71" s="150"/>
      <c r="C71" s="151"/>
      <c r="D71" s="152" t="s">
        <v>2063</v>
      </c>
      <c r="E71" s="153"/>
      <c r="F71" s="153"/>
      <c r="G71" s="153"/>
      <c r="H71" s="153"/>
      <c r="I71" s="154"/>
      <c r="J71" s="155">
        <f>J260</f>
        <v>0</v>
      </c>
      <c r="K71" s="156"/>
    </row>
    <row r="72" spans="2:12" s="9" customFormat="1" ht="19.95" customHeight="1">
      <c r="B72" s="150"/>
      <c r="C72" s="151"/>
      <c r="D72" s="152" t="s">
        <v>2065</v>
      </c>
      <c r="E72" s="153"/>
      <c r="F72" s="153"/>
      <c r="G72" s="153"/>
      <c r="H72" s="153"/>
      <c r="I72" s="154"/>
      <c r="J72" s="155">
        <f>J318</f>
        <v>0</v>
      </c>
      <c r="K72" s="156"/>
    </row>
    <row r="73" spans="2:12" s="9" customFormat="1" ht="19.95" customHeight="1">
      <c r="B73" s="150"/>
      <c r="C73" s="151"/>
      <c r="D73" s="152" t="s">
        <v>2205</v>
      </c>
      <c r="E73" s="153"/>
      <c r="F73" s="153"/>
      <c r="G73" s="153"/>
      <c r="H73" s="153"/>
      <c r="I73" s="154"/>
      <c r="J73" s="155">
        <f>J394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" customHeight="1">
      <c r="B80" s="42"/>
      <c r="C80" s="62" t="s">
        <v>260</v>
      </c>
      <c r="L80" s="42"/>
    </row>
    <row r="81" spans="2:20" s="1" customFormat="1" ht="6.9" customHeight="1">
      <c r="B81" s="42"/>
      <c r="L81" s="42"/>
    </row>
    <row r="82" spans="2:20" s="1" customFormat="1" ht="14.4" customHeight="1">
      <c r="B82" s="42"/>
      <c r="C82" s="64" t="s">
        <v>20</v>
      </c>
      <c r="L82" s="42"/>
    </row>
    <row r="83" spans="2:20" s="1" customFormat="1" ht="16.5" customHeight="1">
      <c r="B83" s="42"/>
      <c r="E83" s="624" t="str">
        <f>E7</f>
        <v>STAVBA 1 + STAVBA 2</v>
      </c>
      <c r="F83" s="625"/>
      <c r="G83" s="625"/>
      <c r="H83" s="625"/>
      <c r="L83" s="42"/>
    </row>
    <row r="84" spans="2:20" ht="13.2">
      <c r="B84" s="29"/>
      <c r="C84" s="64" t="s">
        <v>234</v>
      </c>
      <c r="L84" s="29"/>
    </row>
    <row r="85" spans="2:20" ht="16.5" customHeight="1">
      <c r="B85" s="29"/>
      <c r="E85" s="624" t="s">
        <v>3752</v>
      </c>
      <c r="F85" s="618"/>
      <c r="G85" s="618"/>
      <c r="H85" s="618"/>
      <c r="L85" s="29"/>
    </row>
    <row r="86" spans="2:20" ht="13.2">
      <c r="B86" s="29"/>
      <c r="C86" s="64" t="s">
        <v>236</v>
      </c>
      <c r="L86" s="29"/>
    </row>
    <row r="87" spans="2:20" s="1" customFormat="1" ht="28.5" customHeight="1">
      <c r="B87" s="42"/>
      <c r="E87" s="626" t="s">
        <v>3753</v>
      </c>
      <c r="F87" s="627"/>
      <c r="G87" s="627"/>
      <c r="H87" s="627"/>
      <c r="L87" s="42"/>
    </row>
    <row r="88" spans="2:20" s="1" customFormat="1" ht="14.4" customHeight="1">
      <c r="B88" s="42"/>
      <c r="C88" s="64" t="s">
        <v>2736</v>
      </c>
      <c r="L88" s="42"/>
    </row>
    <row r="89" spans="2:20" s="1" customFormat="1" ht="17.25" customHeight="1">
      <c r="B89" s="42"/>
      <c r="E89" s="591" t="str">
        <f>E13</f>
        <v>2.1.2 - ZDRAVOTNĚ TECHNICKÉ INSTALACE</v>
      </c>
      <c r="F89" s="627"/>
      <c r="G89" s="627"/>
      <c r="H89" s="627"/>
      <c r="L89" s="42"/>
    </row>
    <row r="90" spans="2:20" s="1" customFormat="1" ht="6.9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" customHeight="1">
      <c r="B92" s="42"/>
      <c r="L92" s="42"/>
    </row>
    <row r="93" spans="2:20" s="1" customFormat="1" ht="13.2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P98+P154</f>
        <v>0</v>
      </c>
      <c r="Q97" s="69"/>
      <c r="R97" s="165">
        <f>R98+R154</f>
        <v>184.51094999999998</v>
      </c>
      <c r="S97" s="69"/>
      <c r="T97" s="166">
        <f>T98+T154</f>
        <v>0</v>
      </c>
      <c r="AT97" s="25" t="s">
        <v>72</v>
      </c>
      <c r="AU97" s="25" t="s">
        <v>244</v>
      </c>
      <c r="BK97" s="167">
        <f>BK98+BK154</f>
        <v>0</v>
      </c>
    </row>
    <row r="98" spans="2:65" s="11" customFormat="1" ht="37.35" customHeight="1">
      <c r="B98" s="168"/>
      <c r="D98" s="169" t="s">
        <v>72</v>
      </c>
      <c r="E98" s="170" t="s">
        <v>274</v>
      </c>
      <c r="F98" s="170" t="s">
        <v>275</v>
      </c>
      <c r="I98" s="171"/>
      <c r="J98" s="172">
        <f>BK98</f>
        <v>0</v>
      </c>
      <c r="L98" s="168"/>
      <c r="M98" s="173"/>
      <c r="N98" s="174"/>
      <c r="O98" s="174"/>
      <c r="P98" s="175">
        <f>P99+P146+P152</f>
        <v>0</v>
      </c>
      <c r="Q98" s="174"/>
      <c r="R98" s="175">
        <f>R99+R146+R152</f>
        <v>183.98599999999999</v>
      </c>
      <c r="S98" s="174"/>
      <c r="T98" s="176">
        <f>T99+T146+T152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BK99+BK146+BK152</f>
        <v>0</v>
      </c>
    </row>
    <row r="99" spans="2:65" s="11" customFormat="1" ht="19.95" customHeight="1">
      <c r="B99" s="168"/>
      <c r="D99" s="169" t="s">
        <v>72</v>
      </c>
      <c r="E99" s="179" t="s">
        <v>77</v>
      </c>
      <c r="F99" s="179" t="s">
        <v>277</v>
      </c>
      <c r="I99" s="171"/>
      <c r="J99" s="180">
        <f>BK99</f>
        <v>0</v>
      </c>
      <c r="L99" s="168"/>
      <c r="M99" s="173"/>
      <c r="N99" s="174"/>
      <c r="O99" s="174"/>
      <c r="P99" s="175">
        <f>SUM(P100:P145)</f>
        <v>0</v>
      </c>
      <c r="Q99" s="174"/>
      <c r="R99" s="175">
        <f>SUM(R100:R145)</f>
        <v>180.98599999999999</v>
      </c>
      <c r="S99" s="174"/>
      <c r="T99" s="176">
        <f>SUM(T100:T145)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SUM(BK100:BK145)</f>
        <v>0</v>
      </c>
    </row>
    <row r="100" spans="2:65" s="1" customFormat="1" ht="25.5" customHeight="1">
      <c r="B100" s="181"/>
      <c r="C100" s="182" t="s">
        <v>77</v>
      </c>
      <c r="D100" s="182" t="s">
        <v>278</v>
      </c>
      <c r="E100" s="183" t="s">
        <v>2209</v>
      </c>
      <c r="F100" s="184" t="s">
        <v>2210</v>
      </c>
      <c r="G100" s="185" t="s">
        <v>281</v>
      </c>
      <c r="H100" s="186">
        <v>95.76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4690</v>
      </c>
    </row>
    <row r="101" spans="2:65" s="12" customFormat="1">
      <c r="B101" s="194"/>
      <c r="D101" s="195" t="s">
        <v>284</v>
      </c>
      <c r="E101" s="196" t="s">
        <v>5</v>
      </c>
      <c r="F101" s="197" t="s">
        <v>2212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4691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4692</v>
      </c>
      <c r="H103" s="205">
        <v>95.76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4" customFormat="1">
      <c r="B104" s="210"/>
      <c r="D104" s="195" t="s">
        <v>284</v>
      </c>
      <c r="E104" s="211" t="s">
        <v>5</v>
      </c>
      <c r="F104" s="212" t="s">
        <v>290</v>
      </c>
      <c r="H104" s="213">
        <v>95.76</v>
      </c>
      <c r="I104" s="214"/>
      <c r="L104" s="210"/>
      <c r="M104" s="215"/>
      <c r="N104" s="216"/>
      <c r="O104" s="216"/>
      <c r="P104" s="216"/>
      <c r="Q104" s="216"/>
      <c r="R104" s="216"/>
      <c r="S104" s="216"/>
      <c r="T104" s="217"/>
      <c r="AT104" s="211" t="s">
        <v>284</v>
      </c>
      <c r="AU104" s="211" t="s">
        <v>81</v>
      </c>
      <c r="AV104" s="14" t="s">
        <v>87</v>
      </c>
      <c r="AW104" s="14" t="s">
        <v>36</v>
      </c>
      <c r="AX104" s="14" t="s">
        <v>73</v>
      </c>
      <c r="AY104" s="211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95.76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38.25" customHeight="1">
      <c r="B106" s="181"/>
      <c r="C106" s="182" t="s">
        <v>81</v>
      </c>
      <c r="D106" s="182" t="s">
        <v>278</v>
      </c>
      <c r="E106" s="183" t="s">
        <v>298</v>
      </c>
      <c r="F106" s="184" t="s">
        <v>299</v>
      </c>
      <c r="G106" s="185" t="s">
        <v>281</v>
      </c>
      <c r="H106" s="186">
        <v>95.76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4693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2216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2217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4694</v>
      </c>
      <c r="H109" s="205">
        <v>95.76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4" customFormat="1">
      <c r="B110" s="210"/>
      <c r="D110" s="195" t="s">
        <v>284</v>
      </c>
      <c r="E110" s="211" t="s">
        <v>5</v>
      </c>
      <c r="F110" s="212" t="s">
        <v>290</v>
      </c>
      <c r="H110" s="213">
        <v>95.76</v>
      </c>
      <c r="I110" s="214"/>
      <c r="L110" s="210"/>
      <c r="M110" s="215"/>
      <c r="N110" s="216"/>
      <c r="O110" s="216"/>
      <c r="P110" s="216"/>
      <c r="Q110" s="216"/>
      <c r="R110" s="216"/>
      <c r="S110" s="216"/>
      <c r="T110" s="217"/>
      <c r="AT110" s="211" t="s">
        <v>284</v>
      </c>
      <c r="AU110" s="211" t="s">
        <v>81</v>
      </c>
      <c r="AV110" s="14" t="s">
        <v>87</v>
      </c>
      <c r="AW110" s="14" t="s">
        <v>36</v>
      </c>
      <c r="AX110" s="14" t="s">
        <v>73</v>
      </c>
      <c r="AY110" s="211" t="s">
        <v>276</v>
      </c>
    </row>
    <row r="111" spans="2:65" s="15" customFormat="1">
      <c r="B111" s="218"/>
      <c r="D111" s="195" t="s">
        <v>284</v>
      </c>
      <c r="E111" s="219" t="s">
        <v>5</v>
      </c>
      <c r="F111" s="220" t="s">
        <v>291</v>
      </c>
      <c r="H111" s="221">
        <v>95.76</v>
      </c>
      <c r="I111" s="222"/>
      <c r="L111" s="218"/>
      <c r="M111" s="223"/>
      <c r="N111" s="224"/>
      <c r="O111" s="224"/>
      <c r="P111" s="224"/>
      <c r="Q111" s="224"/>
      <c r="R111" s="224"/>
      <c r="S111" s="224"/>
      <c r="T111" s="225"/>
      <c r="AT111" s="219" t="s">
        <v>284</v>
      </c>
      <c r="AU111" s="219" t="s">
        <v>81</v>
      </c>
      <c r="AV111" s="15" t="s">
        <v>92</v>
      </c>
      <c r="AW111" s="15" t="s">
        <v>36</v>
      </c>
      <c r="AX111" s="15" t="s">
        <v>77</v>
      </c>
      <c r="AY111" s="219" t="s">
        <v>276</v>
      </c>
    </row>
    <row r="112" spans="2:65" s="1" customFormat="1" ht="51" customHeight="1">
      <c r="B112" s="181"/>
      <c r="C112" s="182" t="s">
        <v>87</v>
      </c>
      <c r="D112" s="182" t="s">
        <v>278</v>
      </c>
      <c r="E112" s="183" t="s">
        <v>301</v>
      </c>
      <c r="F112" s="184" t="s">
        <v>302</v>
      </c>
      <c r="G112" s="185" t="s">
        <v>281</v>
      </c>
      <c r="H112" s="186">
        <v>957.6</v>
      </c>
      <c r="I112" s="187"/>
      <c r="J112" s="188">
        <f>ROUND(I112*H112,2)</f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4695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2220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2217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4696</v>
      </c>
      <c r="H115" s="205">
        <v>957.6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81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957.6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81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957.6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81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92</v>
      </c>
      <c r="D118" s="182" t="s">
        <v>278</v>
      </c>
      <c r="E118" s="183" t="s">
        <v>2222</v>
      </c>
      <c r="F118" s="184" t="s">
        <v>2223</v>
      </c>
      <c r="G118" s="185" t="s">
        <v>281</v>
      </c>
      <c r="H118" s="186">
        <v>95.76</v>
      </c>
      <c r="I118" s="187"/>
      <c r="J118" s="188">
        <f>ROUND(I118*H118,2)</f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4697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2225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2217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81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4694</v>
      </c>
      <c r="H121" s="205">
        <v>95.76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4" customFormat="1">
      <c r="B122" s="210"/>
      <c r="D122" s="195" t="s">
        <v>284</v>
      </c>
      <c r="E122" s="211" t="s">
        <v>5</v>
      </c>
      <c r="F122" s="212" t="s">
        <v>290</v>
      </c>
      <c r="H122" s="213">
        <v>95.76</v>
      </c>
      <c r="I122" s="214"/>
      <c r="L122" s="210"/>
      <c r="M122" s="215"/>
      <c r="N122" s="216"/>
      <c r="O122" s="216"/>
      <c r="P122" s="216"/>
      <c r="Q122" s="216"/>
      <c r="R122" s="216"/>
      <c r="S122" s="216"/>
      <c r="T122" s="217"/>
      <c r="AT122" s="211" t="s">
        <v>284</v>
      </c>
      <c r="AU122" s="211" t="s">
        <v>81</v>
      </c>
      <c r="AV122" s="14" t="s">
        <v>87</v>
      </c>
      <c r="AW122" s="14" t="s">
        <v>36</v>
      </c>
      <c r="AX122" s="14" t="s">
        <v>73</v>
      </c>
      <c r="AY122" s="211" t="s">
        <v>276</v>
      </c>
    </row>
    <row r="123" spans="2:65" s="15" customFormat="1">
      <c r="B123" s="218"/>
      <c r="D123" s="195" t="s">
        <v>284</v>
      </c>
      <c r="E123" s="219" t="s">
        <v>5</v>
      </c>
      <c r="F123" s="220" t="s">
        <v>291</v>
      </c>
      <c r="H123" s="221">
        <v>95.76</v>
      </c>
      <c r="I123" s="222"/>
      <c r="L123" s="218"/>
      <c r="M123" s="223"/>
      <c r="N123" s="224"/>
      <c r="O123" s="224"/>
      <c r="P123" s="224"/>
      <c r="Q123" s="224"/>
      <c r="R123" s="224"/>
      <c r="S123" s="224"/>
      <c r="T123" s="225"/>
      <c r="AT123" s="219" t="s">
        <v>284</v>
      </c>
      <c r="AU123" s="219" t="s">
        <v>81</v>
      </c>
      <c r="AV123" s="15" t="s">
        <v>92</v>
      </c>
      <c r="AW123" s="15" t="s">
        <v>36</v>
      </c>
      <c r="AX123" s="15" t="s">
        <v>77</v>
      </c>
      <c r="AY123" s="219" t="s">
        <v>276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311</v>
      </c>
      <c r="F124" s="184" t="s">
        <v>312</v>
      </c>
      <c r="G124" s="185" t="s">
        <v>281</v>
      </c>
      <c r="H124" s="186">
        <v>95.76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4698</v>
      </c>
    </row>
    <row r="125" spans="2:65" s="12" customFormat="1">
      <c r="B125" s="194"/>
      <c r="D125" s="195" t="s">
        <v>284</v>
      </c>
      <c r="E125" s="196" t="s">
        <v>5</v>
      </c>
      <c r="F125" s="197" t="s">
        <v>314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2217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4694</v>
      </c>
      <c r="H127" s="205">
        <v>95.76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4" customFormat="1">
      <c r="B128" s="210"/>
      <c r="D128" s="195" t="s">
        <v>284</v>
      </c>
      <c r="E128" s="211" t="s">
        <v>5</v>
      </c>
      <c r="F128" s="212" t="s">
        <v>290</v>
      </c>
      <c r="H128" s="213">
        <v>95.76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1" t="s">
        <v>284</v>
      </c>
      <c r="AU128" s="211" t="s">
        <v>81</v>
      </c>
      <c r="AV128" s="14" t="s">
        <v>87</v>
      </c>
      <c r="AW128" s="14" t="s">
        <v>36</v>
      </c>
      <c r="AX128" s="14" t="s">
        <v>73</v>
      </c>
      <c r="AY128" s="211" t="s">
        <v>276</v>
      </c>
    </row>
    <row r="129" spans="2:65" s="15" customFormat="1">
      <c r="B129" s="218"/>
      <c r="D129" s="195" t="s">
        <v>284</v>
      </c>
      <c r="E129" s="219" t="s">
        <v>5</v>
      </c>
      <c r="F129" s="220" t="s">
        <v>291</v>
      </c>
      <c r="H129" s="221">
        <v>95.76</v>
      </c>
      <c r="I129" s="222"/>
      <c r="L129" s="218"/>
      <c r="M129" s="223"/>
      <c r="N129" s="224"/>
      <c r="O129" s="224"/>
      <c r="P129" s="224"/>
      <c r="Q129" s="224"/>
      <c r="R129" s="224"/>
      <c r="S129" s="224"/>
      <c r="T129" s="225"/>
      <c r="AT129" s="219" t="s">
        <v>284</v>
      </c>
      <c r="AU129" s="219" t="s">
        <v>81</v>
      </c>
      <c r="AV129" s="15" t="s">
        <v>92</v>
      </c>
      <c r="AW129" s="15" t="s">
        <v>36</v>
      </c>
      <c r="AX129" s="15" t="s">
        <v>77</v>
      </c>
      <c r="AY129" s="219" t="s">
        <v>276</v>
      </c>
    </row>
    <row r="130" spans="2:65" s="1" customFormat="1" ht="16.5" customHeight="1">
      <c r="B130" s="181"/>
      <c r="C130" s="182" t="s">
        <v>310</v>
      </c>
      <c r="D130" s="182" t="s">
        <v>278</v>
      </c>
      <c r="E130" s="183" t="s">
        <v>316</v>
      </c>
      <c r="F130" s="184" t="s">
        <v>317</v>
      </c>
      <c r="G130" s="185" t="s">
        <v>318</v>
      </c>
      <c r="H130" s="186">
        <v>153.21600000000001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4699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2228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2229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4700</v>
      </c>
      <c r="H133" s="205">
        <v>153.21600000000001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4" customFormat="1">
      <c r="B134" s="210"/>
      <c r="D134" s="195" t="s">
        <v>284</v>
      </c>
      <c r="E134" s="211" t="s">
        <v>5</v>
      </c>
      <c r="F134" s="212" t="s">
        <v>290</v>
      </c>
      <c r="H134" s="213">
        <v>153.21600000000001</v>
      </c>
      <c r="I134" s="214"/>
      <c r="L134" s="210"/>
      <c r="M134" s="215"/>
      <c r="N134" s="216"/>
      <c r="O134" s="216"/>
      <c r="P134" s="216"/>
      <c r="Q134" s="216"/>
      <c r="R134" s="216"/>
      <c r="S134" s="216"/>
      <c r="T134" s="217"/>
      <c r="AT134" s="211" t="s">
        <v>284</v>
      </c>
      <c r="AU134" s="211" t="s">
        <v>81</v>
      </c>
      <c r="AV134" s="14" t="s">
        <v>87</v>
      </c>
      <c r="AW134" s="14" t="s">
        <v>36</v>
      </c>
      <c r="AX134" s="14" t="s">
        <v>73</v>
      </c>
      <c r="AY134" s="211" t="s">
        <v>276</v>
      </c>
    </row>
    <row r="135" spans="2:65" s="15" customFormat="1">
      <c r="B135" s="218"/>
      <c r="D135" s="195" t="s">
        <v>284</v>
      </c>
      <c r="E135" s="219" t="s">
        <v>5</v>
      </c>
      <c r="F135" s="220" t="s">
        <v>291</v>
      </c>
      <c r="H135" s="221">
        <v>153.21600000000001</v>
      </c>
      <c r="I135" s="222"/>
      <c r="L135" s="218"/>
      <c r="M135" s="223"/>
      <c r="N135" s="224"/>
      <c r="O135" s="224"/>
      <c r="P135" s="224"/>
      <c r="Q135" s="224"/>
      <c r="R135" s="224"/>
      <c r="S135" s="224"/>
      <c r="T135" s="225"/>
      <c r="AT135" s="219" t="s">
        <v>284</v>
      </c>
      <c r="AU135" s="219" t="s">
        <v>81</v>
      </c>
      <c r="AV135" s="15" t="s">
        <v>92</v>
      </c>
      <c r="AW135" s="15" t="s">
        <v>36</v>
      </c>
      <c r="AX135" s="15" t="s">
        <v>77</v>
      </c>
      <c r="AY135" s="219" t="s">
        <v>276</v>
      </c>
    </row>
    <row r="136" spans="2:65" s="1" customFormat="1" ht="38.25" customHeight="1">
      <c r="B136" s="181"/>
      <c r="C136" s="182" t="s">
        <v>315</v>
      </c>
      <c r="D136" s="182" t="s">
        <v>278</v>
      </c>
      <c r="E136" s="183" t="s">
        <v>2231</v>
      </c>
      <c r="F136" s="184" t="s">
        <v>2232</v>
      </c>
      <c r="G136" s="185" t="s">
        <v>281</v>
      </c>
      <c r="H136" s="186">
        <v>95.76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4701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2234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4694</v>
      </c>
      <c r="H138" s="205">
        <v>95.76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95.76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95.76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16.5" customHeight="1">
      <c r="B141" s="181"/>
      <c r="C141" s="226" t="s">
        <v>322</v>
      </c>
      <c r="D141" s="226" t="s">
        <v>447</v>
      </c>
      <c r="E141" s="227" t="s">
        <v>2235</v>
      </c>
      <c r="F141" s="228" t="s">
        <v>2236</v>
      </c>
      <c r="G141" s="229" t="s">
        <v>318</v>
      </c>
      <c r="H141" s="230">
        <v>180.98599999999999</v>
      </c>
      <c r="I141" s="231"/>
      <c r="J141" s="232">
        <f>ROUND(I141*H141,2)</f>
        <v>0</v>
      </c>
      <c r="K141" s="228" t="s">
        <v>282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1</v>
      </c>
      <c r="R141" s="191">
        <f>Q141*H141</f>
        <v>180.98599999999999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4702</v>
      </c>
    </row>
    <row r="142" spans="2:65" s="12" customFormat="1">
      <c r="B142" s="194"/>
      <c r="D142" s="195" t="s">
        <v>284</v>
      </c>
      <c r="E142" s="196" t="s">
        <v>5</v>
      </c>
      <c r="F142" s="197" t="s">
        <v>451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4703</v>
      </c>
      <c r="H143" s="205">
        <v>180.98599999999999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180.98599999999999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180.98599999999999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1" customFormat="1" ht="29.85" customHeight="1">
      <c r="B146" s="168"/>
      <c r="D146" s="169" t="s">
        <v>72</v>
      </c>
      <c r="E146" s="179" t="s">
        <v>322</v>
      </c>
      <c r="F146" s="179" t="s">
        <v>2239</v>
      </c>
      <c r="I146" s="171"/>
      <c r="J146" s="180">
        <f>BK146</f>
        <v>0</v>
      </c>
      <c r="L146" s="168"/>
      <c r="M146" s="173"/>
      <c r="N146" s="174"/>
      <c r="O146" s="174"/>
      <c r="P146" s="175">
        <f>SUM(P147:P151)</f>
        <v>0</v>
      </c>
      <c r="Q146" s="174"/>
      <c r="R146" s="175">
        <f>SUM(R147:R151)</f>
        <v>3</v>
      </c>
      <c r="S146" s="174"/>
      <c r="T146" s="176">
        <f>SUM(T147:T151)</f>
        <v>0</v>
      </c>
      <c r="AR146" s="169" t="s">
        <v>77</v>
      </c>
      <c r="AT146" s="177" t="s">
        <v>72</v>
      </c>
      <c r="AU146" s="177" t="s">
        <v>77</v>
      </c>
      <c r="AY146" s="169" t="s">
        <v>276</v>
      </c>
      <c r="BK146" s="178">
        <f>SUM(BK147:BK151)</f>
        <v>0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2261</v>
      </c>
      <c r="F147" s="184" t="s">
        <v>4704</v>
      </c>
      <c r="G147" s="185" t="s">
        <v>2155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3</v>
      </c>
      <c r="R147" s="191">
        <f>Q147*H147</f>
        <v>3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4705</v>
      </c>
    </row>
    <row r="148" spans="2:65" s="12" customFormat="1">
      <c r="B148" s="194"/>
      <c r="D148" s="195" t="s">
        <v>284</v>
      </c>
      <c r="E148" s="196" t="s">
        <v>5</v>
      </c>
      <c r="F148" s="197" t="s">
        <v>4691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2264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2244</v>
      </c>
      <c r="H150" s="205">
        <v>1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1" customFormat="1" ht="29.85" customHeight="1">
      <c r="B152" s="168"/>
      <c r="D152" s="169" t="s">
        <v>72</v>
      </c>
      <c r="E152" s="179" t="s">
        <v>572</v>
      </c>
      <c r="F152" s="179" t="s">
        <v>2282</v>
      </c>
      <c r="I152" s="171"/>
      <c r="J152" s="180">
        <f>BK152</f>
        <v>0</v>
      </c>
      <c r="L152" s="168"/>
      <c r="M152" s="173"/>
      <c r="N152" s="174"/>
      <c r="O152" s="174"/>
      <c r="P152" s="175">
        <f>P153</f>
        <v>0</v>
      </c>
      <c r="Q152" s="174"/>
      <c r="R152" s="175">
        <f>R153</f>
        <v>0</v>
      </c>
      <c r="S152" s="174"/>
      <c r="T152" s="176">
        <f>T153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BK153</f>
        <v>0</v>
      </c>
    </row>
    <row r="153" spans="2:65" s="1" customFormat="1" ht="16.5" customHeight="1">
      <c r="B153" s="181"/>
      <c r="C153" s="182" t="s">
        <v>340</v>
      </c>
      <c r="D153" s="182" t="s">
        <v>278</v>
      </c>
      <c r="E153" s="183" t="s">
        <v>2283</v>
      </c>
      <c r="F153" s="184" t="s">
        <v>2284</v>
      </c>
      <c r="G153" s="185" t="s">
        <v>318</v>
      </c>
      <c r="H153" s="186">
        <v>3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4706</v>
      </c>
    </row>
    <row r="154" spans="2:65" s="11" customFormat="1" ht="37.35" customHeight="1">
      <c r="B154" s="168"/>
      <c r="D154" s="169" t="s">
        <v>72</v>
      </c>
      <c r="E154" s="170" t="s">
        <v>578</v>
      </c>
      <c r="F154" s="170" t="s">
        <v>2066</v>
      </c>
      <c r="I154" s="171"/>
      <c r="J154" s="172">
        <f>BK154</f>
        <v>0</v>
      </c>
      <c r="L154" s="168"/>
      <c r="M154" s="173"/>
      <c r="N154" s="174"/>
      <c r="O154" s="174"/>
      <c r="P154" s="175">
        <f>P155+P260+P318+P394</f>
        <v>0</v>
      </c>
      <c r="Q154" s="174"/>
      <c r="R154" s="175">
        <f>R155+R260+R318+R394</f>
        <v>0.52495000000000003</v>
      </c>
      <c r="S154" s="174"/>
      <c r="T154" s="176">
        <f>T155+T260+T318+T394</f>
        <v>0</v>
      </c>
      <c r="AR154" s="169" t="s">
        <v>81</v>
      </c>
      <c r="AT154" s="177" t="s">
        <v>72</v>
      </c>
      <c r="AU154" s="177" t="s">
        <v>73</v>
      </c>
      <c r="AY154" s="169" t="s">
        <v>276</v>
      </c>
      <c r="BK154" s="178">
        <f>BK155+BK260+BK318+BK394</f>
        <v>0</v>
      </c>
    </row>
    <row r="155" spans="2:65" s="11" customFormat="1" ht="19.95" customHeight="1">
      <c r="B155" s="168"/>
      <c r="D155" s="169" t="s">
        <v>72</v>
      </c>
      <c r="E155" s="179" t="s">
        <v>1459</v>
      </c>
      <c r="F155" s="179" t="s">
        <v>2067</v>
      </c>
      <c r="I155" s="171"/>
      <c r="J155" s="180">
        <f>BK155</f>
        <v>0</v>
      </c>
      <c r="L155" s="168"/>
      <c r="M155" s="173"/>
      <c r="N155" s="174"/>
      <c r="O155" s="174"/>
      <c r="P155" s="175">
        <f>SUM(P156:P259)</f>
        <v>0</v>
      </c>
      <c r="Q155" s="174"/>
      <c r="R155" s="175">
        <f>SUM(R156:R259)</f>
        <v>0.34831000000000001</v>
      </c>
      <c r="S155" s="174"/>
      <c r="T155" s="176">
        <f>SUM(T156:T259)</f>
        <v>0</v>
      </c>
      <c r="AR155" s="169" t="s">
        <v>81</v>
      </c>
      <c r="AT155" s="177" t="s">
        <v>72</v>
      </c>
      <c r="AU155" s="177" t="s">
        <v>77</v>
      </c>
      <c r="AY155" s="169" t="s">
        <v>276</v>
      </c>
      <c r="BK155" s="178">
        <f>SUM(BK156:BK259)</f>
        <v>0</v>
      </c>
    </row>
    <row r="156" spans="2:65" s="1" customFormat="1" ht="16.5" customHeight="1">
      <c r="B156" s="181"/>
      <c r="C156" s="182" t="s">
        <v>347</v>
      </c>
      <c r="D156" s="182" t="s">
        <v>278</v>
      </c>
      <c r="E156" s="183" t="s">
        <v>4707</v>
      </c>
      <c r="F156" s="184" t="s">
        <v>4708</v>
      </c>
      <c r="G156" s="185" t="s">
        <v>416</v>
      </c>
      <c r="H156" s="186">
        <v>4</v>
      </c>
      <c r="I156" s="187"/>
      <c r="J156" s="188">
        <f>ROUND(I156*H156,2)</f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1.89E-3</v>
      </c>
      <c r="R156" s="191">
        <f>Q156*H156</f>
        <v>7.5599999999999999E-3</v>
      </c>
      <c r="S156" s="191">
        <v>0</v>
      </c>
      <c r="T156" s="192">
        <f>S156*H156</f>
        <v>0</v>
      </c>
      <c r="AR156" s="25" t="s">
        <v>384</v>
      </c>
      <c r="AT156" s="25" t="s">
        <v>278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4709</v>
      </c>
    </row>
    <row r="157" spans="2:65" s="12" customFormat="1">
      <c r="B157" s="194"/>
      <c r="D157" s="195" t="s">
        <v>284</v>
      </c>
      <c r="E157" s="196" t="s">
        <v>5</v>
      </c>
      <c r="F157" s="197" t="s">
        <v>4691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2264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4710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4711</v>
      </c>
      <c r="H160" s="205">
        <v>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4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182" t="s">
        <v>356</v>
      </c>
      <c r="D162" s="182" t="s">
        <v>278</v>
      </c>
      <c r="E162" s="183" t="s">
        <v>2286</v>
      </c>
      <c r="F162" s="184" t="s">
        <v>2287</v>
      </c>
      <c r="G162" s="185" t="s">
        <v>416</v>
      </c>
      <c r="H162" s="186">
        <v>35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2.2699999999999999E-3</v>
      </c>
      <c r="R162" s="191">
        <f>Q162*H162</f>
        <v>7.9449999999999993E-2</v>
      </c>
      <c r="S162" s="191">
        <v>0</v>
      </c>
      <c r="T162" s="192">
        <f>S162*H162</f>
        <v>0</v>
      </c>
      <c r="AR162" s="25" t="s">
        <v>384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4712</v>
      </c>
    </row>
    <row r="163" spans="2:65" s="12" customFormat="1">
      <c r="B163" s="194"/>
      <c r="D163" s="195" t="s">
        <v>284</v>
      </c>
      <c r="E163" s="196" t="s">
        <v>5</v>
      </c>
      <c r="F163" s="197" t="s">
        <v>4691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2264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4713</v>
      </c>
      <c r="H165" s="205">
        <v>8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4714</v>
      </c>
      <c r="H166" s="205">
        <v>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4715</v>
      </c>
      <c r="H167" s="205">
        <v>12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4716</v>
      </c>
      <c r="H168" s="205">
        <v>11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5</v>
      </c>
      <c r="H169" s="205">
        <v>0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35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2314</v>
      </c>
      <c r="F171" s="184" t="s">
        <v>2315</v>
      </c>
      <c r="G171" s="185" t="s">
        <v>416</v>
      </c>
      <c r="H171" s="186">
        <v>20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3.5000000000000001E-3</v>
      </c>
      <c r="R171" s="191">
        <f>Q171*H171</f>
        <v>7.0000000000000007E-2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4717</v>
      </c>
    </row>
    <row r="172" spans="2:65" s="12" customFormat="1">
      <c r="B172" s="194"/>
      <c r="D172" s="195" t="s">
        <v>284</v>
      </c>
      <c r="E172" s="196" t="s">
        <v>5</v>
      </c>
      <c r="F172" s="197" t="s">
        <v>4691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2264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4718</v>
      </c>
      <c r="H174" s="205">
        <v>20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5</v>
      </c>
      <c r="H175" s="205">
        <v>0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6</v>
      </c>
      <c r="AX175" s="13" t="s">
        <v>73</v>
      </c>
      <c r="AY175" s="203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20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16.5" customHeight="1">
      <c r="B177" s="181"/>
      <c r="C177" s="182" t="s">
        <v>372</v>
      </c>
      <c r="D177" s="182" t="s">
        <v>278</v>
      </c>
      <c r="E177" s="183" t="s">
        <v>2321</v>
      </c>
      <c r="F177" s="184" t="s">
        <v>2322</v>
      </c>
      <c r="G177" s="185" t="s">
        <v>416</v>
      </c>
      <c r="H177" s="186">
        <v>8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1.25E-3</v>
      </c>
      <c r="R177" s="191">
        <f>Q177*H177</f>
        <v>0.01</v>
      </c>
      <c r="S177" s="191">
        <v>0</v>
      </c>
      <c r="T177" s="192">
        <f>S177*H177</f>
        <v>0</v>
      </c>
      <c r="AR177" s="25" t="s">
        <v>384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384</v>
      </c>
      <c r="BM177" s="25" t="s">
        <v>4719</v>
      </c>
    </row>
    <row r="178" spans="2:65" s="12" customFormat="1">
      <c r="B178" s="194"/>
      <c r="D178" s="195" t="s">
        <v>284</v>
      </c>
      <c r="E178" s="196" t="s">
        <v>5</v>
      </c>
      <c r="F178" s="197" t="s">
        <v>4691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2243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4720</v>
      </c>
      <c r="H180" s="205">
        <v>8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8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12</v>
      </c>
      <c r="D183" s="182" t="s">
        <v>278</v>
      </c>
      <c r="E183" s="183" t="s">
        <v>2373</v>
      </c>
      <c r="F183" s="184" t="s">
        <v>2374</v>
      </c>
      <c r="G183" s="185" t="s">
        <v>416</v>
      </c>
      <c r="H183" s="186">
        <v>5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1.7600000000000001E-3</v>
      </c>
      <c r="R183" s="191">
        <f>Q183*H183</f>
        <v>8.8000000000000005E-3</v>
      </c>
      <c r="S183" s="191">
        <v>0</v>
      </c>
      <c r="T183" s="192">
        <f>S183*H183</f>
        <v>0</v>
      </c>
      <c r="AR183" s="25" t="s">
        <v>384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384</v>
      </c>
      <c r="BM183" s="25" t="s">
        <v>4721</v>
      </c>
    </row>
    <row r="184" spans="2:65" s="12" customFormat="1">
      <c r="B184" s="194"/>
      <c r="D184" s="195" t="s">
        <v>284</v>
      </c>
      <c r="E184" s="196" t="s">
        <v>5</v>
      </c>
      <c r="F184" s="197" t="s">
        <v>4691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2243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4722</v>
      </c>
      <c r="H186" s="205">
        <v>5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5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16.5" customHeight="1">
      <c r="B188" s="181"/>
      <c r="C188" s="182" t="s">
        <v>384</v>
      </c>
      <c r="D188" s="182" t="s">
        <v>278</v>
      </c>
      <c r="E188" s="183" t="s">
        <v>2388</v>
      </c>
      <c r="F188" s="184" t="s">
        <v>2389</v>
      </c>
      <c r="G188" s="185" t="s">
        <v>416</v>
      </c>
      <c r="H188" s="186">
        <v>30</v>
      </c>
      <c r="I188" s="187"/>
      <c r="J188" s="188">
        <f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>O188*H188</f>
        <v>0</v>
      </c>
      <c r="Q188" s="191">
        <v>4.4000000000000003E-3</v>
      </c>
      <c r="R188" s="191">
        <f>Q188*H188</f>
        <v>0.13200000000000001</v>
      </c>
      <c r="S188" s="191">
        <v>0</v>
      </c>
      <c r="T188" s="192">
        <f>S188*H188</f>
        <v>0</v>
      </c>
      <c r="AR188" s="25" t="s">
        <v>384</v>
      </c>
      <c r="AT188" s="25" t="s">
        <v>278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4723</v>
      </c>
    </row>
    <row r="189" spans="2:65" s="12" customFormat="1">
      <c r="B189" s="194"/>
      <c r="D189" s="195" t="s">
        <v>284</v>
      </c>
      <c r="E189" s="196" t="s">
        <v>5</v>
      </c>
      <c r="F189" s="197" t="s">
        <v>4691</v>
      </c>
      <c r="H189" s="196" t="s">
        <v>5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6" t="s">
        <v>284</v>
      </c>
      <c r="AU189" s="196" t="s">
        <v>81</v>
      </c>
      <c r="AV189" s="12" t="s">
        <v>77</v>
      </c>
      <c r="AW189" s="12" t="s">
        <v>36</v>
      </c>
      <c r="AX189" s="12" t="s">
        <v>73</v>
      </c>
      <c r="AY189" s="196" t="s">
        <v>276</v>
      </c>
    </row>
    <row r="190" spans="2:65" s="12" customFormat="1">
      <c r="B190" s="194"/>
      <c r="D190" s="195" t="s">
        <v>284</v>
      </c>
      <c r="E190" s="196" t="s">
        <v>5</v>
      </c>
      <c r="F190" s="197" t="s">
        <v>2264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4724</v>
      </c>
      <c r="H191" s="205">
        <v>18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6</v>
      </c>
      <c r="AX192" s="13" t="s">
        <v>73</v>
      </c>
      <c r="AY192" s="203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2243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81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4725</v>
      </c>
      <c r="H194" s="205">
        <v>12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6</v>
      </c>
      <c r="AX197" s="13" t="s">
        <v>73</v>
      </c>
      <c r="AY197" s="203" t="s">
        <v>276</v>
      </c>
    </row>
    <row r="198" spans="2:65" s="15" customFormat="1">
      <c r="B198" s="218"/>
      <c r="D198" s="195" t="s">
        <v>284</v>
      </c>
      <c r="E198" s="219" t="s">
        <v>5</v>
      </c>
      <c r="F198" s="220" t="s">
        <v>291</v>
      </c>
      <c r="H198" s="221">
        <v>30</v>
      </c>
      <c r="I198" s="222"/>
      <c r="L198" s="218"/>
      <c r="M198" s="223"/>
      <c r="N198" s="224"/>
      <c r="O198" s="224"/>
      <c r="P198" s="224"/>
      <c r="Q198" s="224"/>
      <c r="R198" s="224"/>
      <c r="S198" s="224"/>
      <c r="T198" s="225"/>
      <c r="AT198" s="219" t="s">
        <v>284</v>
      </c>
      <c r="AU198" s="219" t="s">
        <v>81</v>
      </c>
      <c r="AV198" s="15" t="s">
        <v>92</v>
      </c>
      <c r="AW198" s="15" t="s">
        <v>36</v>
      </c>
      <c r="AX198" s="15" t="s">
        <v>77</v>
      </c>
      <c r="AY198" s="219" t="s">
        <v>276</v>
      </c>
    </row>
    <row r="199" spans="2:65" s="1" customFormat="1" ht="16.5" customHeight="1">
      <c r="B199" s="181"/>
      <c r="C199" s="182" t="s">
        <v>390</v>
      </c>
      <c r="D199" s="182" t="s">
        <v>278</v>
      </c>
      <c r="E199" s="183" t="s">
        <v>2397</v>
      </c>
      <c r="F199" s="184" t="s">
        <v>2398</v>
      </c>
      <c r="G199" s="185" t="s">
        <v>416</v>
      </c>
      <c r="H199" s="186">
        <v>1</v>
      </c>
      <c r="I199" s="187"/>
      <c r="J199" s="188">
        <f>ROUND(I199*H199,2)</f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>O199*H199</f>
        <v>0</v>
      </c>
      <c r="Q199" s="191">
        <v>5.9000000000000003E-4</v>
      </c>
      <c r="R199" s="191">
        <f>Q199*H199</f>
        <v>5.9000000000000003E-4</v>
      </c>
      <c r="S199" s="191">
        <v>0</v>
      </c>
      <c r="T199" s="192">
        <f>S199*H199</f>
        <v>0</v>
      </c>
      <c r="AR199" s="25" t="s">
        <v>384</v>
      </c>
      <c r="AT199" s="25" t="s">
        <v>278</v>
      </c>
      <c r="AU199" s="25" t="s">
        <v>81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384</v>
      </c>
      <c r="BM199" s="25" t="s">
        <v>4726</v>
      </c>
    </row>
    <row r="200" spans="2:65" s="12" customFormat="1">
      <c r="B200" s="194"/>
      <c r="D200" s="195" t="s">
        <v>284</v>
      </c>
      <c r="E200" s="196" t="s">
        <v>5</v>
      </c>
      <c r="F200" s="197" t="s">
        <v>4727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81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77</v>
      </c>
      <c r="H201" s="205">
        <v>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3" customFormat="1">
      <c r="B202" s="202"/>
      <c r="D202" s="195" t="s">
        <v>284</v>
      </c>
      <c r="E202" s="203" t="s">
        <v>5</v>
      </c>
      <c r="F202" s="204" t="s">
        <v>5</v>
      </c>
      <c r="H202" s="205">
        <v>0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284</v>
      </c>
      <c r="AU202" s="203" t="s">
        <v>81</v>
      </c>
      <c r="AV202" s="13" t="s">
        <v>81</v>
      </c>
      <c r="AW202" s="13" t="s">
        <v>6</v>
      </c>
      <c r="AX202" s="13" t="s">
        <v>73</v>
      </c>
      <c r="AY202" s="203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413</v>
      </c>
      <c r="D204" s="182" t="s">
        <v>278</v>
      </c>
      <c r="E204" s="183" t="s">
        <v>2068</v>
      </c>
      <c r="F204" s="184" t="s">
        <v>2069</v>
      </c>
      <c r="G204" s="185" t="s">
        <v>416</v>
      </c>
      <c r="H204" s="186">
        <v>7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2.9E-4</v>
      </c>
      <c r="R204" s="191">
        <f>Q204*H204</f>
        <v>2.0300000000000001E-3</v>
      </c>
      <c r="S204" s="191">
        <v>0</v>
      </c>
      <c r="T204" s="192">
        <f>S204*H204</f>
        <v>0</v>
      </c>
      <c r="AR204" s="25" t="s">
        <v>384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384</v>
      </c>
      <c r="BM204" s="25" t="s">
        <v>4728</v>
      </c>
    </row>
    <row r="205" spans="2:65" s="12" customFormat="1">
      <c r="B205" s="194"/>
      <c r="D205" s="195" t="s">
        <v>284</v>
      </c>
      <c r="E205" s="196" t="s">
        <v>5</v>
      </c>
      <c r="F205" s="197" t="s">
        <v>4727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81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315</v>
      </c>
      <c r="H206" s="205">
        <v>7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5</v>
      </c>
      <c r="H207" s="205">
        <v>0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182" t="s">
        <v>421</v>
      </c>
      <c r="D209" s="182" t="s">
        <v>278</v>
      </c>
      <c r="E209" s="183" t="s">
        <v>2072</v>
      </c>
      <c r="F209" s="184" t="s">
        <v>2073</v>
      </c>
      <c r="G209" s="185" t="s">
        <v>416</v>
      </c>
      <c r="H209" s="186">
        <v>1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3.5E-4</v>
      </c>
      <c r="R209" s="191">
        <f>Q209*H209</f>
        <v>3.5E-4</v>
      </c>
      <c r="S209" s="191">
        <v>0</v>
      </c>
      <c r="T209" s="192">
        <f>S209*H209</f>
        <v>0</v>
      </c>
      <c r="AR209" s="25" t="s">
        <v>384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4729</v>
      </c>
    </row>
    <row r="210" spans="2:65" s="12" customFormat="1">
      <c r="B210" s="194"/>
      <c r="D210" s="195" t="s">
        <v>284</v>
      </c>
      <c r="E210" s="196" t="s">
        <v>5</v>
      </c>
      <c r="F210" s="197" t="s">
        <v>4727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77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3" customFormat="1">
      <c r="B212" s="202"/>
      <c r="D212" s="195" t="s">
        <v>284</v>
      </c>
      <c r="E212" s="203" t="s">
        <v>5</v>
      </c>
      <c r="F212" s="204" t="s">
        <v>5</v>
      </c>
      <c r="H212" s="205">
        <v>0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284</v>
      </c>
      <c r="AU212" s="203" t="s">
        <v>81</v>
      </c>
      <c r="AV212" s="13" t="s">
        <v>81</v>
      </c>
      <c r="AW212" s="13" t="s">
        <v>6</v>
      </c>
      <c r="AX212" s="13" t="s">
        <v>73</v>
      </c>
      <c r="AY212" s="203" t="s">
        <v>276</v>
      </c>
    </row>
    <row r="213" spans="2:65" s="15" customFormat="1">
      <c r="B213" s="218"/>
      <c r="D213" s="195" t="s">
        <v>284</v>
      </c>
      <c r="E213" s="219" t="s">
        <v>5</v>
      </c>
      <c r="F213" s="220" t="s">
        <v>291</v>
      </c>
      <c r="H213" s="221">
        <v>1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19" t="s">
        <v>284</v>
      </c>
      <c r="AU213" s="219" t="s">
        <v>81</v>
      </c>
      <c r="AV213" s="15" t="s">
        <v>92</v>
      </c>
      <c r="AW213" s="15" t="s">
        <v>36</v>
      </c>
      <c r="AX213" s="15" t="s">
        <v>77</v>
      </c>
      <c r="AY213" s="219" t="s">
        <v>276</v>
      </c>
    </row>
    <row r="214" spans="2:65" s="1" customFormat="1" ht="16.5" customHeight="1">
      <c r="B214" s="181"/>
      <c r="C214" s="182" t="s">
        <v>428</v>
      </c>
      <c r="D214" s="182" t="s">
        <v>278</v>
      </c>
      <c r="E214" s="183" t="s">
        <v>2075</v>
      </c>
      <c r="F214" s="184" t="s">
        <v>2076</v>
      </c>
      <c r="G214" s="185" t="s">
        <v>416</v>
      </c>
      <c r="H214" s="186">
        <v>4</v>
      </c>
      <c r="I214" s="187"/>
      <c r="J214" s="188">
        <f>ROUND(I214*H214,2)</f>
        <v>0</v>
      </c>
      <c r="K214" s="184" t="s">
        <v>282</v>
      </c>
      <c r="L214" s="42"/>
      <c r="M214" s="189" t="s">
        <v>5</v>
      </c>
      <c r="N214" s="190" t="s">
        <v>46</v>
      </c>
      <c r="O214" s="43"/>
      <c r="P214" s="191">
        <f>O214*H214</f>
        <v>0</v>
      </c>
      <c r="Q214" s="191">
        <v>1.14E-3</v>
      </c>
      <c r="R214" s="191">
        <f>Q214*H214</f>
        <v>4.5599999999999998E-3</v>
      </c>
      <c r="S214" s="191">
        <v>0</v>
      </c>
      <c r="T214" s="192">
        <f>S214*H214</f>
        <v>0</v>
      </c>
      <c r="AR214" s="25" t="s">
        <v>384</v>
      </c>
      <c r="AT214" s="25" t="s">
        <v>278</v>
      </c>
      <c r="AU214" s="25" t="s">
        <v>81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384</v>
      </c>
      <c r="BM214" s="25" t="s">
        <v>4730</v>
      </c>
    </row>
    <row r="215" spans="2:65" s="12" customFormat="1">
      <c r="B215" s="194"/>
      <c r="D215" s="195" t="s">
        <v>284</v>
      </c>
      <c r="E215" s="196" t="s">
        <v>5</v>
      </c>
      <c r="F215" s="197" t="s">
        <v>4727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92</v>
      </c>
      <c r="H216" s="205">
        <v>4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4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10</v>
      </c>
      <c r="D218" s="182" t="s">
        <v>278</v>
      </c>
      <c r="E218" s="183" t="s">
        <v>2421</v>
      </c>
      <c r="F218" s="184" t="s">
        <v>2422</v>
      </c>
      <c r="G218" s="185" t="s">
        <v>416</v>
      </c>
      <c r="H218" s="186">
        <v>12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1.1299999999999999E-3</v>
      </c>
      <c r="R218" s="191">
        <f>Q218*H218</f>
        <v>1.3559999999999999E-2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4731</v>
      </c>
    </row>
    <row r="219" spans="2:65" s="12" customFormat="1">
      <c r="B219" s="194"/>
      <c r="D219" s="195" t="s">
        <v>284</v>
      </c>
      <c r="E219" s="196" t="s">
        <v>5</v>
      </c>
      <c r="F219" s="197" t="s">
        <v>4732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4733</v>
      </c>
      <c r="H220" s="205">
        <v>12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5" customFormat="1">
      <c r="B221" s="218"/>
      <c r="D221" s="195" t="s">
        <v>284</v>
      </c>
      <c r="E221" s="219" t="s">
        <v>5</v>
      </c>
      <c r="F221" s="220" t="s">
        <v>291</v>
      </c>
      <c r="H221" s="221">
        <v>12</v>
      </c>
      <c r="I221" s="222"/>
      <c r="L221" s="218"/>
      <c r="M221" s="223"/>
      <c r="N221" s="224"/>
      <c r="O221" s="224"/>
      <c r="P221" s="224"/>
      <c r="Q221" s="224"/>
      <c r="R221" s="224"/>
      <c r="S221" s="224"/>
      <c r="T221" s="225"/>
      <c r="AT221" s="219" t="s">
        <v>284</v>
      </c>
      <c r="AU221" s="219" t="s">
        <v>81</v>
      </c>
      <c r="AV221" s="15" t="s">
        <v>92</v>
      </c>
      <c r="AW221" s="15" t="s">
        <v>36</v>
      </c>
      <c r="AX221" s="15" t="s">
        <v>77</v>
      </c>
      <c r="AY221" s="219" t="s">
        <v>276</v>
      </c>
    </row>
    <row r="222" spans="2:65" s="1" customFormat="1" ht="16.5" customHeight="1">
      <c r="B222" s="181"/>
      <c r="C222" s="182" t="s">
        <v>435</v>
      </c>
      <c r="D222" s="182" t="s">
        <v>278</v>
      </c>
      <c r="E222" s="183" t="s">
        <v>2430</v>
      </c>
      <c r="F222" s="184" t="s">
        <v>2431</v>
      </c>
      <c r="G222" s="185" t="s">
        <v>416</v>
      </c>
      <c r="H222" s="186">
        <v>4</v>
      </c>
      <c r="I222" s="187"/>
      <c r="J222" s="188">
        <f>ROUND(I222*H222,2)</f>
        <v>0</v>
      </c>
      <c r="K222" s="184" t="s">
        <v>282</v>
      </c>
      <c r="L222" s="42"/>
      <c r="M222" s="189" t="s">
        <v>5</v>
      </c>
      <c r="N222" s="190" t="s">
        <v>46</v>
      </c>
      <c r="O222" s="43"/>
      <c r="P222" s="191">
        <f>O222*H222</f>
        <v>0</v>
      </c>
      <c r="Q222" s="191">
        <v>1.09E-3</v>
      </c>
      <c r="R222" s="191">
        <f>Q222*H222</f>
        <v>4.3600000000000002E-3</v>
      </c>
      <c r="S222" s="191">
        <v>0</v>
      </c>
      <c r="T222" s="192">
        <f>S222*H222</f>
        <v>0</v>
      </c>
      <c r="AR222" s="25" t="s">
        <v>384</v>
      </c>
      <c r="AT222" s="25" t="s">
        <v>278</v>
      </c>
      <c r="AU222" s="25" t="s">
        <v>81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384</v>
      </c>
      <c r="BM222" s="25" t="s">
        <v>4734</v>
      </c>
    </row>
    <row r="223" spans="2:65" s="12" customFormat="1">
      <c r="B223" s="194"/>
      <c r="D223" s="195" t="s">
        <v>284</v>
      </c>
      <c r="E223" s="196" t="s">
        <v>5</v>
      </c>
      <c r="F223" s="197" t="s">
        <v>4727</v>
      </c>
      <c r="H223" s="196" t="s">
        <v>5</v>
      </c>
      <c r="I223" s="198"/>
      <c r="L223" s="194"/>
      <c r="M223" s="199"/>
      <c r="N223" s="200"/>
      <c r="O223" s="200"/>
      <c r="P223" s="200"/>
      <c r="Q223" s="200"/>
      <c r="R223" s="200"/>
      <c r="S223" s="200"/>
      <c r="T223" s="201"/>
      <c r="AT223" s="196" t="s">
        <v>284</v>
      </c>
      <c r="AU223" s="196" t="s">
        <v>81</v>
      </c>
      <c r="AV223" s="12" t="s">
        <v>77</v>
      </c>
      <c r="AW223" s="12" t="s">
        <v>36</v>
      </c>
      <c r="AX223" s="12" t="s">
        <v>73</v>
      </c>
      <c r="AY223" s="196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92</v>
      </c>
      <c r="H224" s="205">
        <v>4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4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16.5" customHeight="1">
      <c r="B226" s="181"/>
      <c r="C226" s="182" t="s">
        <v>439</v>
      </c>
      <c r="D226" s="182" t="s">
        <v>278</v>
      </c>
      <c r="E226" s="183" t="s">
        <v>2078</v>
      </c>
      <c r="F226" s="184" t="s">
        <v>2079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282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384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384</v>
      </c>
      <c r="BM226" s="25" t="s">
        <v>4735</v>
      </c>
    </row>
    <row r="227" spans="2:65" s="12" customFormat="1">
      <c r="B227" s="194"/>
      <c r="D227" s="195" t="s">
        <v>284</v>
      </c>
      <c r="E227" s="196" t="s">
        <v>5</v>
      </c>
      <c r="F227" s="197" t="s">
        <v>4727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4736</v>
      </c>
      <c r="H228" s="205">
        <v>1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</v>
      </c>
      <c r="H229" s="205">
        <v>0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5</v>
      </c>
      <c r="H230" s="205">
        <v>0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6</v>
      </c>
      <c r="AX230" s="13" t="s">
        <v>73</v>
      </c>
      <c r="AY230" s="203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16.5" customHeight="1">
      <c r="B232" s="181"/>
      <c r="C232" s="182" t="s">
        <v>446</v>
      </c>
      <c r="D232" s="182" t="s">
        <v>278</v>
      </c>
      <c r="E232" s="183" t="s">
        <v>2082</v>
      </c>
      <c r="F232" s="184" t="s">
        <v>2083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384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384</v>
      </c>
      <c r="BM232" s="25" t="s">
        <v>4737</v>
      </c>
    </row>
    <row r="233" spans="2:65" s="12" customFormat="1">
      <c r="B233" s="194"/>
      <c r="D233" s="195" t="s">
        <v>284</v>
      </c>
      <c r="E233" s="196" t="s">
        <v>5</v>
      </c>
      <c r="F233" s="197" t="s">
        <v>4727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3" customFormat="1">
      <c r="B234" s="202"/>
      <c r="D234" s="195" t="s">
        <v>284</v>
      </c>
      <c r="E234" s="203" t="s">
        <v>5</v>
      </c>
      <c r="F234" s="204" t="s">
        <v>4738</v>
      </c>
      <c r="H234" s="205">
        <v>1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65" s="13" customFormat="1">
      <c r="B235" s="202"/>
      <c r="D235" s="195" t="s">
        <v>284</v>
      </c>
      <c r="E235" s="203" t="s">
        <v>5</v>
      </c>
      <c r="F235" s="204" t="s">
        <v>5</v>
      </c>
      <c r="H235" s="205">
        <v>0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6</v>
      </c>
      <c r="AX235" s="13" t="s">
        <v>73</v>
      </c>
      <c r="AY235" s="203" t="s">
        <v>276</v>
      </c>
    </row>
    <row r="236" spans="2:65" s="15" customFormat="1">
      <c r="B236" s="218"/>
      <c r="D236" s="195" t="s">
        <v>284</v>
      </c>
      <c r="E236" s="219" t="s">
        <v>5</v>
      </c>
      <c r="F236" s="220" t="s">
        <v>291</v>
      </c>
      <c r="H236" s="221">
        <v>1</v>
      </c>
      <c r="I236" s="222"/>
      <c r="L236" s="218"/>
      <c r="M236" s="223"/>
      <c r="N236" s="224"/>
      <c r="O236" s="224"/>
      <c r="P236" s="224"/>
      <c r="Q236" s="224"/>
      <c r="R236" s="224"/>
      <c r="S236" s="224"/>
      <c r="T236" s="225"/>
      <c r="AT236" s="219" t="s">
        <v>284</v>
      </c>
      <c r="AU236" s="219" t="s">
        <v>81</v>
      </c>
      <c r="AV236" s="15" t="s">
        <v>92</v>
      </c>
      <c r="AW236" s="15" t="s">
        <v>36</v>
      </c>
      <c r="AX236" s="15" t="s">
        <v>77</v>
      </c>
      <c r="AY236" s="219" t="s">
        <v>276</v>
      </c>
    </row>
    <row r="237" spans="2:65" s="1" customFormat="1" ht="16.5" customHeight="1">
      <c r="B237" s="181"/>
      <c r="C237" s="182" t="s">
        <v>452</v>
      </c>
      <c r="D237" s="182" t="s">
        <v>278</v>
      </c>
      <c r="E237" s="183" t="s">
        <v>2447</v>
      </c>
      <c r="F237" s="184" t="s">
        <v>2448</v>
      </c>
      <c r="G237" s="185" t="s">
        <v>368</v>
      </c>
      <c r="H237" s="186">
        <v>2</v>
      </c>
      <c r="I237" s="187"/>
      <c r="J237" s="188">
        <f>ROUND(I237*H237,2)</f>
        <v>0</v>
      </c>
      <c r="K237" s="184" t="s">
        <v>282</v>
      </c>
      <c r="L237" s="42"/>
      <c r="M237" s="189" t="s">
        <v>5</v>
      </c>
      <c r="N237" s="190" t="s">
        <v>46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384</v>
      </c>
      <c r="AT237" s="25" t="s">
        <v>278</v>
      </c>
      <c r="AU237" s="25" t="s">
        <v>81</v>
      </c>
      <c r="AY237" s="25" t="s">
        <v>276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92</v>
      </c>
      <c r="BK237" s="193">
        <f>ROUND(I237*H237,2)</f>
        <v>0</v>
      </c>
      <c r="BL237" s="25" t="s">
        <v>384</v>
      </c>
      <c r="BM237" s="25" t="s">
        <v>4739</v>
      </c>
    </row>
    <row r="238" spans="2:65" s="12" customFormat="1">
      <c r="B238" s="194"/>
      <c r="D238" s="195" t="s">
        <v>284</v>
      </c>
      <c r="E238" s="196" t="s">
        <v>5</v>
      </c>
      <c r="F238" s="197" t="s">
        <v>4727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3" customFormat="1">
      <c r="B239" s="202"/>
      <c r="D239" s="195" t="s">
        <v>284</v>
      </c>
      <c r="E239" s="203" t="s">
        <v>5</v>
      </c>
      <c r="F239" s="204" t="s">
        <v>4740</v>
      </c>
      <c r="H239" s="205">
        <v>1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4741</v>
      </c>
      <c r="H240" s="205">
        <v>1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5</v>
      </c>
      <c r="H241" s="205">
        <v>0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5</v>
      </c>
      <c r="H242" s="205">
        <v>0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6</v>
      </c>
      <c r="AX242" s="13" t="s">
        <v>73</v>
      </c>
      <c r="AY242" s="203" t="s">
        <v>276</v>
      </c>
    </row>
    <row r="243" spans="2:65" s="15" customFormat="1">
      <c r="B243" s="218"/>
      <c r="D243" s="195" t="s">
        <v>284</v>
      </c>
      <c r="E243" s="219" t="s">
        <v>5</v>
      </c>
      <c r="F243" s="220" t="s">
        <v>291</v>
      </c>
      <c r="H243" s="221">
        <v>2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284</v>
      </c>
      <c r="AU243" s="219" t="s">
        <v>81</v>
      </c>
      <c r="AV243" s="15" t="s">
        <v>92</v>
      </c>
      <c r="AW243" s="15" t="s">
        <v>36</v>
      </c>
      <c r="AX243" s="15" t="s">
        <v>77</v>
      </c>
      <c r="AY243" s="219" t="s">
        <v>276</v>
      </c>
    </row>
    <row r="244" spans="2:65" s="1" customFormat="1" ht="16.5" customHeight="1">
      <c r="B244" s="181"/>
      <c r="C244" s="182" t="s">
        <v>456</v>
      </c>
      <c r="D244" s="182" t="s">
        <v>278</v>
      </c>
      <c r="E244" s="183" t="s">
        <v>2455</v>
      </c>
      <c r="F244" s="184" t="s">
        <v>2456</v>
      </c>
      <c r="G244" s="185" t="s">
        <v>368</v>
      </c>
      <c r="H244" s="186">
        <v>3</v>
      </c>
      <c r="I244" s="187"/>
      <c r="J244" s="188">
        <f>ROUND(I244*H244,2)</f>
        <v>0</v>
      </c>
      <c r="K244" s="184" t="s">
        <v>282</v>
      </c>
      <c r="L244" s="42"/>
      <c r="M244" s="189" t="s">
        <v>5</v>
      </c>
      <c r="N244" s="190" t="s">
        <v>46</v>
      </c>
      <c r="O244" s="43"/>
      <c r="P244" s="191">
        <f>O244*H244</f>
        <v>0</v>
      </c>
      <c r="Q244" s="191">
        <v>3.4199999999999999E-3</v>
      </c>
      <c r="R244" s="191">
        <f>Q244*H244</f>
        <v>1.026E-2</v>
      </c>
      <c r="S244" s="191">
        <v>0</v>
      </c>
      <c r="T244" s="192">
        <f>S244*H244</f>
        <v>0</v>
      </c>
      <c r="AR244" s="25" t="s">
        <v>384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384</v>
      </c>
      <c r="BM244" s="25" t="s">
        <v>4742</v>
      </c>
    </row>
    <row r="245" spans="2:65" s="12" customFormat="1">
      <c r="B245" s="194"/>
      <c r="D245" s="195" t="s">
        <v>284</v>
      </c>
      <c r="E245" s="196" t="s">
        <v>5</v>
      </c>
      <c r="F245" s="197" t="s">
        <v>4732</v>
      </c>
      <c r="H245" s="196" t="s">
        <v>5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6" t="s">
        <v>284</v>
      </c>
      <c r="AU245" s="196" t="s">
        <v>81</v>
      </c>
      <c r="AV245" s="12" t="s">
        <v>77</v>
      </c>
      <c r="AW245" s="12" t="s">
        <v>36</v>
      </c>
      <c r="AX245" s="12" t="s">
        <v>73</v>
      </c>
      <c r="AY245" s="196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4743</v>
      </c>
      <c r="H246" s="205">
        <v>3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3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25.5" customHeight="1">
      <c r="B248" s="181"/>
      <c r="C248" s="182" t="s">
        <v>463</v>
      </c>
      <c r="D248" s="182" t="s">
        <v>278</v>
      </c>
      <c r="E248" s="183" t="s">
        <v>4744</v>
      </c>
      <c r="F248" s="184" t="s">
        <v>4745</v>
      </c>
      <c r="G248" s="185" t="s">
        <v>368</v>
      </c>
      <c r="H248" s="186">
        <v>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4.5000000000000005E-3</v>
      </c>
      <c r="S248" s="191">
        <v>0</v>
      </c>
      <c r="T248" s="192">
        <f>S248*H248</f>
        <v>0</v>
      </c>
      <c r="AR248" s="25" t="s">
        <v>384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384</v>
      </c>
      <c r="BM248" s="25" t="s">
        <v>4746</v>
      </c>
    </row>
    <row r="249" spans="2:65" s="12" customFormat="1">
      <c r="B249" s="194"/>
      <c r="D249" s="195" t="s">
        <v>284</v>
      </c>
      <c r="E249" s="196" t="s">
        <v>5</v>
      </c>
      <c r="F249" s="197" t="s">
        <v>4691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4747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467</v>
      </c>
      <c r="D252" s="182" t="s">
        <v>278</v>
      </c>
      <c r="E252" s="183" t="s">
        <v>2470</v>
      </c>
      <c r="F252" s="184" t="s">
        <v>2471</v>
      </c>
      <c r="G252" s="185" t="s">
        <v>368</v>
      </c>
      <c r="H252" s="186">
        <v>1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2.9E-4</v>
      </c>
      <c r="R252" s="191">
        <f>Q252*H252</f>
        <v>2.9E-4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4748</v>
      </c>
    </row>
    <row r="253" spans="2:65" s="12" customFormat="1">
      <c r="B253" s="194"/>
      <c r="D253" s="195" t="s">
        <v>284</v>
      </c>
      <c r="E253" s="196" t="s">
        <v>5</v>
      </c>
      <c r="F253" s="197" t="s">
        <v>4732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3" customFormat="1">
      <c r="B254" s="202"/>
      <c r="D254" s="195" t="s">
        <v>284</v>
      </c>
      <c r="E254" s="203" t="s">
        <v>5</v>
      </c>
      <c r="F254" s="204" t="s">
        <v>4749</v>
      </c>
      <c r="H254" s="205">
        <v>1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284</v>
      </c>
      <c r="AU254" s="203" t="s">
        <v>81</v>
      </c>
      <c r="AV254" s="13" t="s">
        <v>81</v>
      </c>
      <c r="AW254" s="13" t="s">
        <v>36</v>
      </c>
      <c r="AX254" s="13" t="s">
        <v>73</v>
      </c>
      <c r="AY254" s="203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1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16.5" customHeight="1">
      <c r="B256" s="181"/>
      <c r="C256" s="182" t="s">
        <v>471</v>
      </c>
      <c r="D256" s="182" t="s">
        <v>278</v>
      </c>
      <c r="E256" s="183" t="s">
        <v>2088</v>
      </c>
      <c r="F256" s="184" t="s">
        <v>2089</v>
      </c>
      <c r="G256" s="185" t="s">
        <v>416</v>
      </c>
      <c r="H256" s="186">
        <v>77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5" t="s">
        <v>384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384</v>
      </c>
      <c r="BM256" s="25" t="s">
        <v>4750</v>
      </c>
    </row>
    <row r="257" spans="2:65" s="1" customFormat="1" ht="16.5" customHeight="1">
      <c r="B257" s="181"/>
      <c r="C257" s="182" t="s">
        <v>475</v>
      </c>
      <c r="D257" s="182" t="s">
        <v>278</v>
      </c>
      <c r="E257" s="183" t="s">
        <v>2481</v>
      </c>
      <c r="F257" s="184" t="s">
        <v>2482</v>
      </c>
      <c r="G257" s="185" t="s">
        <v>416</v>
      </c>
      <c r="H257" s="186">
        <v>50</v>
      </c>
      <c r="I257" s="187"/>
      <c r="J257" s="188">
        <f>ROUND(I257*H257,2)</f>
        <v>0</v>
      </c>
      <c r="K257" s="184" t="s">
        <v>282</v>
      </c>
      <c r="L257" s="42"/>
      <c r="M257" s="189" t="s">
        <v>5</v>
      </c>
      <c r="N257" s="190" t="s">
        <v>46</v>
      </c>
      <c r="O257" s="43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25" t="s">
        <v>384</v>
      </c>
      <c r="AT257" s="25" t="s">
        <v>278</v>
      </c>
      <c r="AU257" s="25" t="s">
        <v>81</v>
      </c>
      <c r="AY257" s="25" t="s">
        <v>276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92</v>
      </c>
      <c r="BK257" s="193">
        <f>ROUND(I257*H257,2)</f>
        <v>0</v>
      </c>
      <c r="BL257" s="25" t="s">
        <v>384</v>
      </c>
      <c r="BM257" s="25" t="s">
        <v>4751</v>
      </c>
    </row>
    <row r="258" spans="2:65" s="1" customFormat="1" ht="16.5" customHeight="1">
      <c r="B258" s="181"/>
      <c r="C258" s="182" t="s">
        <v>479</v>
      </c>
      <c r="D258" s="182" t="s">
        <v>278</v>
      </c>
      <c r="E258" s="183" t="s">
        <v>2096</v>
      </c>
      <c r="F258" s="184" t="s">
        <v>2097</v>
      </c>
      <c r="G258" s="185" t="s">
        <v>318</v>
      </c>
      <c r="H258" s="186">
        <v>0.34799999999999998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25" t="s">
        <v>384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384</v>
      </c>
      <c r="BM258" s="25" t="s">
        <v>4752</v>
      </c>
    </row>
    <row r="259" spans="2:65" s="1" customFormat="1" ht="16.5" customHeight="1">
      <c r="B259" s="181"/>
      <c r="C259" s="182" t="s">
        <v>484</v>
      </c>
      <c r="D259" s="182" t="s">
        <v>278</v>
      </c>
      <c r="E259" s="183" t="s">
        <v>2099</v>
      </c>
      <c r="F259" s="184" t="s">
        <v>2100</v>
      </c>
      <c r="G259" s="185" t="s">
        <v>318</v>
      </c>
      <c r="H259" s="186">
        <v>0.34799999999999998</v>
      </c>
      <c r="I259" s="187"/>
      <c r="J259" s="188">
        <f>ROUND(I259*H259,2)</f>
        <v>0</v>
      </c>
      <c r="K259" s="184" t="s">
        <v>282</v>
      </c>
      <c r="L259" s="42"/>
      <c r="M259" s="189" t="s">
        <v>5</v>
      </c>
      <c r="N259" s="190" t="s">
        <v>46</v>
      </c>
      <c r="O259" s="43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25" t="s">
        <v>384</v>
      </c>
      <c r="AT259" s="25" t="s">
        <v>278</v>
      </c>
      <c r="AU259" s="25" t="s">
        <v>81</v>
      </c>
      <c r="AY259" s="25" t="s">
        <v>276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5" t="s">
        <v>92</v>
      </c>
      <c r="BK259" s="193">
        <f>ROUND(I259*H259,2)</f>
        <v>0</v>
      </c>
      <c r="BL259" s="25" t="s">
        <v>384</v>
      </c>
      <c r="BM259" s="25" t="s">
        <v>4753</v>
      </c>
    </row>
    <row r="260" spans="2:65" s="11" customFormat="1" ht="29.85" customHeight="1">
      <c r="B260" s="168"/>
      <c r="D260" s="169" t="s">
        <v>72</v>
      </c>
      <c r="E260" s="179" t="s">
        <v>2102</v>
      </c>
      <c r="F260" s="179" t="s">
        <v>2067</v>
      </c>
      <c r="I260" s="171"/>
      <c r="J260" s="180">
        <f>BK260</f>
        <v>0</v>
      </c>
      <c r="L260" s="168"/>
      <c r="M260" s="173"/>
      <c r="N260" s="174"/>
      <c r="O260" s="174"/>
      <c r="P260" s="175">
        <f>SUM(P261:P317)</f>
        <v>0</v>
      </c>
      <c r="Q260" s="174"/>
      <c r="R260" s="175">
        <f>SUM(R261:R317)</f>
        <v>6.0780000000000015E-2</v>
      </c>
      <c r="S260" s="174"/>
      <c r="T260" s="176">
        <f>SUM(T261:T317)</f>
        <v>0</v>
      </c>
      <c r="AR260" s="169" t="s">
        <v>81</v>
      </c>
      <c r="AT260" s="177" t="s">
        <v>72</v>
      </c>
      <c r="AU260" s="177" t="s">
        <v>77</v>
      </c>
      <c r="AY260" s="169" t="s">
        <v>276</v>
      </c>
      <c r="BK260" s="178">
        <f>SUM(BK261:BK317)</f>
        <v>0</v>
      </c>
    </row>
    <row r="261" spans="2:65" s="1" customFormat="1" ht="16.5" customHeight="1">
      <c r="B261" s="181"/>
      <c r="C261" s="182" t="s">
        <v>490</v>
      </c>
      <c r="D261" s="182" t="s">
        <v>278</v>
      </c>
      <c r="E261" s="183" t="s">
        <v>2091</v>
      </c>
      <c r="F261" s="184" t="s">
        <v>2092</v>
      </c>
      <c r="G261" s="185" t="s">
        <v>416</v>
      </c>
      <c r="H261" s="186">
        <v>13</v>
      </c>
      <c r="I261" s="187"/>
      <c r="J261" s="188">
        <f>ROUND(I261*H261,2)</f>
        <v>0</v>
      </c>
      <c r="K261" s="184" t="s">
        <v>282</v>
      </c>
      <c r="L261" s="42"/>
      <c r="M261" s="189" t="s">
        <v>5</v>
      </c>
      <c r="N261" s="190" t="s">
        <v>46</v>
      </c>
      <c r="O261" s="43"/>
      <c r="P261" s="191">
        <f>O261*H261</f>
        <v>0</v>
      </c>
      <c r="Q261" s="191">
        <v>1.07E-3</v>
      </c>
      <c r="R261" s="191">
        <f>Q261*H261</f>
        <v>1.391E-2</v>
      </c>
      <c r="S261" s="191">
        <v>0</v>
      </c>
      <c r="T261" s="192">
        <f>S261*H261</f>
        <v>0</v>
      </c>
      <c r="AR261" s="25" t="s">
        <v>384</v>
      </c>
      <c r="AT261" s="25" t="s">
        <v>278</v>
      </c>
      <c r="AU261" s="25" t="s">
        <v>81</v>
      </c>
      <c r="AY261" s="25" t="s">
        <v>276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5" t="s">
        <v>92</v>
      </c>
      <c r="BK261" s="193">
        <f>ROUND(I261*H261,2)</f>
        <v>0</v>
      </c>
      <c r="BL261" s="25" t="s">
        <v>384</v>
      </c>
      <c r="BM261" s="25" t="s">
        <v>4754</v>
      </c>
    </row>
    <row r="262" spans="2:65" s="12" customFormat="1">
      <c r="B262" s="194"/>
      <c r="D262" s="195" t="s">
        <v>284</v>
      </c>
      <c r="E262" s="196" t="s">
        <v>5</v>
      </c>
      <c r="F262" s="197" t="s">
        <v>4691</v>
      </c>
      <c r="H262" s="196" t="s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6" t="s">
        <v>284</v>
      </c>
      <c r="AU262" s="196" t="s">
        <v>81</v>
      </c>
      <c r="AV262" s="12" t="s">
        <v>77</v>
      </c>
      <c r="AW262" s="12" t="s">
        <v>36</v>
      </c>
      <c r="AX262" s="12" t="s">
        <v>73</v>
      </c>
      <c r="AY262" s="196" t="s">
        <v>276</v>
      </c>
    </row>
    <row r="263" spans="2:65" s="13" customFormat="1">
      <c r="B263" s="202"/>
      <c r="D263" s="195" t="s">
        <v>284</v>
      </c>
      <c r="E263" s="203" t="s">
        <v>5</v>
      </c>
      <c r="F263" s="204" t="s">
        <v>4755</v>
      </c>
      <c r="H263" s="205">
        <v>6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4756</v>
      </c>
      <c r="H264" s="205">
        <v>7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5" customFormat="1">
      <c r="B265" s="218"/>
      <c r="D265" s="195" t="s">
        <v>284</v>
      </c>
      <c r="E265" s="219" t="s">
        <v>5</v>
      </c>
      <c r="F265" s="220" t="s">
        <v>291</v>
      </c>
      <c r="H265" s="221">
        <v>13</v>
      </c>
      <c r="I265" s="222"/>
      <c r="L265" s="218"/>
      <c r="M265" s="223"/>
      <c r="N265" s="224"/>
      <c r="O265" s="224"/>
      <c r="P265" s="224"/>
      <c r="Q265" s="224"/>
      <c r="R265" s="224"/>
      <c r="S265" s="224"/>
      <c r="T265" s="225"/>
      <c r="AT265" s="219" t="s">
        <v>284</v>
      </c>
      <c r="AU265" s="219" t="s">
        <v>81</v>
      </c>
      <c r="AV265" s="15" t="s">
        <v>92</v>
      </c>
      <c r="AW265" s="15" t="s">
        <v>36</v>
      </c>
      <c r="AX265" s="15" t="s">
        <v>77</v>
      </c>
      <c r="AY265" s="219" t="s">
        <v>276</v>
      </c>
    </row>
    <row r="266" spans="2:65" s="1" customFormat="1" ht="25.5" customHeight="1">
      <c r="B266" s="181"/>
      <c r="C266" s="182" t="s">
        <v>495</v>
      </c>
      <c r="D266" s="182" t="s">
        <v>278</v>
      </c>
      <c r="E266" s="183" t="s">
        <v>2514</v>
      </c>
      <c r="F266" s="184" t="s">
        <v>2515</v>
      </c>
      <c r="G266" s="185" t="s">
        <v>416</v>
      </c>
      <c r="H266" s="186">
        <v>12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1E-4</v>
      </c>
      <c r="R266" s="191">
        <f>Q266*H266</f>
        <v>1.2000000000000001E-3</v>
      </c>
      <c r="S266" s="191">
        <v>0</v>
      </c>
      <c r="T266" s="192">
        <f>S266*H266</f>
        <v>0</v>
      </c>
      <c r="AR266" s="25" t="s">
        <v>384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384</v>
      </c>
      <c r="BM266" s="25" t="s">
        <v>4757</v>
      </c>
    </row>
    <row r="267" spans="2:65" s="12" customFormat="1">
      <c r="B267" s="194"/>
      <c r="D267" s="195" t="s">
        <v>284</v>
      </c>
      <c r="E267" s="196" t="s">
        <v>5</v>
      </c>
      <c r="F267" s="197" t="s">
        <v>4732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4733</v>
      </c>
      <c r="H268" s="205">
        <v>12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5" customFormat="1">
      <c r="B269" s="218"/>
      <c r="D269" s="195" t="s">
        <v>284</v>
      </c>
      <c r="E269" s="219" t="s">
        <v>5</v>
      </c>
      <c r="F269" s="220" t="s">
        <v>291</v>
      </c>
      <c r="H269" s="221">
        <v>12</v>
      </c>
      <c r="I269" s="222"/>
      <c r="L269" s="218"/>
      <c r="M269" s="223"/>
      <c r="N269" s="224"/>
      <c r="O269" s="224"/>
      <c r="P269" s="224"/>
      <c r="Q269" s="224"/>
      <c r="R269" s="224"/>
      <c r="S269" s="224"/>
      <c r="T269" s="225"/>
      <c r="AT269" s="219" t="s">
        <v>284</v>
      </c>
      <c r="AU269" s="219" t="s">
        <v>81</v>
      </c>
      <c r="AV269" s="15" t="s">
        <v>92</v>
      </c>
      <c r="AW269" s="15" t="s">
        <v>36</v>
      </c>
      <c r="AX269" s="15" t="s">
        <v>77</v>
      </c>
      <c r="AY269" s="219" t="s">
        <v>276</v>
      </c>
    </row>
    <row r="270" spans="2:65" s="1" customFormat="1" ht="25.5" customHeight="1">
      <c r="B270" s="181"/>
      <c r="C270" s="182" t="s">
        <v>501</v>
      </c>
      <c r="D270" s="182" t="s">
        <v>278</v>
      </c>
      <c r="E270" s="183" t="s">
        <v>2103</v>
      </c>
      <c r="F270" s="184" t="s">
        <v>2104</v>
      </c>
      <c r="G270" s="185" t="s">
        <v>416</v>
      </c>
      <c r="H270" s="186">
        <v>15</v>
      </c>
      <c r="I270" s="187"/>
      <c r="J270" s="188">
        <f>ROUND(I270*H270,2)</f>
        <v>0</v>
      </c>
      <c r="K270" s="184" t="s">
        <v>282</v>
      </c>
      <c r="L270" s="42"/>
      <c r="M270" s="189" t="s">
        <v>5</v>
      </c>
      <c r="N270" s="190" t="s">
        <v>46</v>
      </c>
      <c r="O270" s="43"/>
      <c r="P270" s="191">
        <f>O270*H270</f>
        <v>0</v>
      </c>
      <c r="Q270" s="191">
        <v>1.2E-4</v>
      </c>
      <c r="R270" s="191">
        <f>Q270*H270</f>
        <v>1.8E-3</v>
      </c>
      <c r="S270" s="191">
        <v>0</v>
      </c>
      <c r="T270" s="192">
        <f>S270*H270</f>
        <v>0</v>
      </c>
      <c r="AR270" s="25" t="s">
        <v>384</v>
      </c>
      <c r="AT270" s="25" t="s">
        <v>278</v>
      </c>
      <c r="AU270" s="25" t="s">
        <v>81</v>
      </c>
      <c r="AY270" s="25" t="s">
        <v>276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5" t="s">
        <v>92</v>
      </c>
      <c r="BK270" s="193">
        <f>ROUND(I270*H270,2)</f>
        <v>0</v>
      </c>
      <c r="BL270" s="25" t="s">
        <v>384</v>
      </c>
      <c r="BM270" s="25" t="s">
        <v>4758</v>
      </c>
    </row>
    <row r="271" spans="2:65" s="12" customFormat="1">
      <c r="B271" s="194"/>
      <c r="D271" s="195" t="s">
        <v>284</v>
      </c>
      <c r="E271" s="196" t="s">
        <v>5</v>
      </c>
      <c r="F271" s="197" t="s">
        <v>4727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4759</v>
      </c>
      <c r="H272" s="205">
        <v>14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4760</v>
      </c>
      <c r="H273" s="205">
        <v>1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5</v>
      </c>
      <c r="H274" s="205">
        <v>0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6</v>
      </c>
      <c r="AX274" s="13" t="s">
        <v>73</v>
      </c>
      <c r="AY274" s="203" t="s">
        <v>276</v>
      </c>
    </row>
    <row r="275" spans="2:65" s="15" customFormat="1">
      <c r="B275" s="218"/>
      <c r="D275" s="195" t="s">
        <v>284</v>
      </c>
      <c r="E275" s="219" t="s">
        <v>5</v>
      </c>
      <c r="F275" s="220" t="s">
        <v>291</v>
      </c>
      <c r="H275" s="221">
        <v>15</v>
      </c>
      <c r="I275" s="222"/>
      <c r="L275" s="218"/>
      <c r="M275" s="223"/>
      <c r="N275" s="224"/>
      <c r="O275" s="224"/>
      <c r="P275" s="224"/>
      <c r="Q275" s="224"/>
      <c r="R275" s="224"/>
      <c r="S275" s="224"/>
      <c r="T275" s="225"/>
      <c r="AT275" s="219" t="s">
        <v>284</v>
      </c>
      <c r="AU275" s="219" t="s">
        <v>81</v>
      </c>
      <c r="AV275" s="15" t="s">
        <v>92</v>
      </c>
      <c r="AW275" s="15" t="s">
        <v>36</v>
      </c>
      <c r="AX275" s="15" t="s">
        <v>77</v>
      </c>
      <c r="AY275" s="219" t="s">
        <v>276</v>
      </c>
    </row>
    <row r="276" spans="2:65" s="1" customFormat="1" ht="25.5" customHeight="1">
      <c r="B276" s="181"/>
      <c r="C276" s="182" t="s">
        <v>507</v>
      </c>
      <c r="D276" s="182" t="s">
        <v>278</v>
      </c>
      <c r="E276" s="183" t="s">
        <v>2523</v>
      </c>
      <c r="F276" s="184" t="s">
        <v>2524</v>
      </c>
      <c r="G276" s="185" t="s">
        <v>416</v>
      </c>
      <c r="H276" s="186">
        <v>11</v>
      </c>
      <c r="I276" s="187"/>
      <c r="J276" s="188">
        <f>ROUND(I276*H276,2)</f>
        <v>0</v>
      </c>
      <c r="K276" s="184" t="s">
        <v>282</v>
      </c>
      <c r="L276" s="42"/>
      <c r="M276" s="189" t="s">
        <v>5</v>
      </c>
      <c r="N276" s="190" t="s">
        <v>46</v>
      </c>
      <c r="O276" s="43"/>
      <c r="P276" s="191">
        <f>O276*H276</f>
        <v>0</v>
      </c>
      <c r="Q276" s="191">
        <v>2.0000000000000001E-4</v>
      </c>
      <c r="R276" s="191">
        <f>Q276*H276</f>
        <v>2.2000000000000001E-3</v>
      </c>
      <c r="S276" s="191">
        <v>0</v>
      </c>
      <c r="T276" s="192">
        <f>S276*H276</f>
        <v>0</v>
      </c>
      <c r="AR276" s="25" t="s">
        <v>384</v>
      </c>
      <c r="AT276" s="25" t="s">
        <v>278</v>
      </c>
      <c r="AU276" s="25" t="s">
        <v>81</v>
      </c>
      <c r="AY276" s="25" t="s">
        <v>276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5" t="s">
        <v>92</v>
      </c>
      <c r="BK276" s="193">
        <f>ROUND(I276*H276,2)</f>
        <v>0</v>
      </c>
      <c r="BL276" s="25" t="s">
        <v>384</v>
      </c>
      <c r="BM276" s="25" t="s">
        <v>4761</v>
      </c>
    </row>
    <row r="277" spans="2:65" s="12" customFormat="1">
      <c r="B277" s="194"/>
      <c r="D277" s="195" t="s">
        <v>284</v>
      </c>
      <c r="E277" s="196" t="s">
        <v>5</v>
      </c>
      <c r="F277" s="197" t="s">
        <v>4727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4762</v>
      </c>
      <c r="H278" s="205">
        <v>11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77</v>
      </c>
      <c r="AY278" s="203" t="s">
        <v>276</v>
      </c>
    </row>
    <row r="279" spans="2:65" s="1" customFormat="1" ht="16.5" customHeight="1">
      <c r="B279" s="181"/>
      <c r="C279" s="182" t="s">
        <v>513</v>
      </c>
      <c r="D279" s="182" t="s">
        <v>278</v>
      </c>
      <c r="E279" s="183" t="s">
        <v>2109</v>
      </c>
      <c r="F279" s="184" t="s">
        <v>2110</v>
      </c>
      <c r="G279" s="185" t="s">
        <v>368</v>
      </c>
      <c r="H279" s="186">
        <v>11</v>
      </c>
      <c r="I279" s="187"/>
      <c r="J279" s="188">
        <f>ROUND(I279*H279,2)</f>
        <v>0</v>
      </c>
      <c r="K279" s="184" t="s">
        <v>282</v>
      </c>
      <c r="L279" s="42"/>
      <c r="M279" s="189" t="s">
        <v>5</v>
      </c>
      <c r="N279" s="190" t="s">
        <v>46</v>
      </c>
      <c r="O279" s="43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25" t="s">
        <v>384</v>
      </c>
      <c r="AT279" s="25" t="s">
        <v>278</v>
      </c>
      <c r="AU279" s="25" t="s">
        <v>81</v>
      </c>
      <c r="AY279" s="25" t="s">
        <v>276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5" t="s">
        <v>92</v>
      </c>
      <c r="BK279" s="193">
        <f>ROUND(I279*H279,2)</f>
        <v>0</v>
      </c>
      <c r="BL279" s="25" t="s">
        <v>384</v>
      </c>
      <c r="BM279" s="25" t="s">
        <v>4763</v>
      </c>
    </row>
    <row r="280" spans="2:65" s="12" customFormat="1">
      <c r="B280" s="194"/>
      <c r="D280" s="195" t="s">
        <v>284</v>
      </c>
      <c r="E280" s="196" t="s">
        <v>5</v>
      </c>
      <c r="F280" s="197" t="s">
        <v>4727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4764</v>
      </c>
      <c r="H281" s="205">
        <v>2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3" customFormat="1">
      <c r="B282" s="202"/>
      <c r="D282" s="195" t="s">
        <v>284</v>
      </c>
      <c r="E282" s="203" t="s">
        <v>5</v>
      </c>
      <c r="F282" s="204" t="s">
        <v>4765</v>
      </c>
      <c r="H282" s="205">
        <v>2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65" s="13" customFormat="1">
      <c r="B283" s="202"/>
      <c r="D283" s="195" t="s">
        <v>284</v>
      </c>
      <c r="E283" s="203" t="s">
        <v>5</v>
      </c>
      <c r="F283" s="204" t="s">
        <v>4740</v>
      </c>
      <c r="H283" s="205">
        <v>1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4766</v>
      </c>
      <c r="H284" s="205">
        <v>2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4767</v>
      </c>
      <c r="H285" s="205">
        <v>2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4768</v>
      </c>
      <c r="H286" s="205">
        <v>2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5</v>
      </c>
      <c r="H287" s="205">
        <v>0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5</v>
      </c>
      <c r="H288" s="205">
        <v>0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6</v>
      </c>
      <c r="AX288" s="13" t="s">
        <v>73</v>
      </c>
      <c r="AY288" s="203" t="s">
        <v>276</v>
      </c>
    </row>
    <row r="289" spans="2:65" s="15" customFormat="1">
      <c r="B289" s="218"/>
      <c r="D289" s="195" t="s">
        <v>284</v>
      </c>
      <c r="E289" s="219" t="s">
        <v>5</v>
      </c>
      <c r="F289" s="220" t="s">
        <v>291</v>
      </c>
      <c r="H289" s="221">
        <v>11</v>
      </c>
      <c r="I289" s="222"/>
      <c r="L289" s="218"/>
      <c r="M289" s="223"/>
      <c r="N289" s="224"/>
      <c r="O289" s="224"/>
      <c r="P289" s="224"/>
      <c r="Q289" s="224"/>
      <c r="R289" s="224"/>
      <c r="S289" s="224"/>
      <c r="T289" s="225"/>
      <c r="AT289" s="219" t="s">
        <v>284</v>
      </c>
      <c r="AU289" s="219" t="s">
        <v>81</v>
      </c>
      <c r="AV289" s="15" t="s">
        <v>92</v>
      </c>
      <c r="AW289" s="15" t="s">
        <v>36</v>
      </c>
      <c r="AX289" s="15" t="s">
        <v>77</v>
      </c>
      <c r="AY289" s="219" t="s">
        <v>276</v>
      </c>
    </row>
    <row r="290" spans="2:65" s="1" customFormat="1" ht="16.5" customHeight="1">
      <c r="B290" s="181"/>
      <c r="C290" s="182" t="s">
        <v>520</v>
      </c>
      <c r="D290" s="182" t="s">
        <v>278</v>
      </c>
      <c r="E290" s="183" t="s">
        <v>2118</v>
      </c>
      <c r="F290" s="184" t="s">
        <v>2119</v>
      </c>
      <c r="G290" s="185" t="s">
        <v>368</v>
      </c>
      <c r="H290" s="186">
        <v>11</v>
      </c>
      <c r="I290" s="187"/>
      <c r="J290" s="188">
        <f>ROUND(I290*H290,2)</f>
        <v>0</v>
      </c>
      <c r="K290" s="184" t="s">
        <v>282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1.7000000000000001E-4</v>
      </c>
      <c r="R290" s="191">
        <f>Q290*H290</f>
        <v>1.8700000000000001E-3</v>
      </c>
      <c r="S290" s="191">
        <v>0</v>
      </c>
      <c r="T290" s="192">
        <f>S290*H290</f>
        <v>0</v>
      </c>
      <c r="AR290" s="25" t="s">
        <v>384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384</v>
      </c>
      <c r="BM290" s="25" t="s">
        <v>4769</v>
      </c>
    </row>
    <row r="291" spans="2:65" s="12" customFormat="1">
      <c r="B291" s="194"/>
      <c r="D291" s="195" t="s">
        <v>284</v>
      </c>
      <c r="E291" s="196" t="s">
        <v>5</v>
      </c>
      <c r="F291" s="197" t="s">
        <v>4727</v>
      </c>
      <c r="H291" s="196" t="s">
        <v>5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6" t="s">
        <v>284</v>
      </c>
      <c r="AU291" s="196" t="s">
        <v>81</v>
      </c>
      <c r="AV291" s="12" t="s">
        <v>77</v>
      </c>
      <c r="AW291" s="12" t="s">
        <v>36</v>
      </c>
      <c r="AX291" s="12" t="s">
        <v>73</v>
      </c>
      <c r="AY291" s="196" t="s">
        <v>276</v>
      </c>
    </row>
    <row r="292" spans="2:65" s="13" customFormat="1">
      <c r="B292" s="202"/>
      <c r="D292" s="195" t="s">
        <v>284</v>
      </c>
      <c r="E292" s="203" t="s">
        <v>5</v>
      </c>
      <c r="F292" s="204" t="s">
        <v>4764</v>
      </c>
      <c r="H292" s="205">
        <v>2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65" s="13" customFormat="1">
      <c r="B293" s="202"/>
      <c r="D293" s="195" t="s">
        <v>284</v>
      </c>
      <c r="E293" s="203" t="s">
        <v>5</v>
      </c>
      <c r="F293" s="204" t="s">
        <v>4765</v>
      </c>
      <c r="H293" s="205">
        <v>2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65" s="13" customFormat="1">
      <c r="B294" s="202"/>
      <c r="D294" s="195" t="s">
        <v>284</v>
      </c>
      <c r="E294" s="203" t="s">
        <v>5</v>
      </c>
      <c r="F294" s="204" t="s">
        <v>4740</v>
      </c>
      <c r="H294" s="205">
        <v>1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65" s="13" customFormat="1">
      <c r="B295" s="202"/>
      <c r="D295" s="195" t="s">
        <v>284</v>
      </c>
      <c r="E295" s="203" t="s">
        <v>5</v>
      </c>
      <c r="F295" s="204" t="s">
        <v>4766</v>
      </c>
      <c r="H295" s="205">
        <v>2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4767</v>
      </c>
      <c r="H296" s="205">
        <v>2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4768</v>
      </c>
      <c r="H297" s="205">
        <v>2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</v>
      </c>
      <c r="H298" s="205">
        <v>0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6</v>
      </c>
      <c r="AX298" s="13" t="s">
        <v>73</v>
      </c>
      <c r="AY298" s="203" t="s">
        <v>276</v>
      </c>
    </row>
    <row r="299" spans="2:65" s="15" customFormat="1">
      <c r="B299" s="218"/>
      <c r="D299" s="195" t="s">
        <v>284</v>
      </c>
      <c r="E299" s="219" t="s">
        <v>5</v>
      </c>
      <c r="F299" s="220" t="s">
        <v>291</v>
      </c>
      <c r="H299" s="221">
        <v>11</v>
      </c>
      <c r="I299" s="222"/>
      <c r="L299" s="218"/>
      <c r="M299" s="223"/>
      <c r="N299" s="224"/>
      <c r="O299" s="224"/>
      <c r="P299" s="224"/>
      <c r="Q299" s="224"/>
      <c r="R299" s="224"/>
      <c r="S299" s="224"/>
      <c r="T299" s="225"/>
      <c r="AT299" s="219" t="s">
        <v>284</v>
      </c>
      <c r="AU299" s="219" t="s">
        <v>81</v>
      </c>
      <c r="AV299" s="15" t="s">
        <v>92</v>
      </c>
      <c r="AW299" s="15" t="s">
        <v>36</v>
      </c>
      <c r="AX299" s="15" t="s">
        <v>77</v>
      </c>
      <c r="AY299" s="219" t="s">
        <v>276</v>
      </c>
    </row>
    <row r="300" spans="2:65" s="1" customFormat="1" ht="16.5" customHeight="1">
      <c r="B300" s="181"/>
      <c r="C300" s="182" t="s">
        <v>526</v>
      </c>
      <c r="D300" s="182" t="s">
        <v>278</v>
      </c>
      <c r="E300" s="183" t="s">
        <v>4770</v>
      </c>
      <c r="F300" s="184" t="s">
        <v>4771</v>
      </c>
      <c r="G300" s="185" t="s">
        <v>368</v>
      </c>
      <c r="H300" s="186">
        <v>2</v>
      </c>
      <c r="I300" s="187"/>
      <c r="J300" s="188">
        <f>ROUND(I300*H300,2)</f>
        <v>0</v>
      </c>
      <c r="K300" s="184" t="s">
        <v>282</v>
      </c>
      <c r="L300" s="42"/>
      <c r="M300" s="189" t="s">
        <v>5</v>
      </c>
      <c r="N300" s="190" t="s">
        <v>46</v>
      </c>
      <c r="O300" s="43"/>
      <c r="P300" s="191">
        <f>O300*H300</f>
        <v>0</v>
      </c>
      <c r="Q300" s="191">
        <v>7.6999999999999996E-4</v>
      </c>
      <c r="R300" s="191">
        <f>Q300*H300</f>
        <v>1.5399999999999999E-3</v>
      </c>
      <c r="S300" s="191">
        <v>0</v>
      </c>
      <c r="T300" s="192">
        <f>S300*H300</f>
        <v>0</v>
      </c>
      <c r="AR300" s="25" t="s">
        <v>384</v>
      </c>
      <c r="AT300" s="25" t="s">
        <v>278</v>
      </c>
      <c r="AU300" s="25" t="s">
        <v>81</v>
      </c>
      <c r="AY300" s="25" t="s">
        <v>276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5" t="s">
        <v>92</v>
      </c>
      <c r="BK300" s="193">
        <f>ROUND(I300*H300,2)</f>
        <v>0</v>
      </c>
      <c r="BL300" s="25" t="s">
        <v>384</v>
      </c>
      <c r="BM300" s="25" t="s">
        <v>4772</v>
      </c>
    </row>
    <row r="301" spans="2:65" s="12" customFormat="1">
      <c r="B301" s="194"/>
      <c r="D301" s="195" t="s">
        <v>284</v>
      </c>
      <c r="E301" s="196" t="s">
        <v>5</v>
      </c>
      <c r="F301" s="197" t="s">
        <v>4727</v>
      </c>
      <c r="H301" s="196" t="s">
        <v>5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6" t="s">
        <v>284</v>
      </c>
      <c r="AU301" s="196" t="s">
        <v>81</v>
      </c>
      <c r="AV301" s="12" t="s">
        <v>77</v>
      </c>
      <c r="AW301" s="12" t="s">
        <v>36</v>
      </c>
      <c r="AX301" s="12" t="s">
        <v>73</v>
      </c>
      <c r="AY301" s="196" t="s">
        <v>276</v>
      </c>
    </row>
    <row r="302" spans="2:65" s="13" customFormat="1">
      <c r="B302" s="202"/>
      <c r="D302" s="195" t="s">
        <v>284</v>
      </c>
      <c r="E302" s="203" t="s">
        <v>5</v>
      </c>
      <c r="F302" s="204" t="s">
        <v>4773</v>
      </c>
      <c r="H302" s="205">
        <v>2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65" s="13" customFormat="1">
      <c r="B303" s="202"/>
      <c r="D303" s="195" t="s">
        <v>284</v>
      </c>
      <c r="E303" s="203" t="s">
        <v>5</v>
      </c>
      <c r="F303" s="204" t="s">
        <v>5</v>
      </c>
      <c r="H303" s="205">
        <v>0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6</v>
      </c>
      <c r="AX303" s="13" t="s">
        <v>73</v>
      </c>
      <c r="AY303" s="203" t="s">
        <v>276</v>
      </c>
    </row>
    <row r="304" spans="2:65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2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532</v>
      </c>
      <c r="D305" s="182" t="s">
        <v>278</v>
      </c>
      <c r="E305" s="183" t="s">
        <v>2129</v>
      </c>
      <c r="F305" s="184" t="s">
        <v>2130</v>
      </c>
      <c r="G305" s="185" t="s">
        <v>416</v>
      </c>
      <c r="H305" s="186">
        <v>89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1.9000000000000001E-4</v>
      </c>
      <c r="R305" s="191">
        <f>Q305*H305</f>
        <v>1.6910000000000001E-2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4774</v>
      </c>
    </row>
    <row r="306" spans="2:65" s="1" customFormat="1" ht="16.5" customHeight="1">
      <c r="B306" s="181"/>
      <c r="C306" s="182" t="s">
        <v>549</v>
      </c>
      <c r="D306" s="182" t="s">
        <v>278</v>
      </c>
      <c r="E306" s="183" t="s">
        <v>2132</v>
      </c>
      <c r="F306" s="184" t="s">
        <v>2133</v>
      </c>
      <c r="G306" s="185" t="s">
        <v>416</v>
      </c>
      <c r="H306" s="186">
        <v>89</v>
      </c>
      <c r="I306" s="187"/>
      <c r="J306" s="188">
        <f>ROUND(I306*H306,2)</f>
        <v>0</v>
      </c>
      <c r="K306" s="184" t="s">
        <v>282</v>
      </c>
      <c r="L306" s="42"/>
      <c r="M306" s="189" t="s">
        <v>5</v>
      </c>
      <c r="N306" s="190" t="s">
        <v>46</v>
      </c>
      <c r="O306" s="43"/>
      <c r="P306" s="191">
        <f>O306*H306</f>
        <v>0</v>
      </c>
      <c r="Q306" s="191">
        <v>1.0000000000000001E-5</v>
      </c>
      <c r="R306" s="191">
        <f>Q306*H306</f>
        <v>8.9000000000000006E-4</v>
      </c>
      <c r="S306" s="191">
        <v>0</v>
      </c>
      <c r="T306" s="192">
        <f>S306*H306</f>
        <v>0</v>
      </c>
      <c r="AR306" s="25" t="s">
        <v>384</v>
      </c>
      <c r="AT306" s="25" t="s">
        <v>278</v>
      </c>
      <c r="AU306" s="25" t="s">
        <v>81</v>
      </c>
      <c r="AY306" s="25" t="s">
        <v>276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5" t="s">
        <v>92</v>
      </c>
      <c r="BK306" s="193">
        <f>ROUND(I306*H306,2)</f>
        <v>0</v>
      </c>
      <c r="BL306" s="25" t="s">
        <v>384</v>
      </c>
      <c r="BM306" s="25" t="s">
        <v>4775</v>
      </c>
    </row>
    <row r="307" spans="2:65" s="1" customFormat="1" ht="16.5" customHeight="1">
      <c r="B307" s="181"/>
      <c r="C307" s="182" t="s">
        <v>555</v>
      </c>
      <c r="D307" s="182" t="s">
        <v>278</v>
      </c>
      <c r="E307" s="183" t="s">
        <v>2135</v>
      </c>
      <c r="F307" s="184" t="s">
        <v>2136</v>
      </c>
      <c r="G307" s="185" t="s">
        <v>318</v>
      </c>
      <c r="H307" s="186">
        <v>6.0999999999999999E-2</v>
      </c>
      <c r="I307" s="187"/>
      <c r="J307" s="188">
        <f>ROUND(I307*H307,2)</f>
        <v>0</v>
      </c>
      <c r="K307" s="184" t="s">
        <v>282</v>
      </c>
      <c r="L307" s="42"/>
      <c r="M307" s="189" t="s">
        <v>5</v>
      </c>
      <c r="N307" s="190" t="s">
        <v>46</v>
      </c>
      <c r="O307" s="43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25" t="s">
        <v>384</v>
      </c>
      <c r="AT307" s="25" t="s">
        <v>278</v>
      </c>
      <c r="AU307" s="25" t="s">
        <v>81</v>
      </c>
      <c r="AY307" s="25" t="s">
        <v>276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5" t="s">
        <v>92</v>
      </c>
      <c r="BK307" s="193">
        <f>ROUND(I307*H307,2)</f>
        <v>0</v>
      </c>
      <c r="BL307" s="25" t="s">
        <v>384</v>
      </c>
      <c r="BM307" s="25" t="s">
        <v>4776</v>
      </c>
    </row>
    <row r="308" spans="2:65" s="1" customFormat="1" ht="16.5" customHeight="1">
      <c r="B308" s="181"/>
      <c r="C308" s="182" t="s">
        <v>559</v>
      </c>
      <c r="D308" s="182" t="s">
        <v>278</v>
      </c>
      <c r="E308" s="183" t="s">
        <v>2138</v>
      </c>
      <c r="F308" s="184" t="s">
        <v>2139</v>
      </c>
      <c r="G308" s="185" t="s">
        <v>318</v>
      </c>
      <c r="H308" s="186">
        <v>6.0999999999999999E-2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25" t="s">
        <v>384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384</v>
      </c>
      <c r="BM308" s="25" t="s">
        <v>4777</v>
      </c>
    </row>
    <row r="309" spans="2:65" s="1" customFormat="1" ht="16.5" customHeight="1">
      <c r="B309" s="181"/>
      <c r="C309" s="182" t="s">
        <v>563</v>
      </c>
      <c r="D309" s="182" t="s">
        <v>278</v>
      </c>
      <c r="E309" s="183" t="s">
        <v>2141</v>
      </c>
      <c r="F309" s="184" t="s">
        <v>2142</v>
      </c>
      <c r="G309" s="185" t="s">
        <v>416</v>
      </c>
      <c r="H309" s="186">
        <v>25</v>
      </c>
      <c r="I309" s="187"/>
      <c r="J309" s="188">
        <f>ROUND(I309*H309,2)</f>
        <v>0</v>
      </c>
      <c r="K309" s="184" t="s">
        <v>459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7.7999999999999999E-4</v>
      </c>
      <c r="R309" s="191">
        <f>Q309*H309</f>
        <v>1.95E-2</v>
      </c>
      <c r="S309" s="191">
        <v>0</v>
      </c>
      <c r="T309" s="192">
        <f>S309*H309</f>
        <v>0</v>
      </c>
      <c r="AR309" s="25" t="s">
        <v>384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384</v>
      </c>
      <c r="BM309" s="25" t="s">
        <v>4778</v>
      </c>
    </row>
    <row r="310" spans="2:65" s="12" customFormat="1">
      <c r="B310" s="194"/>
      <c r="D310" s="195" t="s">
        <v>284</v>
      </c>
      <c r="E310" s="196" t="s">
        <v>5</v>
      </c>
      <c r="F310" s="197" t="s">
        <v>4727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4759</v>
      </c>
      <c r="H311" s="205">
        <v>14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4762</v>
      </c>
      <c r="H312" s="205">
        <v>11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25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568</v>
      </c>
      <c r="D314" s="182" t="s">
        <v>278</v>
      </c>
      <c r="E314" s="183" t="s">
        <v>2144</v>
      </c>
      <c r="F314" s="184" t="s">
        <v>2145</v>
      </c>
      <c r="G314" s="185" t="s">
        <v>416</v>
      </c>
      <c r="H314" s="186">
        <v>1</v>
      </c>
      <c r="I314" s="187"/>
      <c r="J314" s="188">
        <f>ROUND(I314*H314,2)</f>
        <v>0</v>
      </c>
      <c r="K314" s="184" t="s">
        <v>459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9.6000000000000002E-4</v>
      </c>
      <c r="R314" s="191">
        <f>Q314*H314</f>
        <v>9.6000000000000002E-4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4779</v>
      </c>
    </row>
    <row r="315" spans="2:65" s="12" customFormat="1">
      <c r="B315" s="194"/>
      <c r="D315" s="195" t="s">
        <v>284</v>
      </c>
      <c r="E315" s="196" t="s">
        <v>5</v>
      </c>
      <c r="F315" s="197" t="s">
        <v>4727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3" customFormat="1">
      <c r="B316" s="202"/>
      <c r="D316" s="195" t="s">
        <v>284</v>
      </c>
      <c r="E316" s="203" t="s">
        <v>5</v>
      </c>
      <c r="F316" s="204" t="s">
        <v>77</v>
      </c>
      <c r="H316" s="205">
        <v>1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284</v>
      </c>
      <c r="AU316" s="203" t="s">
        <v>81</v>
      </c>
      <c r="AV316" s="13" t="s">
        <v>81</v>
      </c>
      <c r="AW316" s="13" t="s">
        <v>36</v>
      </c>
      <c r="AX316" s="13" t="s">
        <v>73</v>
      </c>
      <c r="AY316" s="203" t="s">
        <v>276</v>
      </c>
    </row>
    <row r="317" spans="2:65" s="15" customFormat="1">
      <c r="B317" s="218"/>
      <c r="D317" s="195" t="s">
        <v>284</v>
      </c>
      <c r="E317" s="219" t="s">
        <v>5</v>
      </c>
      <c r="F317" s="220" t="s">
        <v>291</v>
      </c>
      <c r="H317" s="221">
        <v>1</v>
      </c>
      <c r="I317" s="222"/>
      <c r="L317" s="218"/>
      <c r="M317" s="223"/>
      <c r="N317" s="224"/>
      <c r="O317" s="224"/>
      <c r="P317" s="224"/>
      <c r="Q317" s="224"/>
      <c r="R317" s="224"/>
      <c r="S317" s="224"/>
      <c r="T317" s="225"/>
      <c r="AT317" s="219" t="s">
        <v>284</v>
      </c>
      <c r="AU317" s="219" t="s">
        <v>81</v>
      </c>
      <c r="AV317" s="15" t="s">
        <v>92</v>
      </c>
      <c r="AW317" s="15" t="s">
        <v>36</v>
      </c>
      <c r="AX317" s="15" t="s">
        <v>77</v>
      </c>
      <c r="AY317" s="219" t="s">
        <v>276</v>
      </c>
    </row>
    <row r="318" spans="2:65" s="11" customFormat="1" ht="29.85" customHeight="1">
      <c r="B318" s="168"/>
      <c r="D318" s="169" t="s">
        <v>72</v>
      </c>
      <c r="E318" s="179" t="s">
        <v>1468</v>
      </c>
      <c r="F318" s="179" t="s">
        <v>2067</v>
      </c>
      <c r="I318" s="171"/>
      <c r="J318" s="180">
        <f>BK318</f>
        <v>0</v>
      </c>
      <c r="L318" s="168"/>
      <c r="M318" s="173"/>
      <c r="N318" s="174"/>
      <c r="O318" s="174"/>
      <c r="P318" s="175">
        <f>SUM(P319:P393)</f>
        <v>0</v>
      </c>
      <c r="Q318" s="174"/>
      <c r="R318" s="175">
        <f>SUM(R319:R393)</f>
        <v>7.8560000000000005E-2</v>
      </c>
      <c r="S318" s="174"/>
      <c r="T318" s="176">
        <f>SUM(T319:T393)</f>
        <v>0</v>
      </c>
      <c r="AR318" s="169" t="s">
        <v>81</v>
      </c>
      <c r="AT318" s="177" t="s">
        <v>72</v>
      </c>
      <c r="AU318" s="177" t="s">
        <v>77</v>
      </c>
      <c r="AY318" s="169" t="s">
        <v>276</v>
      </c>
      <c r="BK318" s="178">
        <f>SUM(BK319:BK393)</f>
        <v>0</v>
      </c>
    </row>
    <row r="319" spans="2:65" s="1" customFormat="1" ht="25.5" customHeight="1">
      <c r="B319" s="181"/>
      <c r="C319" s="182" t="s">
        <v>574</v>
      </c>
      <c r="D319" s="182" t="s">
        <v>278</v>
      </c>
      <c r="E319" s="183" t="s">
        <v>2601</v>
      </c>
      <c r="F319" s="184" t="s">
        <v>2602</v>
      </c>
      <c r="G319" s="185" t="s">
        <v>2170</v>
      </c>
      <c r="H319" s="186">
        <v>1</v>
      </c>
      <c r="I319" s="187"/>
      <c r="J319" s="188">
        <f>ROUND(I319*H319,2)</f>
        <v>0</v>
      </c>
      <c r="K319" s="184" t="s">
        <v>282</v>
      </c>
      <c r="L319" s="42"/>
      <c r="M319" s="189" t="s">
        <v>5</v>
      </c>
      <c r="N319" s="190" t="s">
        <v>46</v>
      </c>
      <c r="O319" s="43"/>
      <c r="P319" s="191">
        <f>O319*H319</f>
        <v>0</v>
      </c>
      <c r="Q319" s="191">
        <v>1.6920000000000001E-2</v>
      </c>
      <c r="R319" s="191">
        <f>Q319*H319</f>
        <v>1.6920000000000001E-2</v>
      </c>
      <c r="S319" s="191">
        <v>0</v>
      </c>
      <c r="T319" s="192">
        <f>S319*H319</f>
        <v>0</v>
      </c>
      <c r="AR319" s="25" t="s">
        <v>384</v>
      </c>
      <c r="AT319" s="25" t="s">
        <v>278</v>
      </c>
      <c r="AU319" s="25" t="s">
        <v>81</v>
      </c>
      <c r="AY319" s="25" t="s">
        <v>276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5" t="s">
        <v>92</v>
      </c>
      <c r="BK319" s="193">
        <f>ROUND(I319*H319,2)</f>
        <v>0</v>
      </c>
      <c r="BL319" s="25" t="s">
        <v>384</v>
      </c>
      <c r="BM319" s="25" t="s">
        <v>4780</v>
      </c>
    </row>
    <row r="320" spans="2:65" s="12" customFormat="1">
      <c r="B320" s="194"/>
      <c r="D320" s="195" t="s">
        <v>284</v>
      </c>
      <c r="E320" s="196" t="s">
        <v>5</v>
      </c>
      <c r="F320" s="197" t="s">
        <v>4727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4740</v>
      </c>
      <c r="H321" s="205">
        <v>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3" customFormat="1">
      <c r="B322" s="202"/>
      <c r="D322" s="195" t="s">
        <v>284</v>
      </c>
      <c r="E322" s="203" t="s">
        <v>5</v>
      </c>
      <c r="F322" s="204" t="s">
        <v>5</v>
      </c>
      <c r="H322" s="205">
        <v>0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284</v>
      </c>
      <c r="AU322" s="203" t="s">
        <v>81</v>
      </c>
      <c r="AV322" s="13" t="s">
        <v>81</v>
      </c>
      <c r="AW322" s="13" t="s">
        <v>6</v>
      </c>
      <c r="AX322" s="13" t="s">
        <v>73</v>
      </c>
      <c r="AY322" s="203" t="s">
        <v>276</v>
      </c>
    </row>
    <row r="323" spans="2:65" s="13" customFormat="1">
      <c r="B323" s="202"/>
      <c r="D323" s="195" t="s">
        <v>284</v>
      </c>
      <c r="E323" s="203" t="s">
        <v>5</v>
      </c>
      <c r="F323" s="204" t="s">
        <v>5</v>
      </c>
      <c r="H323" s="205">
        <v>0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284</v>
      </c>
      <c r="AU323" s="203" t="s">
        <v>81</v>
      </c>
      <c r="AV323" s="13" t="s">
        <v>81</v>
      </c>
      <c r="AW323" s="13" t="s">
        <v>6</v>
      </c>
      <c r="AX323" s="13" t="s">
        <v>73</v>
      </c>
      <c r="AY323" s="203" t="s">
        <v>276</v>
      </c>
    </row>
    <row r="324" spans="2:65" s="15" customFormat="1">
      <c r="B324" s="218"/>
      <c r="D324" s="195" t="s">
        <v>284</v>
      </c>
      <c r="E324" s="219" t="s">
        <v>5</v>
      </c>
      <c r="F324" s="220" t="s">
        <v>291</v>
      </c>
      <c r="H324" s="221">
        <v>1</v>
      </c>
      <c r="I324" s="222"/>
      <c r="L324" s="218"/>
      <c r="M324" s="223"/>
      <c r="N324" s="224"/>
      <c r="O324" s="224"/>
      <c r="P324" s="224"/>
      <c r="Q324" s="224"/>
      <c r="R324" s="224"/>
      <c r="S324" s="224"/>
      <c r="T324" s="225"/>
      <c r="AT324" s="219" t="s">
        <v>284</v>
      </c>
      <c r="AU324" s="219" t="s">
        <v>81</v>
      </c>
      <c r="AV324" s="15" t="s">
        <v>92</v>
      </c>
      <c r="AW324" s="15" t="s">
        <v>36</v>
      </c>
      <c r="AX324" s="15" t="s">
        <v>77</v>
      </c>
      <c r="AY324" s="219" t="s">
        <v>276</v>
      </c>
    </row>
    <row r="325" spans="2:65" s="1" customFormat="1" ht="25.5" customHeight="1">
      <c r="B325" s="181"/>
      <c r="C325" s="182" t="s">
        <v>582</v>
      </c>
      <c r="D325" s="182" t="s">
        <v>278</v>
      </c>
      <c r="E325" s="183" t="s">
        <v>2616</v>
      </c>
      <c r="F325" s="184" t="s">
        <v>2617</v>
      </c>
      <c r="G325" s="185" t="s">
        <v>2170</v>
      </c>
      <c r="H325" s="186">
        <v>1</v>
      </c>
      <c r="I325" s="187"/>
      <c r="J325" s="188">
        <f>ROUND(I325*H325,2)</f>
        <v>0</v>
      </c>
      <c r="K325" s="184" t="s">
        <v>282</v>
      </c>
      <c r="L325" s="42"/>
      <c r="M325" s="189" t="s">
        <v>5</v>
      </c>
      <c r="N325" s="190" t="s">
        <v>46</v>
      </c>
      <c r="O325" s="43"/>
      <c r="P325" s="191">
        <f>O325*H325</f>
        <v>0</v>
      </c>
      <c r="Q325" s="191">
        <v>1.525E-2</v>
      </c>
      <c r="R325" s="191">
        <f>Q325*H325</f>
        <v>1.525E-2</v>
      </c>
      <c r="S325" s="191">
        <v>0</v>
      </c>
      <c r="T325" s="192">
        <f>S325*H325</f>
        <v>0</v>
      </c>
      <c r="AR325" s="25" t="s">
        <v>384</v>
      </c>
      <c r="AT325" s="25" t="s">
        <v>278</v>
      </c>
      <c r="AU325" s="25" t="s">
        <v>81</v>
      </c>
      <c r="AY325" s="25" t="s">
        <v>276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5" t="s">
        <v>92</v>
      </c>
      <c r="BK325" s="193">
        <f>ROUND(I325*H325,2)</f>
        <v>0</v>
      </c>
      <c r="BL325" s="25" t="s">
        <v>384</v>
      </c>
      <c r="BM325" s="25" t="s">
        <v>4781</v>
      </c>
    </row>
    <row r="326" spans="2:65" s="12" customFormat="1">
      <c r="B326" s="194"/>
      <c r="D326" s="195" t="s">
        <v>284</v>
      </c>
      <c r="E326" s="196" t="s">
        <v>5</v>
      </c>
      <c r="F326" s="197" t="s">
        <v>4727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4736</v>
      </c>
      <c r="H327" s="205">
        <v>1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5</v>
      </c>
      <c r="H328" s="205">
        <v>0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6</v>
      </c>
      <c r="AX328" s="13" t="s">
        <v>73</v>
      </c>
      <c r="AY328" s="203" t="s">
        <v>276</v>
      </c>
    </row>
    <row r="329" spans="2:65" s="13" customFormat="1">
      <c r="B329" s="202"/>
      <c r="D329" s="195" t="s">
        <v>284</v>
      </c>
      <c r="E329" s="203" t="s">
        <v>5</v>
      </c>
      <c r="F329" s="204" t="s">
        <v>5</v>
      </c>
      <c r="H329" s="205">
        <v>0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284</v>
      </c>
      <c r="AU329" s="203" t="s">
        <v>81</v>
      </c>
      <c r="AV329" s="13" t="s">
        <v>81</v>
      </c>
      <c r="AW329" s="13" t="s">
        <v>6</v>
      </c>
      <c r="AX329" s="13" t="s">
        <v>73</v>
      </c>
      <c r="AY329" s="203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5</v>
      </c>
      <c r="H330" s="205">
        <v>0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6</v>
      </c>
      <c r="AX330" s="13" t="s">
        <v>73</v>
      </c>
      <c r="AY330" s="203" t="s">
        <v>276</v>
      </c>
    </row>
    <row r="331" spans="2:65" s="15" customFormat="1">
      <c r="B331" s="218"/>
      <c r="D331" s="195" t="s">
        <v>284</v>
      </c>
      <c r="E331" s="219" t="s">
        <v>5</v>
      </c>
      <c r="F331" s="220" t="s">
        <v>291</v>
      </c>
      <c r="H331" s="221">
        <v>1</v>
      </c>
      <c r="I331" s="222"/>
      <c r="L331" s="218"/>
      <c r="M331" s="223"/>
      <c r="N331" s="224"/>
      <c r="O331" s="224"/>
      <c r="P331" s="224"/>
      <c r="Q331" s="224"/>
      <c r="R331" s="224"/>
      <c r="S331" s="224"/>
      <c r="T331" s="225"/>
      <c r="AT331" s="219" t="s">
        <v>284</v>
      </c>
      <c r="AU331" s="219" t="s">
        <v>81</v>
      </c>
      <c r="AV331" s="15" t="s">
        <v>92</v>
      </c>
      <c r="AW331" s="15" t="s">
        <v>36</v>
      </c>
      <c r="AX331" s="15" t="s">
        <v>77</v>
      </c>
      <c r="AY331" s="219" t="s">
        <v>276</v>
      </c>
    </row>
    <row r="332" spans="2:65" s="1" customFormat="1" ht="16.5" customHeight="1">
      <c r="B332" s="181"/>
      <c r="C332" s="182" t="s">
        <v>588</v>
      </c>
      <c r="D332" s="182" t="s">
        <v>278</v>
      </c>
      <c r="E332" s="183" t="s">
        <v>2633</v>
      </c>
      <c r="F332" s="184" t="s">
        <v>2634</v>
      </c>
      <c r="G332" s="185" t="s">
        <v>2170</v>
      </c>
      <c r="H332" s="186">
        <v>1</v>
      </c>
      <c r="I332" s="187"/>
      <c r="J332" s="188">
        <f>ROUND(I332*H332,2)</f>
        <v>0</v>
      </c>
      <c r="K332" s="184" t="s">
        <v>282</v>
      </c>
      <c r="L332" s="42"/>
      <c r="M332" s="189" t="s">
        <v>5</v>
      </c>
      <c r="N332" s="190" t="s">
        <v>46</v>
      </c>
      <c r="O332" s="43"/>
      <c r="P332" s="191">
        <f>O332*H332</f>
        <v>0</v>
      </c>
      <c r="Q332" s="191">
        <v>4.2999999999999999E-4</v>
      </c>
      <c r="R332" s="191">
        <f>Q332*H332</f>
        <v>4.2999999999999999E-4</v>
      </c>
      <c r="S332" s="191">
        <v>0</v>
      </c>
      <c r="T332" s="192">
        <f>S332*H332</f>
        <v>0</v>
      </c>
      <c r="AR332" s="25" t="s">
        <v>384</v>
      </c>
      <c r="AT332" s="25" t="s">
        <v>278</v>
      </c>
      <c r="AU332" s="25" t="s">
        <v>81</v>
      </c>
      <c r="AY332" s="25" t="s">
        <v>276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5" t="s">
        <v>92</v>
      </c>
      <c r="BK332" s="193">
        <f>ROUND(I332*H332,2)</f>
        <v>0</v>
      </c>
      <c r="BL332" s="25" t="s">
        <v>384</v>
      </c>
      <c r="BM332" s="25" t="s">
        <v>4782</v>
      </c>
    </row>
    <row r="333" spans="2:65" s="12" customFormat="1">
      <c r="B333" s="194"/>
      <c r="D333" s="195" t="s">
        <v>284</v>
      </c>
      <c r="E333" s="196" t="s">
        <v>5</v>
      </c>
      <c r="F333" s="197" t="s">
        <v>4727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3" customFormat="1">
      <c r="B334" s="202"/>
      <c r="D334" s="195" t="s">
        <v>284</v>
      </c>
      <c r="E334" s="203" t="s">
        <v>5</v>
      </c>
      <c r="F334" s="204" t="s">
        <v>4738</v>
      </c>
      <c r="H334" s="205">
        <v>1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284</v>
      </c>
      <c r="AU334" s="203" t="s">
        <v>81</v>
      </c>
      <c r="AV334" s="13" t="s">
        <v>81</v>
      </c>
      <c r="AW334" s="13" t="s">
        <v>36</v>
      </c>
      <c r="AX334" s="13" t="s">
        <v>73</v>
      </c>
      <c r="AY334" s="203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226" t="s">
        <v>594</v>
      </c>
      <c r="D336" s="226" t="s">
        <v>447</v>
      </c>
      <c r="E336" s="227" t="s">
        <v>2175</v>
      </c>
      <c r="F336" s="228" t="s">
        <v>2176</v>
      </c>
      <c r="G336" s="229" t="s">
        <v>368</v>
      </c>
      <c r="H336" s="230">
        <v>1</v>
      </c>
      <c r="I336" s="231"/>
      <c r="J336" s="232">
        <f>ROUND(I336*H336,2)</f>
        <v>0</v>
      </c>
      <c r="K336" s="228" t="s">
        <v>282</v>
      </c>
      <c r="L336" s="233"/>
      <c r="M336" s="234" t="s">
        <v>5</v>
      </c>
      <c r="N336" s="235" t="s">
        <v>46</v>
      </c>
      <c r="O336" s="43"/>
      <c r="P336" s="191">
        <f>O336*H336</f>
        <v>0</v>
      </c>
      <c r="Q336" s="191">
        <v>0.01</v>
      </c>
      <c r="R336" s="191">
        <f>Q336*H336</f>
        <v>0.01</v>
      </c>
      <c r="S336" s="191">
        <v>0</v>
      </c>
      <c r="T336" s="192">
        <f>S336*H336</f>
        <v>0</v>
      </c>
      <c r="AR336" s="25" t="s">
        <v>484</v>
      </c>
      <c r="AT336" s="25" t="s">
        <v>447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384</v>
      </c>
      <c r="BM336" s="25" t="s">
        <v>4783</v>
      </c>
    </row>
    <row r="337" spans="2:65" s="12" customFormat="1">
      <c r="B337" s="194"/>
      <c r="D337" s="195" t="s">
        <v>284</v>
      </c>
      <c r="E337" s="196" t="s">
        <v>5</v>
      </c>
      <c r="F337" s="197" t="s">
        <v>4727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4784</v>
      </c>
      <c r="H338" s="205">
        <v>1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5" customFormat="1">
      <c r="B340" s="218"/>
      <c r="D340" s="195" t="s">
        <v>284</v>
      </c>
      <c r="E340" s="219" t="s">
        <v>5</v>
      </c>
      <c r="F340" s="220" t="s">
        <v>291</v>
      </c>
      <c r="H340" s="221">
        <v>1</v>
      </c>
      <c r="I340" s="222"/>
      <c r="L340" s="218"/>
      <c r="M340" s="223"/>
      <c r="N340" s="224"/>
      <c r="O340" s="224"/>
      <c r="P340" s="224"/>
      <c r="Q340" s="224"/>
      <c r="R340" s="224"/>
      <c r="S340" s="224"/>
      <c r="T340" s="225"/>
      <c r="AT340" s="219" t="s">
        <v>284</v>
      </c>
      <c r="AU340" s="219" t="s">
        <v>81</v>
      </c>
      <c r="AV340" s="15" t="s">
        <v>92</v>
      </c>
      <c r="AW340" s="15" t="s">
        <v>36</v>
      </c>
      <c r="AX340" s="15" t="s">
        <v>77</v>
      </c>
      <c r="AY340" s="219" t="s">
        <v>276</v>
      </c>
    </row>
    <row r="341" spans="2:65" s="1" customFormat="1" ht="16.5" customHeight="1">
      <c r="B341" s="181"/>
      <c r="C341" s="226" t="s">
        <v>606</v>
      </c>
      <c r="D341" s="226" t="s">
        <v>447</v>
      </c>
      <c r="E341" s="227" t="s">
        <v>2179</v>
      </c>
      <c r="F341" s="228" t="s">
        <v>2180</v>
      </c>
      <c r="G341" s="229" t="s">
        <v>368</v>
      </c>
      <c r="H341" s="230">
        <v>1</v>
      </c>
      <c r="I341" s="231"/>
      <c r="J341" s="232">
        <f>ROUND(I341*H341,2)</f>
        <v>0</v>
      </c>
      <c r="K341" s="228" t="s">
        <v>282</v>
      </c>
      <c r="L341" s="233"/>
      <c r="M341" s="234" t="s">
        <v>5</v>
      </c>
      <c r="N341" s="235" t="s">
        <v>46</v>
      </c>
      <c r="O341" s="43"/>
      <c r="P341" s="191">
        <f>O341*H341</f>
        <v>0</v>
      </c>
      <c r="Q341" s="191">
        <v>0.01</v>
      </c>
      <c r="R341" s="191">
        <f>Q341*H341</f>
        <v>0.01</v>
      </c>
      <c r="S341" s="191">
        <v>0</v>
      </c>
      <c r="T341" s="192">
        <f>S341*H341</f>
        <v>0</v>
      </c>
      <c r="AR341" s="25" t="s">
        <v>484</v>
      </c>
      <c r="AT341" s="25" t="s">
        <v>447</v>
      </c>
      <c r="AU341" s="25" t="s">
        <v>81</v>
      </c>
      <c r="AY341" s="25" t="s">
        <v>276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5" t="s">
        <v>92</v>
      </c>
      <c r="BK341" s="193">
        <f>ROUND(I341*H341,2)</f>
        <v>0</v>
      </c>
      <c r="BL341" s="25" t="s">
        <v>384</v>
      </c>
      <c r="BM341" s="25" t="s">
        <v>4785</v>
      </c>
    </row>
    <row r="342" spans="2:65" s="12" customFormat="1">
      <c r="B342" s="194"/>
      <c r="D342" s="195" t="s">
        <v>284</v>
      </c>
      <c r="E342" s="196" t="s">
        <v>5</v>
      </c>
      <c r="F342" s="197" t="s">
        <v>4727</v>
      </c>
      <c r="H342" s="196" t="s">
        <v>5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6" t="s">
        <v>284</v>
      </c>
      <c r="AU342" s="196" t="s">
        <v>81</v>
      </c>
      <c r="AV342" s="12" t="s">
        <v>77</v>
      </c>
      <c r="AW342" s="12" t="s">
        <v>36</v>
      </c>
      <c r="AX342" s="12" t="s">
        <v>73</v>
      </c>
      <c r="AY342" s="196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4786</v>
      </c>
      <c r="H343" s="205">
        <v>1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</v>
      </c>
      <c r="H344" s="205">
        <v>0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</v>
      </c>
      <c r="H345" s="205">
        <v>0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6</v>
      </c>
      <c r="AX345" s="13" t="s">
        <v>73</v>
      </c>
      <c r="AY345" s="203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1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" customFormat="1" ht="25.5" customHeight="1">
      <c r="B347" s="181"/>
      <c r="C347" s="226" t="s">
        <v>609</v>
      </c>
      <c r="D347" s="226" t="s">
        <v>447</v>
      </c>
      <c r="E347" s="227" t="s">
        <v>2183</v>
      </c>
      <c r="F347" s="228" t="s">
        <v>2184</v>
      </c>
      <c r="G347" s="229" t="s">
        <v>368</v>
      </c>
      <c r="H347" s="230">
        <v>2</v>
      </c>
      <c r="I347" s="231"/>
      <c r="J347" s="232">
        <f>ROUND(I347*H347,2)</f>
        <v>0</v>
      </c>
      <c r="K347" s="228" t="s">
        <v>282</v>
      </c>
      <c r="L347" s="233"/>
      <c r="M347" s="234" t="s">
        <v>5</v>
      </c>
      <c r="N347" s="235" t="s">
        <v>46</v>
      </c>
      <c r="O347" s="43"/>
      <c r="P347" s="191">
        <f>O347*H347</f>
        <v>0</v>
      </c>
      <c r="Q347" s="191">
        <v>7.5000000000000002E-4</v>
      </c>
      <c r="R347" s="191">
        <f>Q347*H347</f>
        <v>1.5E-3</v>
      </c>
      <c r="S347" s="191">
        <v>0</v>
      </c>
      <c r="T347" s="192">
        <f>S347*H347</f>
        <v>0</v>
      </c>
      <c r="AR347" s="25" t="s">
        <v>484</v>
      </c>
      <c r="AT347" s="25" t="s">
        <v>447</v>
      </c>
      <c r="AU347" s="25" t="s">
        <v>81</v>
      </c>
      <c r="AY347" s="25" t="s">
        <v>276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5" t="s">
        <v>92</v>
      </c>
      <c r="BK347" s="193">
        <f>ROUND(I347*H347,2)</f>
        <v>0</v>
      </c>
      <c r="BL347" s="25" t="s">
        <v>384</v>
      </c>
      <c r="BM347" s="25" t="s">
        <v>4787</v>
      </c>
    </row>
    <row r="348" spans="2:65" s="12" customFormat="1">
      <c r="B348" s="194"/>
      <c r="D348" s="195" t="s">
        <v>284</v>
      </c>
      <c r="E348" s="196" t="s">
        <v>5</v>
      </c>
      <c r="F348" s="197" t="s">
        <v>4727</v>
      </c>
      <c r="H348" s="196" t="s">
        <v>5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6" t="s">
        <v>284</v>
      </c>
      <c r="AU348" s="196" t="s">
        <v>81</v>
      </c>
      <c r="AV348" s="12" t="s">
        <v>77</v>
      </c>
      <c r="AW348" s="12" t="s">
        <v>36</v>
      </c>
      <c r="AX348" s="12" t="s">
        <v>73</v>
      </c>
      <c r="AY348" s="196" t="s">
        <v>276</v>
      </c>
    </row>
    <row r="349" spans="2:65" s="13" customFormat="1">
      <c r="B349" s="202"/>
      <c r="D349" s="195" t="s">
        <v>284</v>
      </c>
      <c r="E349" s="203" t="s">
        <v>5</v>
      </c>
      <c r="F349" s="204" t="s">
        <v>4786</v>
      </c>
      <c r="H349" s="205">
        <v>1</v>
      </c>
      <c r="I349" s="206"/>
      <c r="L349" s="202"/>
      <c r="M349" s="207"/>
      <c r="N349" s="208"/>
      <c r="O349" s="208"/>
      <c r="P349" s="208"/>
      <c r="Q349" s="208"/>
      <c r="R349" s="208"/>
      <c r="S349" s="208"/>
      <c r="T349" s="209"/>
      <c r="AT349" s="203" t="s">
        <v>284</v>
      </c>
      <c r="AU349" s="203" t="s">
        <v>81</v>
      </c>
      <c r="AV349" s="13" t="s">
        <v>81</v>
      </c>
      <c r="AW349" s="13" t="s">
        <v>36</v>
      </c>
      <c r="AX349" s="13" t="s">
        <v>73</v>
      </c>
      <c r="AY349" s="203" t="s">
        <v>276</v>
      </c>
    </row>
    <row r="350" spans="2:65" s="13" customFormat="1">
      <c r="B350" s="202"/>
      <c r="D350" s="195" t="s">
        <v>284</v>
      </c>
      <c r="E350" s="203" t="s">
        <v>5</v>
      </c>
      <c r="F350" s="204" t="s">
        <v>4784</v>
      </c>
      <c r="H350" s="205">
        <v>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284</v>
      </c>
      <c r="AU350" s="203" t="s">
        <v>81</v>
      </c>
      <c r="AV350" s="13" t="s">
        <v>81</v>
      </c>
      <c r="AW350" s="13" t="s">
        <v>36</v>
      </c>
      <c r="AX350" s="13" t="s">
        <v>73</v>
      </c>
      <c r="AY350" s="203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</v>
      </c>
      <c r="H351" s="205">
        <v>0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6</v>
      </c>
      <c r="AX351" s="13" t="s">
        <v>73</v>
      </c>
      <c r="AY351" s="203" t="s">
        <v>276</v>
      </c>
    </row>
    <row r="352" spans="2:65" s="15" customFormat="1">
      <c r="B352" s="218"/>
      <c r="D352" s="195" t="s">
        <v>284</v>
      </c>
      <c r="E352" s="219" t="s">
        <v>5</v>
      </c>
      <c r="F352" s="220" t="s">
        <v>291</v>
      </c>
      <c r="H352" s="221">
        <v>2</v>
      </c>
      <c r="I352" s="222"/>
      <c r="L352" s="218"/>
      <c r="M352" s="223"/>
      <c r="N352" s="224"/>
      <c r="O352" s="224"/>
      <c r="P352" s="224"/>
      <c r="Q352" s="224"/>
      <c r="R352" s="224"/>
      <c r="S352" s="224"/>
      <c r="T352" s="225"/>
      <c r="AT352" s="219" t="s">
        <v>284</v>
      </c>
      <c r="AU352" s="219" t="s">
        <v>81</v>
      </c>
      <c r="AV352" s="15" t="s">
        <v>92</v>
      </c>
      <c r="AW352" s="15" t="s">
        <v>36</v>
      </c>
      <c r="AX352" s="15" t="s">
        <v>77</v>
      </c>
      <c r="AY352" s="219" t="s">
        <v>276</v>
      </c>
    </row>
    <row r="353" spans="2:65" s="1" customFormat="1" ht="25.5" customHeight="1">
      <c r="B353" s="181"/>
      <c r="C353" s="182" t="s">
        <v>615</v>
      </c>
      <c r="D353" s="182" t="s">
        <v>278</v>
      </c>
      <c r="E353" s="183" t="s">
        <v>2636</v>
      </c>
      <c r="F353" s="184" t="s">
        <v>2637</v>
      </c>
      <c r="G353" s="185" t="s">
        <v>2170</v>
      </c>
      <c r="H353" s="186">
        <v>1</v>
      </c>
      <c r="I353" s="187"/>
      <c r="J353" s="188">
        <f>ROUND(I353*H353,2)</f>
        <v>0</v>
      </c>
      <c r="K353" s="184" t="s">
        <v>282</v>
      </c>
      <c r="L353" s="42"/>
      <c r="M353" s="189" t="s">
        <v>5</v>
      </c>
      <c r="N353" s="190" t="s">
        <v>46</v>
      </c>
      <c r="O353" s="43"/>
      <c r="P353" s="191">
        <f>O353*H353</f>
        <v>0</v>
      </c>
      <c r="Q353" s="191">
        <v>1.47E-2</v>
      </c>
      <c r="R353" s="191">
        <f>Q353*H353</f>
        <v>1.47E-2</v>
      </c>
      <c r="S353" s="191">
        <v>0</v>
      </c>
      <c r="T353" s="192">
        <f>S353*H353</f>
        <v>0</v>
      </c>
      <c r="AR353" s="25" t="s">
        <v>384</v>
      </c>
      <c r="AT353" s="25" t="s">
        <v>278</v>
      </c>
      <c r="AU353" s="25" t="s">
        <v>81</v>
      </c>
      <c r="AY353" s="25" t="s">
        <v>276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5" t="s">
        <v>92</v>
      </c>
      <c r="BK353" s="193">
        <f>ROUND(I353*H353,2)</f>
        <v>0</v>
      </c>
      <c r="BL353" s="25" t="s">
        <v>384</v>
      </c>
      <c r="BM353" s="25" t="s">
        <v>4788</v>
      </c>
    </row>
    <row r="354" spans="2:65" s="12" customFormat="1">
      <c r="B354" s="194"/>
      <c r="D354" s="195" t="s">
        <v>284</v>
      </c>
      <c r="E354" s="196" t="s">
        <v>5</v>
      </c>
      <c r="F354" s="197" t="s">
        <v>4727</v>
      </c>
      <c r="H354" s="196" t="s">
        <v>5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6" t="s">
        <v>284</v>
      </c>
      <c r="AU354" s="196" t="s">
        <v>81</v>
      </c>
      <c r="AV354" s="12" t="s">
        <v>77</v>
      </c>
      <c r="AW354" s="12" t="s">
        <v>36</v>
      </c>
      <c r="AX354" s="12" t="s">
        <v>73</v>
      </c>
      <c r="AY354" s="196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4741</v>
      </c>
      <c r="H355" s="205">
        <v>1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36</v>
      </c>
      <c r="AX355" s="13" t="s">
        <v>73</v>
      </c>
      <c r="AY355" s="203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5</v>
      </c>
      <c r="H356" s="205">
        <v>0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6</v>
      </c>
      <c r="AX356" s="13" t="s">
        <v>73</v>
      </c>
      <c r="AY356" s="203" t="s">
        <v>276</v>
      </c>
    </row>
    <row r="357" spans="2:65" s="15" customFormat="1">
      <c r="B357" s="218"/>
      <c r="D357" s="195" t="s">
        <v>284</v>
      </c>
      <c r="E357" s="219" t="s">
        <v>5</v>
      </c>
      <c r="F357" s="220" t="s">
        <v>291</v>
      </c>
      <c r="H357" s="221">
        <v>1</v>
      </c>
      <c r="I357" s="222"/>
      <c r="L357" s="218"/>
      <c r="M357" s="223"/>
      <c r="N357" s="224"/>
      <c r="O357" s="224"/>
      <c r="P357" s="224"/>
      <c r="Q357" s="224"/>
      <c r="R357" s="224"/>
      <c r="S357" s="224"/>
      <c r="T357" s="225"/>
      <c r="AT357" s="219" t="s">
        <v>284</v>
      </c>
      <c r="AU357" s="219" t="s">
        <v>81</v>
      </c>
      <c r="AV357" s="15" t="s">
        <v>92</v>
      </c>
      <c r="AW357" s="15" t="s">
        <v>36</v>
      </c>
      <c r="AX357" s="15" t="s">
        <v>77</v>
      </c>
      <c r="AY357" s="219" t="s">
        <v>276</v>
      </c>
    </row>
    <row r="358" spans="2:65" s="1" customFormat="1" ht="16.5" customHeight="1">
      <c r="B358" s="181"/>
      <c r="C358" s="182" t="s">
        <v>620</v>
      </c>
      <c r="D358" s="182" t="s">
        <v>278</v>
      </c>
      <c r="E358" s="183" t="s">
        <v>2186</v>
      </c>
      <c r="F358" s="184" t="s">
        <v>2187</v>
      </c>
      <c r="G358" s="185" t="s">
        <v>2170</v>
      </c>
      <c r="H358" s="186">
        <v>2</v>
      </c>
      <c r="I358" s="187"/>
      <c r="J358" s="188">
        <f>ROUND(I358*H358,2)</f>
        <v>0</v>
      </c>
      <c r="K358" s="184" t="s">
        <v>282</v>
      </c>
      <c r="L358" s="42"/>
      <c r="M358" s="189" t="s">
        <v>5</v>
      </c>
      <c r="N358" s="190" t="s">
        <v>46</v>
      </c>
      <c r="O358" s="43"/>
      <c r="P358" s="191">
        <f>O358*H358</f>
        <v>0</v>
      </c>
      <c r="Q358" s="191">
        <v>6.6E-4</v>
      </c>
      <c r="R358" s="191">
        <f>Q358*H358</f>
        <v>1.32E-3</v>
      </c>
      <c r="S358" s="191">
        <v>0</v>
      </c>
      <c r="T358" s="192">
        <f>S358*H358</f>
        <v>0</v>
      </c>
      <c r="AR358" s="25" t="s">
        <v>384</v>
      </c>
      <c r="AT358" s="25" t="s">
        <v>278</v>
      </c>
      <c r="AU358" s="25" t="s">
        <v>81</v>
      </c>
      <c r="AY358" s="25" t="s">
        <v>276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5" t="s">
        <v>92</v>
      </c>
      <c r="BK358" s="193">
        <f>ROUND(I358*H358,2)</f>
        <v>0</v>
      </c>
      <c r="BL358" s="25" t="s">
        <v>384</v>
      </c>
      <c r="BM358" s="25" t="s">
        <v>4789</v>
      </c>
    </row>
    <row r="359" spans="2:65" s="12" customFormat="1">
      <c r="B359" s="194"/>
      <c r="D359" s="195" t="s">
        <v>284</v>
      </c>
      <c r="E359" s="196" t="s">
        <v>5</v>
      </c>
      <c r="F359" s="197" t="s">
        <v>4727</v>
      </c>
      <c r="H359" s="196" t="s">
        <v>5</v>
      </c>
      <c r="I359" s="198"/>
      <c r="L359" s="194"/>
      <c r="M359" s="199"/>
      <c r="N359" s="200"/>
      <c r="O359" s="200"/>
      <c r="P359" s="200"/>
      <c r="Q359" s="200"/>
      <c r="R359" s="200"/>
      <c r="S359" s="200"/>
      <c r="T359" s="201"/>
      <c r="AT359" s="196" t="s">
        <v>284</v>
      </c>
      <c r="AU359" s="196" t="s">
        <v>81</v>
      </c>
      <c r="AV359" s="12" t="s">
        <v>77</v>
      </c>
      <c r="AW359" s="12" t="s">
        <v>36</v>
      </c>
      <c r="AX359" s="12" t="s">
        <v>73</v>
      </c>
      <c r="AY359" s="196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4786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4784</v>
      </c>
      <c r="H361" s="205">
        <v>1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</v>
      </c>
      <c r="H362" s="205">
        <v>0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6</v>
      </c>
      <c r="AX362" s="13" t="s">
        <v>73</v>
      </c>
      <c r="AY362" s="203" t="s">
        <v>276</v>
      </c>
    </row>
    <row r="363" spans="2:65" s="15" customFormat="1">
      <c r="B363" s="218"/>
      <c r="D363" s="195" t="s">
        <v>284</v>
      </c>
      <c r="E363" s="219" t="s">
        <v>5</v>
      </c>
      <c r="F363" s="220" t="s">
        <v>291</v>
      </c>
      <c r="H363" s="221">
        <v>2</v>
      </c>
      <c r="I363" s="222"/>
      <c r="L363" s="218"/>
      <c r="M363" s="223"/>
      <c r="N363" s="224"/>
      <c r="O363" s="224"/>
      <c r="P363" s="224"/>
      <c r="Q363" s="224"/>
      <c r="R363" s="224"/>
      <c r="S363" s="224"/>
      <c r="T363" s="225"/>
      <c r="AT363" s="219" t="s">
        <v>284</v>
      </c>
      <c r="AU363" s="219" t="s">
        <v>81</v>
      </c>
      <c r="AV363" s="15" t="s">
        <v>92</v>
      </c>
      <c r="AW363" s="15" t="s">
        <v>36</v>
      </c>
      <c r="AX363" s="15" t="s">
        <v>77</v>
      </c>
      <c r="AY363" s="219" t="s">
        <v>276</v>
      </c>
    </row>
    <row r="364" spans="2:65" s="1" customFormat="1" ht="16.5" customHeight="1">
      <c r="B364" s="181"/>
      <c r="C364" s="182" t="s">
        <v>625</v>
      </c>
      <c r="D364" s="182" t="s">
        <v>278</v>
      </c>
      <c r="E364" s="183" t="s">
        <v>2189</v>
      </c>
      <c r="F364" s="184" t="s">
        <v>2190</v>
      </c>
      <c r="G364" s="185" t="s">
        <v>2170</v>
      </c>
      <c r="H364" s="186">
        <v>8</v>
      </c>
      <c r="I364" s="187"/>
      <c r="J364" s="188">
        <f>ROUND(I364*H364,2)</f>
        <v>0</v>
      </c>
      <c r="K364" s="184" t="s">
        <v>282</v>
      </c>
      <c r="L364" s="42"/>
      <c r="M364" s="189" t="s">
        <v>5</v>
      </c>
      <c r="N364" s="190" t="s">
        <v>46</v>
      </c>
      <c r="O364" s="43"/>
      <c r="P364" s="191">
        <f>O364*H364</f>
        <v>0</v>
      </c>
      <c r="Q364" s="191">
        <v>2.9999999999999997E-4</v>
      </c>
      <c r="R364" s="191">
        <f>Q364*H364</f>
        <v>2.3999999999999998E-3</v>
      </c>
      <c r="S364" s="191">
        <v>0</v>
      </c>
      <c r="T364" s="192">
        <f>S364*H364</f>
        <v>0</v>
      </c>
      <c r="AR364" s="25" t="s">
        <v>384</v>
      </c>
      <c r="AT364" s="25" t="s">
        <v>278</v>
      </c>
      <c r="AU364" s="25" t="s">
        <v>81</v>
      </c>
      <c r="AY364" s="25" t="s">
        <v>276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5" t="s">
        <v>92</v>
      </c>
      <c r="BK364" s="193">
        <f>ROUND(I364*H364,2)</f>
        <v>0</v>
      </c>
      <c r="BL364" s="25" t="s">
        <v>384</v>
      </c>
      <c r="BM364" s="25" t="s">
        <v>4790</v>
      </c>
    </row>
    <row r="365" spans="2:65" s="12" customFormat="1">
      <c r="B365" s="194"/>
      <c r="D365" s="195" t="s">
        <v>284</v>
      </c>
      <c r="E365" s="196" t="s">
        <v>5</v>
      </c>
      <c r="F365" s="197" t="s">
        <v>4727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3" customFormat="1">
      <c r="B366" s="202"/>
      <c r="D366" s="195" t="s">
        <v>284</v>
      </c>
      <c r="E366" s="203" t="s">
        <v>5</v>
      </c>
      <c r="F366" s="204" t="s">
        <v>4764</v>
      </c>
      <c r="H366" s="205">
        <v>2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284</v>
      </c>
      <c r="AU366" s="203" t="s">
        <v>81</v>
      </c>
      <c r="AV366" s="13" t="s">
        <v>81</v>
      </c>
      <c r="AW366" s="13" t="s">
        <v>36</v>
      </c>
      <c r="AX366" s="13" t="s">
        <v>73</v>
      </c>
      <c r="AY366" s="203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4765</v>
      </c>
      <c r="H367" s="205">
        <v>2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4767</v>
      </c>
      <c r="H368" s="205">
        <v>2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4768</v>
      </c>
      <c r="H369" s="205">
        <v>2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</v>
      </c>
      <c r="H370" s="205">
        <v>0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6</v>
      </c>
      <c r="AX370" s="13" t="s">
        <v>73</v>
      </c>
      <c r="AY370" s="203" t="s">
        <v>276</v>
      </c>
    </row>
    <row r="371" spans="2:65" s="15" customFormat="1">
      <c r="B371" s="218"/>
      <c r="D371" s="195" t="s">
        <v>284</v>
      </c>
      <c r="E371" s="219" t="s">
        <v>5</v>
      </c>
      <c r="F371" s="220" t="s">
        <v>291</v>
      </c>
      <c r="H371" s="221">
        <v>8</v>
      </c>
      <c r="I371" s="222"/>
      <c r="L371" s="218"/>
      <c r="M371" s="223"/>
      <c r="N371" s="224"/>
      <c r="O371" s="224"/>
      <c r="P371" s="224"/>
      <c r="Q371" s="224"/>
      <c r="R371" s="224"/>
      <c r="S371" s="224"/>
      <c r="T371" s="225"/>
      <c r="AT371" s="219" t="s">
        <v>284</v>
      </c>
      <c r="AU371" s="219" t="s">
        <v>81</v>
      </c>
      <c r="AV371" s="15" t="s">
        <v>92</v>
      </c>
      <c r="AW371" s="15" t="s">
        <v>36</v>
      </c>
      <c r="AX371" s="15" t="s">
        <v>77</v>
      </c>
      <c r="AY371" s="219" t="s">
        <v>276</v>
      </c>
    </row>
    <row r="372" spans="2:65" s="1" customFormat="1" ht="25.5" customHeight="1">
      <c r="B372" s="181"/>
      <c r="C372" s="182" t="s">
        <v>630</v>
      </c>
      <c r="D372" s="182" t="s">
        <v>278</v>
      </c>
      <c r="E372" s="183" t="s">
        <v>2647</v>
      </c>
      <c r="F372" s="184" t="s">
        <v>2648</v>
      </c>
      <c r="G372" s="185" t="s">
        <v>2170</v>
      </c>
      <c r="H372" s="186">
        <v>1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2.0799999999999998E-3</v>
      </c>
      <c r="R372" s="191">
        <f>Q372*H372</f>
        <v>2.0799999999999998E-3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4791</v>
      </c>
    </row>
    <row r="373" spans="2:65" s="12" customFormat="1">
      <c r="B373" s="194"/>
      <c r="D373" s="195" t="s">
        <v>284</v>
      </c>
      <c r="E373" s="196" t="s">
        <v>5</v>
      </c>
      <c r="F373" s="197" t="s">
        <v>4727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4741</v>
      </c>
      <c r="H374" s="205">
        <v>1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5" customFormat="1">
      <c r="B376" s="218"/>
      <c r="D376" s="195" t="s">
        <v>284</v>
      </c>
      <c r="E376" s="219" t="s">
        <v>5</v>
      </c>
      <c r="F376" s="220" t="s">
        <v>291</v>
      </c>
      <c r="H376" s="221">
        <v>1</v>
      </c>
      <c r="I376" s="222"/>
      <c r="L376" s="218"/>
      <c r="M376" s="223"/>
      <c r="N376" s="224"/>
      <c r="O376" s="224"/>
      <c r="P376" s="224"/>
      <c r="Q376" s="224"/>
      <c r="R376" s="224"/>
      <c r="S376" s="224"/>
      <c r="T376" s="225"/>
      <c r="AT376" s="219" t="s">
        <v>284</v>
      </c>
      <c r="AU376" s="219" t="s">
        <v>81</v>
      </c>
      <c r="AV376" s="15" t="s">
        <v>92</v>
      </c>
      <c r="AW376" s="15" t="s">
        <v>36</v>
      </c>
      <c r="AX376" s="15" t="s">
        <v>77</v>
      </c>
      <c r="AY376" s="219" t="s">
        <v>276</v>
      </c>
    </row>
    <row r="377" spans="2:65" s="1" customFormat="1" ht="25.5" customHeight="1">
      <c r="B377" s="181"/>
      <c r="C377" s="182" t="s">
        <v>633</v>
      </c>
      <c r="D377" s="182" t="s">
        <v>278</v>
      </c>
      <c r="E377" s="183" t="s">
        <v>2650</v>
      </c>
      <c r="F377" s="184" t="s">
        <v>2651</v>
      </c>
      <c r="G377" s="185" t="s">
        <v>2170</v>
      </c>
      <c r="H377" s="186">
        <v>1</v>
      </c>
      <c r="I377" s="187"/>
      <c r="J377" s="188">
        <f>ROUND(I377*H377,2)</f>
        <v>0</v>
      </c>
      <c r="K377" s="184" t="s">
        <v>282</v>
      </c>
      <c r="L377" s="42"/>
      <c r="M377" s="189" t="s">
        <v>5</v>
      </c>
      <c r="N377" s="190" t="s">
        <v>46</v>
      </c>
      <c r="O377" s="43"/>
      <c r="P377" s="191">
        <f>O377*H377</f>
        <v>0</v>
      </c>
      <c r="Q377" s="191">
        <v>1.8E-3</v>
      </c>
      <c r="R377" s="191">
        <f>Q377*H377</f>
        <v>1.8E-3</v>
      </c>
      <c r="S377" s="191">
        <v>0</v>
      </c>
      <c r="T377" s="192">
        <f>S377*H377</f>
        <v>0</v>
      </c>
      <c r="AR377" s="25" t="s">
        <v>384</v>
      </c>
      <c r="AT377" s="25" t="s">
        <v>278</v>
      </c>
      <c r="AU377" s="25" t="s">
        <v>81</v>
      </c>
      <c r="AY377" s="25" t="s">
        <v>276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5" t="s">
        <v>92</v>
      </c>
      <c r="BK377" s="193">
        <f>ROUND(I377*H377,2)</f>
        <v>0</v>
      </c>
      <c r="BL377" s="25" t="s">
        <v>384</v>
      </c>
      <c r="BM377" s="25" t="s">
        <v>4792</v>
      </c>
    </row>
    <row r="378" spans="2:65" s="12" customFormat="1">
      <c r="B378" s="194"/>
      <c r="D378" s="195" t="s">
        <v>284</v>
      </c>
      <c r="E378" s="196" t="s">
        <v>5</v>
      </c>
      <c r="F378" s="197" t="s">
        <v>4727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4738</v>
      </c>
      <c r="H379" s="205">
        <v>1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5</v>
      </c>
      <c r="H380" s="205">
        <v>0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6</v>
      </c>
      <c r="AX380" s="13" t="s">
        <v>73</v>
      </c>
      <c r="AY380" s="203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1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639</v>
      </c>
      <c r="D382" s="182" t="s">
        <v>278</v>
      </c>
      <c r="E382" s="183" t="s">
        <v>2192</v>
      </c>
      <c r="F382" s="184" t="s">
        <v>2193</v>
      </c>
      <c r="G382" s="185" t="s">
        <v>2170</v>
      </c>
      <c r="H382" s="186">
        <v>1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1.8E-3</v>
      </c>
      <c r="R382" s="191">
        <f>Q382*H382</f>
        <v>1.8E-3</v>
      </c>
      <c r="S382" s="191">
        <v>0</v>
      </c>
      <c r="T382" s="192">
        <f>S382*H382</f>
        <v>0</v>
      </c>
      <c r="AR382" s="25" t="s">
        <v>384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384</v>
      </c>
      <c r="BM382" s="25" t="s">
        <v>4793</v>
      </c>
    </row>
    <row r="383" spans="2:65" s="12" customFormat="1">
      <c r="B383" s="194"/>
      <c r="D383" s="195" t="s">
        <v>284</v>
      </c>
      <c r="E383" s="196" t="s">
        <v>5</v>
      </c>
      <c r="F383" s="197" t="s">
        <v>4727</v>
      </c>
      <c r="H383" s="196" t="s">
        <v>5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6" t="s">
        <v>284</v>
      </c>
      <c r="AU383" s="196" t="s">
        <v>81</v>
      </c>
      <c r="AV383" s="12" t="s">
        <v>77</v>
      </c>
      <c r="AW383" s="12" t="s">
        <v>36</v>
      </c>
      <c r="AX383" s="12" t="s">
        <v>73</v>
      </c>
      <c r="AY383" s="196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4736</v>
      </c>
      <c r="H384" s="205">
        <v>1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3" customFormat="1">
      <c r="B385" s="202"/>
      <c r="D385" s="195" t="s">
        <v>284</v>
      </c>
      <c r="E385" s="203" t="s">
        <v>5</v>
      </c>
      <c r="F385" s="204" t="s">
        <v>5</v>
      </c>
      <c r="H385" s="205">
        <v>0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284</v>
      </c>
      <c r="AU385" s="203" t="s">
        <v>81</v>
      </c>
      <c r="AV385" s="13" t="s">
        <v>81</v>
      </c>
      <c r="AW385" s="13" t="s">
        <v>6</v>
      </c>
      <c r="AX385" s="13" t="s">
        <v>73</v>
      </c>
      <c r="AY385" s="203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1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646</v>
      </c>
      <c r="D387" s="182" t="s">
        <v>278</v>
      </c>
      <c r="E387" s="183" t="s">
        <v>2670</v>
      </c>
      <c r="F387" s="184" t="s">
        <v>2671</v>
      </c>
      <c r="G387" s="185" t="s">
        <v>368</v>
      </c>
      <c r="H387" s="186">
        <v>4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9.0000000000000006E-5</v>
      </c>
      <c r="R387" s="191">
        <f>Q387*H387</f>
        <v>3.6000000000000002E-4</v>
      </c>
      <c r="S387" s="191">
        <v>0</v>
      </c>
      <c r="T387" s="192">
        <f>S387*H387</f>
        <v>0</v>
      </c>
      <c r="AR387" s="25" t="s">
        <v>384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384</v>
      </c>
      <c r="BM387" s="25" t="s">
        <v>4794</v>
      </c>
    </row>
    <row r="388" spans="2:65" s="12" customFormat="1">
      <c r="B388" s="194"/>
      <c r="D388" s="195" t="s">
        <v>284</v>
      </c>
      <c r="E388" s="196" t="s">
        <v>5</v>
      </c>
      <c r="F388" s="197" t="s">
        <v>4732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3" customFormat="1">
      <c r="B389" s="202"/>
      <c r="D389" s="195" t="s">
        <v>284</v>
      </c>
      <c r="E389" s="203" t="s">
        <v>5</v>
      </c>
      <c r="F389" s="204" t="s">
        <v>4743</v>
      </c>
      <c r="H389" s="205">
        <v>3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284</v>
      </c>
      <c r="AU389" s="203" t="s">
        <v>81</v>
      </c>
      <c r="AV389" s="13" t="s">
        <v>81</v>
      </c>
      <c r="AW389" s="13" t="s">
        <v>36</v>
      </c>
      <c r="AX389" s="13" t="s">
        <v>73</v>
      </c>
      <c r="AY389" s="203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4795</v>
      </c>
      <c r="H390" s="205">
        <v>1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5" customFormat="1">
      <c r="B391" s="218"/>
      <c r="D391" s="195" t="s">
        <v>284</v>
      </c>
      <c r="E391" s="219" t="s">
        <v>5</v>
      </c>
      <c r="F391" s="220" t="s">
        <v>291</v>
      </c>
      <c r="H391" s="221">
        <v>4</v>
      </c>
      <c r="I391" s="222"/>
      <c r="L391" s="218"/>
      <c r="M391" s="223"/>
      <c r="N391" s="224"/>
      <c r="O391" s="224"/>
      <c r="P391" s="224"/>
      <c r="Q391" s="224"/>
      <c r="R391" s="224"/>
      <c r="S391" s="224"/>
      <c r="T391" s="225"/>
      <c r="AT391" s="219" t="s">
        <v>284</v>
      </c>
      <c r="AU391" s="219" t="s">
        <v>81</v>
      </c>
      <c r="AV391" s="15" t="s">
        <v>92</v>
      </c>
      <c r="AW391" s="15" t="s">
        <v>36</v>
      </c>
      <c r="AX391" s="15" t="s">
        <v>77</v>
      </c>
      <c r="AY391" s="219" t="s">
        <v>276</v>
      </c>
    </row>
    <row r="392" spans="2:65" s="1" customFormat="1" ht="16.5" customHeight="1">
      <c r="B392" s="181"/>
      <c r="C392" s="182" t="s">
        <v>650</v>
      </c>
      <c r="D392" s="182" t="s">
        <v>278</v>
      </c>
      <c r="E392" s="183" t="s">
        <v>2195</v>
      </c>
      <c r="F392" s="184" t="s">
        <v>2196</v>
      </c>
      <c r="G392" s="185" t="s">
        <v>318</v>
      </c>
      <c r="H392" s="186">
        <v>7.9000000000000001E-2</v>
      </c>
      <c r="I392" s="187"/>
      <c r="J392" s="188">
        <f>ROUND(I392*H392,2)</f>
        <v>0</v>
      </c>
      <c r="K392" s="184" t="s">
        <v>282</v>
      </c>
      <c r="L392" s="42"/>
      <c r="M392" s="189" t="s">
        <v>5</v>
      </c>
      <c r="N392" s="190" t="s">
        <v>46</v>
      </c>
      <c r="O392" s="43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25" t="s">
        <v>384</v>
      </c>
      <c r="AT392" s="25" t="s">
        <v>278</v>
      </c>
      <c r="AU392" s="25" t="s">
        <v>81</v>
      </c>
      <c r="AY392" s="25" t="s">
        <v>276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5" t="s">
        <v>92</v>
      </c>
      <c r="BK392" s="193">
        <f>ROUND(I392*H392,2)</f>
        <v>0</v>
      </c>
      <c r="BL392" s="25" t="s">
        <v>384</v>
      </c>
      <c r="BM392" s="25" t="s">
        <v>4796</v>
      </c>
    </row>
    <row r="393" spans="2:65" s="1" customFormat="1" ht="16.5" customHeight="1">
      <c r="B393" s="181"/>
      <c r="C393" s="182" t="s">
        <v>654</v>
      </c>
      <c r="D393" s="182" t="s">
        <v>278</v>
      </c>
      <c r="E393" s="183" t="s">
        <v>2198</v>
      </c>
      <c r="F393" s="184" t="s">
        <v>2199</v>
      </c>
      <c r="G393" s="185" t="s">
        <v>318</v>
      </c>
      <c r="H393" s="186">
        <v>7.9000000000000001E-2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4797</v>
      </c>
    </row>
    <row r="394" spans="2:65" s="11" customFormat="1" ht="29.85" customHeight="1">
      <c r="B394" s="168"/>
      <c r="D394" s="169" t="s">
        <v>72</v>
      </c>
      <c r="E394" s="179" t="s">
        <v>2679</v>
      </c>
      <c r="F394" s="179" t="s">
        <v>2067</v>
      </c>
      <c r="I394" s="171"/>
      <c r="J394" s="180">
        <f>BK394</f>
        <v>0</v>
      </c>
      <c r="L394" s="168"/>
      <c r="M394" s="173"/>
      <c r="N394" s="174"/>
      <c r="O394" s="174"/>
      <c r="P394" s="175">
        <f>SUM(P395:P402)</f>
        <v>0</v>
      </c>
      <c r="Q394" s="174"/>
      <c r="R394" s="175">
        <f>SUM(R395:R402)</f>
        <v>3.73E-2</v>
      </c>
      <c r="S394" s="174"/>
      <c r="T394" s="176">
        <f>SUM(T395:T402)</f>
        <v>0</v>
      </c>
      <c r="AR394" s="169" t="s">
        <v>81</v>
      </c>
      <c r="AT394" s="177" t="s">
        <v>72</v>
      </c>
      <c r="AU394" s="177" t="s">
        <v>77</v>
      </c>
      <c r="AY394" s="169" t="s">
        <v>276</v>
      </c>
      <c r="BK394" s="178">
        <f>SUM(BK395:BK402)</f>
        <v>0</v>
      </c>
    </row>
    <row r="395" spans="2:65" s="1" customFormat="1" ht="25.5" customHeight="1">
      <c r="B395" s="181"/>
      <c r="C395" s="182" t="s">
        <v>461</v>
      </c>
      <c r="D395" s="182" t="s">
        <v>278</v>
      </c>
      <c r="E395" s="183" t="s">
        <v>2680</v>
      </c>
      <c r="F395" s="184" t="s">
        <v>2681</v>
      </c>
      <c r="G395" s="185" t="s">
        <v>2170</v>
      </c>
      <c r="H395" s="186">
        <v>2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1.865E-2</v>
      </c>
      <c r="R395" s="191">
        <f>Q395*H395</f>
        <v>3.73E-2</v>
      </c>
      <c r="S395" s="191">
        <v>0</v>
      </c>
      <c r="T395" s="192">
        <f>S395*H395</f>
        <v>0</v>
      </c>
      <c r="AR395" s="25" t="s">
        <v>384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384</v>
      </c>
      <c r="BM395" s="25" t="s">
        <v>4798</v>
      </c>
    </row>
    <row r="396" spans="2:65" s="12" customFormat="1">
      <c r="B396" s="194"/>
      <c r="D396" s="195" t="s">
        <v>284</v>
      </c>
      <c r="E396" s="196" t="s">
        <v>5</v>
      </c>
      <c r="F396" s="197" t="s">
        <v>4727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4740</v>
      </c>
      <c r="H397" s="205">
        <v>1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4741</v>
      </c>
      <c r="H398" s="205">
        <v>1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5</v>
      </c>
      <c r="H399" s="205">
        <v>0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6</v>
      </c>
      <c r="AX399" s="13" t="s">
        <v>73</v>
      </c>
      <c r="AY399" s="203" t="s">
        <v>276</v>
      </c>
    </row>
    <row r="400" spans="2:65" s="15" customFormat="1">
      <c r="B400" s="218"/>
      <c r="D400" s="195" t="s">
        <v>284</v>
      </c>
      <c r="E400" s="219" t="s">
        <v>5</v>
      </c>
      <c r="F400" s="220" t="s">
        <v>291</v>
      </c>
      <c r="H400" s="221">
        <v>2</v>
      </c>
      <c r="I400" s="222"/>
      <c r="L400" s="218"/>
      <c r="M400" s="223"/>
      <c r="N400" s="224"/>
      <c r="O400" s="224"/>
      <c r="P400" s="224"/>
      <c r="Q400" s="224"/>
      <c r="R400" s="224"/>
      <c r="S400" s="224"/>
      <c r="T400" s="225"/>
      <c r="AT400" s="219" t="s">
        <v>284</v>
      </c>
      <c r="AU400" s="219" t="s">
        <v>81</v>
      </c>
      <c r="AV400" s="15" t="s">
        <v>92</v>
      </c>
      <c r="AW400" s="15" t="s">
        <v>36</v>
      </c>
      <c r="AX400" s="15" t="s">
        <v>77</v>
      </c>
      <c r="AY400" s="219" t="s">
        <v>276</v>
      </c>
    </row>
    <row r="401" spans="2:65" s="1" customFormat="1" ht="16.5" customHeight="1">
      <c r="B401" s="181"/>
      <c r="C401" s="182" t="s">
        <v>662</v>
      </c>
      <c r="D401" s="182" t="s">
        <v>278</v>
      </c>
      <c r="E401" s="183" t="s">
        <v>2686</v>
      </c>
      <c r="F401" s="184" t="s">
        <v>2687</v>
      </c>
      <c r="G401" s="185" t="s">
        <v>318</v>
      </c>
      <c r="H401" s="186">
        <v>3.6999999999999998E-2</v>
      </c>
      <c r="I401" s="187"/>
      <c r="J401" s="188">
        <f>ROUND(I401*H401,2)</f>
        <v>0</v>
      </c>
      <c r="K401" s="184" t="s">
        <v>282</v>
      </c>
      <c r="L401" s="42"/>
      <c r="M401" s="189" t="s">
        <v>5</v>
      </c>
      <c r="N401" s="190" t="s">
        <v>46</v>
      </c>
      <c r="O401" s="43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25" t="s">
        <v>384</v>
      </c>
      <c r="AT401" s="25" t="s">
        <v>278</v>
      </c>
      <c r="AU401" s="25" t="s">
        <v>81</v>
      </c>
      <c r="AY401" s="25" t="s">
        <v>276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5" t="s">
        <v>92</v>
      </c>
      <c r="BK401" s="193">
        <f>ROUND(I401*H401,2)</f>
        <v>0</v>
      </c>
      <c r="BL401" s="25" t="s">
        <v>384</v>
      </c>
      <c r="BM401" s="25" t="s">
        <v>4799</v>
      </c>
    </row>
    <row r="402" spans="2:65" s="1" customFormat="1" ht="16.5" customHeight="1">
      <c r="B402" s="181"/>
      <c r="C402" s="182" t="s">
        <v>667</v>
      </c>
      <c r="D402" s="182" t="s">
        <v>278</v>
      </c>
      <c r="E402" s="183" t="s">
        <v>2689</v>
      </c>
      <c r="F402" s="184" t="s">
        <v>2690</v>
      </c>
      <c r="G402" s="185" t="s">
        <v>318</v>
      </c>
      <c r="H402" s="186">
        <v>3.6999999999999998E-2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239" t="s">
        <v>46</v>
      </c>
      <c r="O402" s="240"/>
      <c r="P402" s="241">
        <f>O402*H402</f>
        <v>0</v>
      </c>
      <c r="Q402" s="241">
        <v>0</v>
      </c>
      <c r="R402" s="241">
        <f>Q402*H402</f>
        <v>0</v>
      </c>
      <c r="S402" s="241">
        <v>0</v>
      </c>
      <c r="T402" s="242">
        <f>S402*H402</f>
        <v>0</v>
      </c>
      <c r="AR402" s="25" t="s">
        <v>384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384</v>
      </c>
      <c r="BM402" s="25" t="s">
        <v>4800</v>
      </c>
    </row>
    <row r="403" spans="2:65" s="1" customFormat="1" ht="6.9" customHeight="1">
      <c r="B403" s="57"/>
      <c r="C403" s="58"/>
      <c r="D403" s="58"/>
      <c r="E403" s="58"/>
      <c r="F403" s="58"/>
      <c r="G403" s="58"/>
      <c r="H403" s="58"/>
      <c r="I403" s="135"/>
      <c r="J403" s="58"/>
      <c r="K403" s="58"/>
      <c r="L403" s="42"/>
    </row>
  </sheetData>
  <sheetProtection password="E2A1" sheet="1" objects="1" scenarios="1"/>
  <autoFilter ref="C96:K402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168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4801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ROUND(J94,2)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ROUND(SUM(BE94:BE150), 2)</f>
        <v>0</v>
      </c>
      <c r="G34" s="43"/>
      <c r="H34" s="43"/>
      <c r="I34" s="127">
        <v>0.21</v>
      </c>
      <c r="J34" s="126">
        <f>ROUND(ROUND((SUM(BE94:BE150)),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ROUND(SUM(BF94:BF150), 2)</f>
        <v>0</v>
      </c>
      <c r="G35" s="43"/>
      <c r="H35" s="43"/>
      <c r="I35" s="127">
        <v>0.15</v>
      </c>
      <c r="J35" s="126">
        <f>ROUND(ROUND((SUM(BF94:BF150)),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ROUND(SUM(BG94:BG150),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ROUND(SUM(BH94:BH150),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ROUND(SUM(BI94:BI150),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2.1.3 - VYTÁPĚNÍ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J94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4802</v>
      </c>
      <c r="E65" s="146"/>
      <c r="F65" s="146"/>
      <c r="G65" s="146"/>
      <c r="H65" s="146"/>
      <c r="I65" s="147"/>
      <c r="J65" s="148">
        <f>J95</f>
        <v>0</v>
      </c>
      <c r="K65" s="149"/>
    </row>
    <row r="66" spans="2:12" s="9" customFormat="1" ht="19.95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J96</f>
        <v>0</v>
      </c>
      <c r="K66" s="156"/>
    </row>
    <row r="67" spans="2:12" s="9" customFormat="1" ht="19.95" customHeight="1">
      <c r="B67" s="150"/>
      <c r="C67" s="151"/>
      <c r="D67" s="152" t="s">
        <v>4803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95" customHeight="1">
      <c r="B68" s="150"/>
      <c r="C68" s="151"/>
      <c r="D68" s="152" t="s">
        <v>4804</v>
      </c>
      <c r="E68" s="153"/>
      <c r="F68" s="153"/>
      <c r="G68" s="153"/>
      <c r="H68" s="153"/>
      <c r="I68" s="154"/>
      <c r="J68" s="155">
        <f>J122</f>
        <v>0</v>
      </c>
      <c r="K68" s="156"/>
    </row>
    <row r="69" spans="2:12" s="9" customFormat="1" ht="19.95" customHeight="1">
      <c r="B69" s="150"/>
      <c r="C69" s="151"/>
      <c r="D69" s="152" t="s">
        <v>4805</v>
      </c>
      <c r="E69" s="153"/>
      <c r="F69" s="153"/>
      <c r="G69" s="153"/>
      <c r="H69" s="153"/>
      <c r="I69" s="154"/>
      <c r="J69" s="155">
        <f>J132</f>
        <v>0</v>
      </c>
      <c r="K69" s="156"/>
    </row>
    <row r="70" spans="2:12" s="9" customFormat="1" ht="19.95" customHeight="1">
      <c r="B70" s="150"/>
      <c r="C70" s="151"/>
      <c r="D70" s="152" t="s">
        <v>4806</v>
      </c>
      <c r="E70" s="153"/>
      <c r="F70" s="153"/>
      <c r="G70" s="153"/>
      <c r="H70" s="153"/>
      <c r="I70" s="154"/>
      <c r="J70" s="155">
        <f>J149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" customHeight="1">
      <c r="B77" s="42"/>
      <c r="C77" s="62" t="s">
        <v>260</v>
      </c>
      <c r="L77" s="42"/>
    </row>
    <row r="78" spans="2:12" s="1" customFormat="1" ht="6.9" customHeight="1">
      <c r="B78" s="42"/>
      <c r="L78" s="42"/>
    </row>
    <row r="79" spans="2:12" s="1" customFormat="1" ht="14.4" customHeight="1">
      <c r="B79" s="42"/>
      <c r="C79" s="64" t="s">
        <v>20</v>
      </c>
      <c r="L79" s="42"/>
    </row>
    <row r="80" spans="2:12" s="1" customFormat="1" ht="16.5" customHeight="1">
      <c r="B80" s="42"/>
      <c r="E80" s="624" t="str">
        <f>E7</f>
        <v>STAVBA 1 + STAVBA 2</v>
      </c>
      <c r="F80" s="625"/>
      <c r="G80" s="625"/>
      <c r="H80" s="625"/>
      <c r="L80" s="42"/>
    </row>
    <row r="81" spans="2:63" ht="13.2">
      <c r="B81" s="29"/>
      <c r="C81" s="64" t="s">
        <v>234</v>
      </c>
      <c r="L81" s="29"/>
    </row>
    <row r="82" spans="2:63" ht="16.5" customHeight="1">
      <c r="B82" s="29"/>
      <c r="E82" s="624" t="s">
        <v>3752</v>
      </c>
      <c r="F82" s="618"/>
      <c r="G82" s="618"/>
      <c r="H82" s="618"/>
      <c r="L82" s="29"/>
    </row>
    <row r="83" spans="2:63" ht="13.2">
      <c r="B83" s="29"/>
      <c r="C83" s="64" t="s">
        <v>236</v>
      </c>
      <c r="L83" s="29"/>
    </row>
    <row r="84" spans="2:63" s="1" customFormat="1" ht="28.5" customHeight="1">
      <c r="B84" s="42"/>
      <c r="E84" s="626" t="s">
        <v>3753</v>
      </c>
      <c r="F84" s="627"/>
      <c r="G84" s="627"/>
      <c r="H84" s="627"/>
      <c r="L84" s="42"/>
    </row>
    <row r="85" spans="2:63" s="1" customFormat="1" ht="14.4" customHeight="1">
      <c r="B85" s="42"/>
      <c r="C85" s="64" t="s">
        <v>2736</v>
      </c>
      <c r="L85" s="42"/>
    </row>
    <row r="86" spans="2:63" s="1" customFormat="1" ht="17.25" customHeight="1">
      <c r="B86" s="42"/>
      <c r="E86" s="591" t="str">
        <f>E13</f>
        <v>2.1.3 - VYTÁPĚNÍ</v>
      </c>
      <c r="F86" s="627"/>
      <c r="G86" s="627"/>
      <c r="H86" s="627"/>
      <c r="L86" s="42"/>
    </row>
    <row r="87" spans="2:63" s="1" customFormat="1" ht="6.9" customHeight="1">
      <c r="B87" s="42"/>
      <c r="L87" s="42"/>
    </row>
    <row r="88" spans="2:63" s="1" customFormat="1" ht="18" customHeight="1">
      <c r="B88" s="42"/>
      <c r="C88" s="64" t="s">
        <v>24</v>
      </c>
      <c r="F88" s="157" t="str">
        <f>F16</f>
        <v>Olomouc, ul. Šlechtitelů, areál PřF UP, parc. č. 1</v>
      </c>
      <c r="I88" s="158" t="s">
        <v>26</v>
      </c>
      <c r="J88" s="68" t="str">
        <f>IF(J16="","",J16)</f>
        <v>30. 1. 2018</v>
      </c>
      <c r="L88" s="42"/>
    </row>
    <row r="89" spans="2:63" s="1" customFormat="1" ht="6.9" customHeight="1">
      <c r="B89" s="42"/>
      <c r="L89" s="42"/>
    </row>
    <row r="90" spans="2:63" s="1" customFormat="1" ht="13.2">
      <c r="B90" s="42"/>
      <c r="C90" s="64" t="s">
        <v>28</v>
      </c>
      <c r="F90" s="157" t="str">
        <f>E19</f>
        <v>Univerzita Palackého v Olomouci, Křížkovského</v>
      </c>
      <c r="I90" s="158" t="s">
        <v>34</v>
      </c>
      <c r="J90" s="157" t="str">
        <f>E25</f>
        <v>ASET studio s.r.o.</v>
      </c>
      <c r="L90" s="42"/>
    </row>
    <row r="91" spans="2:63" s="1" customFormat="1" ht="14.4" customHeight="1">
      <c r="B91" s="42"/>
      <c r="C91" s="64" t="s">
        <v>32</v>
      </c>
      <c r="F91" s="157" t="str">
        <f>IF(E22="","",E22)</f>
        <v/>
      </c>
      <c r="L91" s="42"/>
    </row>
    <row r="92" spans="2:63" s="1" customFormat="1" ht="10.35" customHeight="1">
      <c r="B92" s="42"/>
      <c r="L92" s="42"/>
    </row>
    <row r="93" spans="2:63" s="10" customFormat="1" ht="29.25" customHeight="1">
      <c r="B93" s="159"/>
      <c r="C93" s="160" t="s">
        <v>261</v>
      </c>
      <c r="D93" s="161" t="s">
        <v>58</v>
      </c>
      <c r="E93" s="161" t="s">
        <v>54</v>
      </c>
      <c r="F93" s="161" t="s">
        <v>262</v>
      </c>
      <c r="G93" s="161" t="s">
        <v>263</v>
      </c>
      <c r="H93" s="161" t="s">
        <v>264</v>
      </c>
      <c r="I93" s="162" t="s">
        <v>265</v>
      </c>
      <c r="J93" s="161" t="s">
        <v>242</v>
      </c>
      <c r="K93" s="163" t="s">
        <v>266</v>
      </c>
      <c r="L93" s="159"/>
      <c r="M93" s="74" t="s">
        <v>267</v>
      </c>
      <c r="N93" s="75" t="s">
        <v>43</v>
      </c>
      <c r="O93" s="75" t="s">
        <v>268</v>
      </c>
      <c r="P93" s="75" t="s">
        <v>269</v>
      </c>
      <c r="Q93" s="75" t="s">
        <v>270</v>
      </c>
      <c r="R93" s="75" t="s">
        <v>271</v>
      </c>
      <c r="S93" s="75" t="s">
        <v>272</v>
      </c>
      <c r="T93" s="76" t="s">
        <v>273</v>
      </c>
    </row>
    <row r="94" spans="2:63" s="1" customFormat="1" ht="29.25" customHeight="1">
      <c r="B94" s="42"/>
      <c r="C94" s="78" t="s">
        <v>243</v>
      </c>
      <c r="J94" s="164">
        <f>BK94</f>
        <v>0</v>
      </c>
      <c r="L94" s="42"/>
      <c r="M94" s="77"/>
      <c r="N94" s="69"/>
      <c r="O94" s="69"/>
      <c r="P94" s="165">
        <f>P95</f>
        <v>0</v>
      </c>
      <c r="Q94" s="69"/>
      <c r="R94" s="165">
        <f>R95</f>
        <v>0.41267999999999994</v>
      </c>
      <c r="S94" s="69"/>
      <c r="T94" s="166">
        <f>T95</f>
        <v>0.45688000000000001</v>
      </c>
      <c r="AT94" s="25" t="s">
        <v>72</v>
      </c>
      <c r="AU94" s="25" t="s">
        <v>244</v>
      </c>
      <c r="BK94" s="167">
        <f>BK95</f>
        <v>0</v>
      </c>
    </row>
    <row r="95" spans="2:63" s="11" customFormat="1" ht="37.35" customHeight="1">
      <c r="B95" s="168"/>
      <c r="D95" s="169" t="s">
        <v>72</v>
      </c>
      <c r="E95" s="170" t="s">
        <v>2745</v>
      </c>
      <c r="F95" s="170" t="s">
        <v>3756</v>
      </c>
      <c r="I95" s="171"/>
      <c r="J95" s="172">
        <f>BK95</f>
        <v>0</v>
      </c>
      <c r="L95" s="168"/>
      <c r="M95" s="173"/>
      <c r="N95" s="174"/>
      <c r="O95" s="174"/>
      <c r="P95" s="175">
        <f>P96+P108+P122+P132+P149</f>
        <v>0</v>
      </c>
      <c r="Q95" s="174"/>
      <c r="R95" s="175">
        <f>R96+R108+R122+R132+R149</f>
        <v>0.41267999999999994</v>
      </c>
      <c r="S95" s="174"/>
      <c r="T95" s="176">
        <f>T96+T108+T122+T132+T149</f>
        <v>0.45688000000000001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BK96+BK108+BK122+BK132+BK149</f>
        <v>0</v>
      </c>
    </row>
    <row r="96" spans="2:63" s="11" customFormat="1" ht="19.95" customHeight="1">
      <c r="B96" s="168"/>
      <c r="D96" s="169" t="s">
        <v>72</v>
      </c>
      <c r="E96" s="179" t="s">
        <v>578</v>
      </c>
      <c r="F96" s="179" t="s">
        <v>2747</v>
      </c>
      <c r="I96" s="171"/>
      <c r="J96" s="180">
        <f>BK96</f>
        <v>0</v>
      </c>
      <c r="L96" s="168"/>
      <c r="M96" s="173"/>
      <c r="N96" s="174"/>
      <c r="O96" s="174"/>
      <c r="P96" s="175">
        <f>SUM(P97:P107)</f>
        <v>0</v>
      </c>
      <c r="Q96" s="174"/>
      <c r="R96" s="175">
        <f>SUM(R97:R107)</f>
        <v>0</v>
      </c>
      <c r="S96" s="174"/>
      <c r="T96" s="176">
        <f>SUM(T97:T107)</f>
        <v>0</v>
      </c>
      <c r="AR96" s="169" t="s">
        <v>77</v>
      </c>
      <c r="AT96" s="177" t="s">
        <v>72</v>
      </c>
      <c r="AU96" s="177" t="s">
        <v>77</v>
      </c>
      <c r="AY96" s="169" t="s">
        <v>276</v>
      </c>
      <c r="BK96" s="178">
        <f>SUM(BK97:BK107)</f>
        <v>0</v>
      </c>
    </row>
    <row r="97" spans="2:65" s="1" customFormat="1" ht="16.5" customHeight="1">
      <c r="B97" s="181"/>
      <c r="C97" s="182" t="s">
        <v>77</v>
      </c>
      <c r="D97" s="182" t="s">
        <v>278</v>
      </c>
      <c r="E97" s="183" t="s">
        <v>2748</v>
      </c>
      <c r="F97" s="184" t="s">
        <v>4807</v>
      </c>
      <c r="G97" s="185" t="s">
        <v>416</v>
      </c>
      <c r="H97" s="186">
        <v>6</v>
      </c>
      <c r="I97" s="187"/>
      <c r="J97" s="188">
        <f t="shared" ref="J97:J107" si="0"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 t="shared" ref="P97:P107" si="1">O97*H97</f>
        <v>0</v>
      </c>
      <c r="Q97" s="191">
        <v>0</v>
      </c>
      <c r="R97" s="191">
        <f t="shared" ref="R97:R107" si="2">Q97*H97</f>
        <v>0</v>
      </c>
      <c r="S97" s="191">
        <v>0</v>
      </c>
      <c r="T97" s="192">
        <f t="shared" ref="T97:T107" si="3"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 t="shared" ref="BE97:BE107" si="4">IF(N97="základní",J97,0)</f>
        <v>0</v>
      </c>
      <c r="BF97" s="193">
        <f t="shared" ref="BF97:BF107" si="5">IF(N97="snížená",J97,0)</f>
        <v>0</v>
      </c>
      <c r="BG97" s="193">
        <f t="shared" ref="BG97:BG107" si="6">IF(N97="zákl. přenesená",J97,0)</f>
        <v>0</v>
      </c>
      <c r="BH97" s="193">
        <f t="shared" ref="BH97:BH107" si="7">IF(N97="sníž. přenesená",J97,0)</f>
        <v>0</v>
      </c>
      <c r="BI97" s="193">
        <f t="shared" ref="BI97:BI107" si="8">IF(N97="nulová",J97,0)</f>
        <v>0</v>
      </c>
      <c r="BJ97" s="25" t="s">
        <v>92</v>
      </c>
      <c r="BK97" s="193">
        <f t="shared" ref="BK97:BK107" si="9">ROUND(I97*H97,2)</f>
        <v>0</v>
      </c>
      <c r="BL97" s="25" t="s">
        <v>92</v>
      </c>
      <c r="BM97" s="25" t="s">
        <v>81</v>
      </c>
    </row>
    <row r="98" spans="2:65" s="1" customFormat="1" ht="16.5" customHeight="1">
      <c r="B98" s="181"/>
      <c r="C98" s="182" t="s">
        <v>81</v>
      </c>
      <c r="D98" s="182" t="s">
        <v>278</v>
      </c>
      <c r="E98" s="183" t="s">
        <v>2750</v>
      </c>
      <c r="F98" s="184" t="s">
        <v>4808</v>
      </c>
      <c r="G98" s="185" t="s">
        <v>416</v>
      </c>
      <c r="H98" s="186">
        <v>5</v>
      </c>
      <c r="I98" s="187"/>
      <c r="J98" s="188">
        <f t="shared" si="0"/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92</v>
      </c>
    </row>
    <row r="99" spans="2:65" s="1" customFormat="1" ht="16.5" customHeight="1">
      <c r="B99" s="181"/>
      <c r="C99" s="182" t="s">
        <v>87</v>
      </c>
      <c r="D99" s="182" t="s">
        <v>278</v>
      </c>
      <c r="E99" s="183" t="s">
        <v>2752</v>
      </c>
      <c r="F99" s="184" t="s">
        <v>4809</v>
      </c>
      <c r="G99" s="185" t="s">
        <v>416</v>
      </c>
      <c r="H99" s="186">
        <v>10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310</v>
      </c>
    </row>
    <row r="100" spans="2:65" s="1" customFormat="1" ht="16.5" customHeight="1">
      <c r="B100" s="181"/>
      <c r="C100" s="182" t="s">
        <v>92</v>
      </c>
      <c r="D100" s="182" t="s">
        <v>278</v>
      </c>
      <c r="E100" s="183" t="s">
        <v>2758</v>
      </c>
      <c r="F100" s="184" t="s">
        <v>4810</v>
      </c>
      <c r="G100" s="185" t="s">
        <v>416</v>
      </c>
      <c r="H100" s="186">
        <v>85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322</v>
      </c>
    </row>
    <row r="101" spans="2:65" s="1" customFormat="1" ht="16.5" customHeight="1">
      <c r="B101" s="181"/>
      <c r="C101" s="182" t="s">
        <v>305</v>
      </c>
      <c r="D101" s="182" t="s">
        <v>278</v>
      </c>
      <c r="E101" s="183" t="s">
        <v>2760</v>
      </c>
      <c r="F101" s="184" t="s">
        <v>2761</v>
      </c>
      <c r="G101" s="185" t="s">
        <v>416</v>
      </c>
      <c r="H101" s="186">
        <v>6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340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4811</v>
      </c>
      <c r="F102" s="184" t="s">
        <v>4812</v>
      </c>
      <c r="G102" s="185" t="s">
        <v>416</v>
      </c>
      <c r="H102" s="186">
        <v>26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356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4813</v>
      </c>
      <c r="F103" s="184" t="s">
        <v>4814</v>
      </c>
      <c r="G103" s="185" t="s">
        <v>416</v>
      </c>
      <c r="H103" s="186">
        <v>6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372</v>
      </c>
    </row>
    <row r="104" spans="2:65" s="1" customFormat="1" ht="16.5" customHeight="1">
      <c r="B104" s="181"/>
      <c r="C104" s="182" t="s">
        <v>322</v>
      </c>
      <c r="D104" s="182" t="s">
        <v>278</v>
      </c>
      <c r="E104" s="183" t="s">
        <v>2768</v>
      </c>
      <c r="F104" s="184" t="s">
        <v>2769</v>
      </c>
      <c r="G104" s="185" t="s">
        <v>447</v>
      </c>
      <c r="H104" s="186">
        <v>106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384</v>
      </c>
    </row>
    <row r="105" spans="2:65" s="1" customFormat="1" ht="16.5" customHeight="1">
      <c r="B105" s="181"/>
      <c r="C105" s="182" t="s">
        <v>332</v>
      </c>
      <c r="D105" s="182" t="s">
        <v>278</v>
      </c>
      <c r="E105" s="183" t="s">
        <v>4815</v>
      </c>
      <c r="F105" s="184" t="s">
        <v>4816</v>
      </c>
      <c r="G105" s="185" t="s">
        <v>416</v>
      </c>
      <c r="H105" s="186">
        <v>38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413</v>
      </c>
    </row>
    <row r="106" spans="2:65" s="1" customFormat="1" ht="16.5" customHeight="1">
      <c r="B106" s="181"/>
      <c r="C106" s="182" t="s">
        <v>340</v>
      </c>
      <c r="D106" s="182" t="s">
        <v>278</v>
      </c>
      <c r="E106" s="183" t="s">
        <v>2772</v>
      </c>
      <c r="F106" s="184" t="s">
        <v>2773</v>
      </c>
      <c r="G106" s="185" t="s">
        <v>2170</v>
      </c>
      <c r="H106" s="186">
        <v>0.3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428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2774</v>
      </c>
      <c r="F107" s="184" t="s">
        <v>2775</v>
      </c>
      <c r="G107" s="185" t="s">
        <v>318</v>
      </c>
      <c r="H107" s="186">
        <v>0.129</v>
      </c>
      <c r="I107" s="187"/>
      <c r="J107" s="188">
        <f t="shared" si="0"/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435</v>
      </c>
    </row>
    <row r="108" spans="2:65" s="11" customFormat="1" ht="29.85" customHeight="1">
      <c r="B108" s="168"/>
      <c r="D108" s="169" t="s">
        <v>72</v>
      </c>
      <c r="E108" s="179" t="s">
        <v>2776</v>
      </c>
      <c r="F108" s="179" t="s">
        <v>2800</v>
      </c>
      <c r="I108" s="171"/>
      <c r="J108" s="180">
        <f>BK108</f>
        <v>0</v>
      </c>
      <c r="L108" s="168"/>
      <c r="M108" s="173"/>
      <c r="N108" s="174"/>
      <c r="O108" s="174"/>
      <c r="P108" s="175">
        <f>SUM(P109:P121)</f>
        <v>0</v>
      </c>
      <c r="Q108" s="174"/>
      <c r="R108" s="175">
        <f>SUM(R109:R121)</f>
        <v>0.25519999999999998</v>
      </c>
      <c r="S108" s="174"/>
      <c r="T108" s="176">
        <f>SUM(T109:T121)</f>
        <v>0.44288</v>
      </c>
      <c r="AR108" s="169" t="s">
        <v>77</v>
      </c>
      <c r="AT108" s="177" t="s">
        <v>72</v>
      </c>
      <c r="AU108" s="177" t="s">
        <v>77</v>
      </c>
      <c r="AY108" s="169" t="s">
        <v>276</v>
      </c>
      <c r="BK108" s="178">
        <f>SUM(BK109:BK121)</f>
        <v>0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2801</v>
      </c>
      <c r="F109" s="184" t="s">
        <v>2802</v>
      </c>
      <c r="G109" s="185" t="s">
        <v>416</v>
      </c>
      <c r="H109" s="186">
        <v>50</v>
      </c>
      <c r="I109" s="187"/>
      <c r="J109" s="188">
        <f t="shared" ref="J109:J121" si="10">ROUND(I109*H109,2)</f>
        <v>0</v>
      </c>
      <c r="K109" s="184" t="s">
        <v>282</v>
      </c>
      <c r="L109" s="42"/>
      <c r="M109" s="189" t="s">
        <v>5</v>
      </c>
      <c r="N109" s="190" t="s">
        <v>46</v>
      </c>
      <c r="O109" s="43"/>
      <c r="P109" s="191">
        <f t="shared" ref="P109:P121" si="11">O109*H109</f>
        <v>0</v>
      </c>
      <c r="Q109" s="191">
        <v>4.6999999999999999E-4</v>
      </c>
      <c r="R109" s="191">
        <f t="shared" ref="R109:R121" si="12">Q109*H109</f>
        <v>2.35E-2</v>
      </c>
      <c r="S109" s="191">
        <v>0</v>
      </c>
      <c r="T109" s="192">
        <f t="shared" ref="T109:T121" si="13"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ref="BE109:BE121" si="14">IF(N109="základní",J109,0)</f>
        <v>0</v>
      </c>
      <c r="BF109" s="193">
        <f t="shared" ref="BF109:BF121" si="15">IF(N109="snížená",J109,0)</f>
        <v>0</v>
      </c>
      <c r="BG109" s="193">
        <f t="shared" ref="BG109:BG121" si="16">IF(N109="zákl. přenesená",J109,0)</f>
        <v>0</v>
      </c>
      <c r="BH109" s="193">
        <f t="shared" ref="BH109:BH121" si="17">IF(N109="sníž. přenesená",J109,0)</f>
        <v>0</v>
      </c>
      <c r="BI109" s="193">
        <f t="shared" ref="BI109:BI121" si="18">IF(N109="nulová",J109,0)</f>
        <v>0</v>
      </c>
      <c r="BJ109" s="25" t="s">
        <v>92</v>
      </c>
      <c r="BK109" s="193">
        <f t="shared" ref="BK109:BK121" si="19">ROUND(I109*H109,2)</f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2803</v>
      </c>
      <c r="F110" s="184" t="s">
        <v>2804</v>
      </c>
      <c r="G110" s="185" t="s">
        <v>416</v>
      </c>
      <c r="H110" s="186">
        <v>5</v>
      </c>
      <c r="I110" s="187"/>
      <c r="J110" s="188">
        <f t="shared" si="10"/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5.6999999999999998E-4</v>
      </c>
      <c r="R110" s="191">
        <f t="shared" si="12"/>
        <v>2.8500000000000001E-3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2805</v>
      </c>
      <c r="F111" s="184" t="s">
        <v>2806</v>
      </c>
      <c r="G111" s="185" t="s">
        <v>416</v>
      </c>
      <c r="H111" s="186">
        <v>95</v>
      </c>
      <c r="I111" s="187"/>
      <c r="J111" s="188">
        <f t="shared" si="1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7.1000000000000002E-4</v>
      </c>
      <c r="R111" s="191">
        <f t="shared" si="12"/>
        <v>6.7449999999999996E-2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467</v>
      </c>
    </row>
    <row r="112" spans="2:65" s="1" customFormat="1" ht="16.5" customHeight="1">
      <c r="B112" s="181"/>
      <c r="C112" s="182" t="s">
        <v>12</v>
      </c>
      <c r="D112" s="182" t="s">
        <v>278</v>
      </c>
      <c r="E112" s="183" t="s">
        <v>4817</v>
      </c>
      <c r="F112" s="184" t="s">
        <v>4818</v>
      </c>
      <c r="G112" s="185" t="s">
        <v>416</v>
      </c>
      <c r="H112" s="186">
        <v>6</v>
      </c>
      <c r="I112" s="187"/>
      <c r="J112" s="188">
        <f t="shared" si="10"/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1.8799999999999999E-3</v>
      </c>
      <c r="R112" s="191">
        <f t="shared" si="12"/>
        <v>1.128E-2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475</v>
      </c>
    </row>
    <row r="113" spans="2:65" s="1" customFormat="1" ht="16.5" customHeight="1">
      <c r="B113" s="181"/>
      <c r="C113" s="182" t="s">
        <v>384</v>
      </c>
      <c r="D113" s="182" t="s">
        <v>278</v>
      </c>
      <c r="E113" s="183" t="s">
        <v>4819</v>
      </c>
      <c r="F113" s="184" t="s">
        <v>4820</v>
      </c>
      <c r="G113" s="185" t="s">
        <v>416</v>
      </c>
      <c r="H113" s="186">
        <v>26</v>
      </c>
      <c r="I113" s="187"/>
      <c r="J113" s="188">
        <f t="shared" si="10"/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4.28E-3</v>
      </c>
      <c r="R113" s="191">
        <f t="shared" si="12"/>
        <v>0.11128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484</v>
      </c>
    </row>
    <row r="114" spans="2:65" s="1" customFormat="1" ht="16.5" customHeight="1">
      <c r="B114" s="181"/>
      <c r="C114" s="182" t="s">
        <v>390</v>
      </c>
      <c r="D114" s="182" t="s">
        <v>278</v>
      </c>
      <c r="E114" s="183" t="s">
        <v>4821</v>
      </c>
      <c r="F114" s="184" t="s">
        <v>4822</v>
      </c>
      <c r="G114" s="185" t="s">
        <v>416</v>
      </c>
      <c r="H114" s="186">
        <v>6</v>
      </c>
      <c r="I114" s="187"/>
      <c r="J114" s="188">
        <f t="shared" si="10"/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5.94E-3</v>
      </c>
      <c r="R114" s="191">
        <f t="shared" si="12"/>
        <v>3.5639999999999998E-2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495</v>
      </c>
    </row>
    <row r="115" spans="2:65" s="1" customFormat="1" ht="16.5" customHeight="1">
      <c r="B115" s="181"/>
      <c r="C115" s="182" t="s">
        <v>413</v>
      </c>
      <c r="D115" s="182" t="s">
        <v>278</v>
      </c>
      <c r="E115" s="183" t="s">
        <v>2817</v>
      </c>
      <c r="F115" s="184" t="s">
        <v>2818</v>
      </c>
      <c r="G115" s="185" t="s">
        <v>416</v>
      </c>
      <c r="H115" s="186">
        <v>150</v>
      </c>
      <c r="I115" s="187"/>
      <c r="J115" s="188">
        <f t="shared" si="10"/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507</v>
      </c>
    </row>
    <row r="116" spans="2:65" s="1" customFormat="1" ht="16.5" customHeight="1">
      <c r="B116" s="181"/>
      <c r="C116" s="182" t="s">
        <v>421</v>
      </c>
      <c r="D116" s="182" t="s">
        <v>278</v>
      </c>
      <c r="E116" s="183" t="s">
        <v>2819</v>
      </c>
      <c r="F116" s="184" t="s">
        <v>2820</v>
      </c>
      <c r="G116" s="185" t="s">
        <v>416</v>
      </c>
      <c r="H116" s="186">
        <v>10.8</v>
      </c>
      <c r="I116" s="187"/>
      <c r="J116" s="188">
        <f t="shared" si="10"/>
        <v>0</v>
      </c>
      <c r="K116" s="184" t="s">
        <v>282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520</v>
      </c>
    </row>
    <row r="117" spans="2:65" s="1" customFormat="1" ht="16.5" customHeight="1">
      <c r="B117" s="181"/>
      <c r="C117" s="182" t="s">
        <v>428</v>
      </c>
      <c r="D117" s="182" t="s">
        <v>278</v>
      </c>
      <c r="E117" s="183" t="s">
        <v>4823</v>
      </c>
      <c r="F117" s="184" t="s">
        <v>2826</v>
      </c>
      <c r="G117" s="185" t="s">
        <v>2170</v>
      </c>
      <c r="H117" s="186">
        <v>0.5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532</v>
      </c>
    </row>
    <row r="118" spans="2:65" s="1" customFormat="1" ht="16.5" customHeight="1">
      <c r="B118" s="181"/>
      <c r="C118" s="182" t="s">
        <v>10</v>
      </c>
      <c r="D118" s="182" t="s">
        <v>278</v>
      </c>
      <c r="E118" s="183" t="s">
        <v>4824</v>
      </c>
      <c r="F118" s="184" t="s">
        <v>4825</v>
      </c>
      <c r="G118" s="185" t="s">
        <v>416</v>
      </c>
      <c r="H118" s="186">
        <v>32</v>
      </c>
      <c r="I118" s="187"/>
      <c r="J118" s="188">
        <f t="shared" si="10"/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1E-4</v>
      </c>
      <c r="R118" s="191">
        <f t="shared" si="12"/>
        <v>3.2000000000000002E-3</v>
      </c>
      <c r="S118" s="191">
        <v>1.384E-2</v>
      </c>
      <c r="T118" s="192">
        <f t="shared" si="13"/>
        <v>0.44288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555</v>
      </c>
    </row>
    <row r="119" spans="2:65" s="1" customFormat="1" ht="25.5" customHeight="1">
      <c r="B119" s="181"/>
      <c r="C119" s="182" t="s">
        <v>435</v>
      </c>
      <c r="D119" s="182" t="s">
        <v>278</v>
      </c>
      <c r="E119" s="183" t="s">
        <v>4826</v>
      </c>
      <c r="F119" s="184" t="s">
        <v>4827</v>
      </c>
      <c r="G119" s="185" t="s">
        <v>318</v>
      </c>
      <c r="H119" s="186">
        <v>0.2</v>
      </c>
      <c r="I119" s="187"/>
      <c r="J119" s="188">
        <f t="shared" si="10"/>
        <v>0</v>
      </c>
      <c r="K119" s="184" t="s">
        <v>282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563</v>
      </c>
    </row>
    <row r="120" spans="2:65" s="1" customFormat="1" ht="25.5" customHeight="1">
      <c r="B120" s="181"/>
      <c r="C120" s="182" t="s">
        <v>439</v>
      </c>
      <c r="D120" s="182" t="s">
        <v>278</v>
      </c>
      <c r="E120" s="183" t="s">
        <v>4828</v>
      </c>
      <c r="F120" s="184" t="s">
        <v>4829</v>
      </c>
      <c r="G120" s="185" t="s">
        <v>325</v>
      </c>
      <c r="H120" s="186">
        <v>22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574</v>
      </c>
    </row>
    <row r="121" spans="2:65" s="1" customFormat="1" ht="16.5" customHeight="1">
      <c r="B121" s="181"/>
      <c r="C121" s="182" t="s">
        <v>446</v>
      </c>
      <c r="D121" s="182" t="s">
        <v>278</v>
      </c>
      <c r="E121" s="183" t="s">
        <v>2827</v>
      </c>
      <c r="F121" s="184" t="s">
        <v>2828</v>
      </c>
      <c r="G121" s="185" t="s">
        <v>318</v>
      </c>
      <c r="H121" s="186">
        <v>0.38800000000000001</v>
      </c>
      <c r="I121" s="187"/>
      <c r="J121" s="188">
        <f t="shared" si="10"/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588</v>
      </c>
    </row>
    <row r="122" spans="2:65" s="11" customFormat="1" ht="29.85" customHeight="1">
      <c r="B122" s="168"/>
      <c r="D122" s="169" t="s">
        <v>72</v>
      </c>
      <c r="E122" s="179" t="s">
        <v>2799</v>
      </c>
      <c r="F122" s="179" t="s">
        <v>2830</v>
      </c>
      <c r="I122" s="171"/>
      <c r="J122" s="180">
        <f>BK122</f>
        <v>0</v>
      </c>
      <c r="L122" s="168"/>
      <c r="M122" s="173"/>
      <c r="N122" s="174"/>
      <c r="O122" s="174"/>
      <c r="P122" s="175">
        <f>SUM(P123:P131)</f>
        <v>0</v>
      </c>
      <c r="Q122" s="174"/>
      <c r="R122" s="175">
        <f>SUM(R123:R131)</f>
        <v>8.4700000000000001E-3</v>
      </c>
      <c r="S122" s="174"/>
      <c r="T122" s="176">
        <f>SUM(T123:T131)</f>
        <v>1.4E-2</v>
      </c>
      <c r="AR122" s="169" t="s">
        <v>77</v>
      </c>
      <c r="AT122" s="177" t="s">
        <v>72</v>
      </c>
      <c r="AU122" s="177" t="s">
        <v>77</v>
      </c>
      <c r="AY122" s="169" t="s">
        <v>276</v>
      </c>
      <c r="BK122" s="178">
        <f>SUM(BK123:BK131)</f>
        <v>0</v>
      </c>
    </row>
    <row r="123" spans="2:65" s="1" customFormat="1" ht="25.5" customHeight="1">
      <c r="B123" s="181"/>
      <c r="C123" s="182" t="s">
        <v>452</v>
      </c>
      <c r="D123" s="182" t="s">
        <v>278</v>
      </c>
      <c r="E123" s="183" t="s">
        <v>2837</v>
      </c>
      <c r="F123" s="184" t="s">
        <v>4830</v>
      </c>
      <c r="G123" s="185" t="s">
        <v>368</v>
      </c>
      <c r="H123" s="186">
        <v>1</v>
      </c>
      <c r="I123" s="187"/>
      <c r="J123" s="188">
        <f t="shared" ref="J123:J131" si="20"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ref="P123:P131" si="21">O123*H123</f>
        <v>0</v>
      </c>
      <c r="Q123" s="191">
        <v>3.5E-4</v>
      </c>
      <c r="R123" s="191">
        <f t="shared" ref="R123:R131" si="22">Q123*H123</f>
        <v>3.5E-4</v>
      </c>
      <c r="S123" s="191">
        <v>0</v>
      </c>
      <c r="T123" s="192">
        <f t="shared" ref="T123:T131" si="23"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ref="BE123:BE131" si="24">IF(N123="základní",J123,0)</f>
        <v>0</v>
      </c>
      <c r="BF123" s="193">
        <f t="shared" ref="BF123:BF131" si="25">IF(N123="snížená",J123,0)</f>
        <v>0</v>
      </c>
      <c r="BG123" s="193">
        <f t="shared" ref="BG123:BG131" si="26">IF(N123="zákl. přenesená",J123,0)</f>
        <v>0</v>
      </c>
      <c r="BH123" s="193">
        <f t="shared" ref="BH123:BH131" si="27">IF(N123="sníž. přenesená",J123,0)</f>
        <v>0</v>
      </c>
      <c r="BI123" s="193">
        <f t="shared" ref="BI123:BI131" si="28">IF(N123="nulová",J123,0)</f>
        <v>0</v>
      </c>
      <c r="BJ123" s="25" t="s">
        <v>92</v>
      </c>
      <c r="BK123" s="193">
        <f t="shared" ref="BK123:BK131" si="29">ROUND(I123*H123,2)</f>
        <v>0</v>
      </c>
      <c r="BL123" s="25" t="s">
        <v>92</v>
      </c>
      <c r="BM123" s="25" t="s">
        <v>606</v>
      </c>
    </row>
    <row r="124" spans="2:65" s="1" customFormat="1" ht="16.5" customHeight="1">
      <c r="B124" s="181"/>
      <c r="C124" s="182" t="s">
        <v>456</v>
      </c>
      <c r="D124" s="182" t="s">
        <v>278</v>
      </c>
      <c r="E124" s="183" t="s">
        <v>4831</v>
      </c>
      <c r="F124" s="184" t="s">
        <v>4832</v>
      </c>
      <c r="G124" s="185" t="s">
        <v>368</v>
      </c>
      <c r="H124" s="186">
        <v>1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615</v>
      </c>
    </row>
    <row r="125" spans="2:65" s="1" customFormat="1" ht="16.5" customHeight="1">
      <c r="B125" s="181"/>
      <c r="C125" s="182" t="s">
        <v>463</v>
      </c>
      <c r="D125" s="182" t="s">
        <v>278</v>
      </c>
      <c r="E125" s="183" t="s">
        <v>2893</v>
      </c>
      <c r="F125" s="184" t="s">
        <v>2894</v>
      </c>
      <c r="G125" s="185" t="s">
        <v>368</v>
      </c>
      <c r="H125" s="186">
        <v>4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625</v>
      </c>
    </row>
    <row r="126" spans="2:65" s="1" customFormat="1" ht="16.5" customHeight="1">
      <c r="B126" s="181"/>
      <c r="C126" s="182" t="s">
        <v>467</v>
      </c>
      <c r="D126" s="182" t="s">
        <v>278</v>
      </c>
      <c r="E126" s="183" t="s">
        <v>2889</v>
      </c>
      <c r="F126" s="184" t="s">
        <v>2890</v>
      </c>
      <c r="G126" s="185" t="s">
        <v>368</v>
      </c>
      <c r="H126" s="186">
        <v>4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3.0000000000000001E-5</v>
      </c>
      <c r="R126" s="191">
        <f t="shared" si="22"/>
        <v>1.2E-4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633</v>
      </c>
    </row>
    <row r="127" spans="2:65" s="1" customFormat="1" ht="16.5" customHeight="1">
      <c r="B127" s="181"/>
      <c r="C127" s="182" t="s">
        <v>471</v>
      </c>
      <c r="D127" s="182" t="s">
        <v>278</v>
      </c>
      <c r="E127" s="183" t="s">
        <v>2835</v>
      </c>
      <c r="F127" s="184" t="s">
        <v>2836</v>
      </c>
      <c r="G127" s="185" t="s">
        <v>368</v>
      </c>
      <c r="H127" s="186">
        <v>2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1E-4</v>
      </c>
      <c r="R127" s="191">
        <f t="shared" si="22"/>
        <v>2.0000000000000001E-4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646</v>
      </c>
    </row>
    <row r="128" spans="2:65" s="1" customFormat="1" ht="16.5" customHeight="1">
      <c r="B128" s="181"/>
      <c r="C128" s="182" t="s">
        <v>475</v>
      </c>
      <c r="D128" s="182" t="s">
        <v>278</v>
      </c>
      <c r="E128" s="183" t="s">
        <v>2905</v>
      </c>
      <c r="F128" s="184" t="s">
        <v>2906</v>
      </c>
      <c r="G128" s="185" t="s">
        <v>368</v>
      </c>
      <c r="H128" s="186">
        <v>1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654</v>
      </c>
    </row>
    <row r="129" spans="2:65" s="1" customFormat="1" ht="25.5" customHeight="1">
      <c r="B129" s="181"/>
      <c r="C129" s="182" t="s">
        <v>479</v>
      </c>
      <c r="D129" s="182" t="s">
        <v>278</v>
      </c>
      <c r="E129" s="183" t="s">
        <v>4833</v>
      </c>
      <c r="F129" s="184" t="s">
        <v>4834</v>
      </c>
      <c r="G129" s="185" t="s">
        <v>368</v>
      </c>
      <c r="H129" s="186">
        <v>4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1.74E-3</v>
      </c>
      <c r="R129" s="191">
        <f t="shared" si="22"/>
        <v>6.96E-3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662</v>
      </c>
    </row>
    <row r="130" spans="2:65" s="1" customFormat="1" ht="16.5" customHeight="1">
      <c r="B130" s="181"/>
      <c r="C130" s="182" t="s">
        <v>484</v>
      </c>
      <c r="D130" s="182" t="s">
        <v>278</v>
      </c>
      <c r="E130" s="183" t="s">
        <v>4835</v>
      </c>
      <c r="F130" s="184" t="s">
        <v>4836</v>
      </c>
      <c r="G130" s="185" t="s">
        <v>368</v>
      </c>
      <c r="H130" s="186">
        <v>4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2.1000000000000001E-4</v>
      </c>
      <c r="R130" s="191">
        <f t="shared" si="22"/>
        <v>8.4000000000000003E-4</v>
      </c>
      <c r="S130" s="191">
        <v>3.5000000000000001E-3</v>
      </c>
      <c r="T130" s="192">
        <f t="shared" si="23"/>
        <v>1.4E-2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671</v>
      </c>
    </row>
    <row r="131" spans="2:65" s="1" customFormat="1" ht="16.5" customHeight="1">
      <c r="B131" s="181"/>
      <c r="C131" s="182" t="s">
        <v>490</v>
      </c>
      <c r="D131" s="182" t="s">
        <v>278</v>
      </c>
      <c r="E131" s="183" t="s">
        <v>2717</v>
      </c>
      <c r="F131" s="184" t="s">
        <v>2907</v>
      </c>
      <c r="G131" s="185" t="s">
        <v>318</v>
      </c>
      <c r="H131" s="186">
        <v>1.2999999999999999E-2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684</v>
      </c>
    </row>
    <row r="132" spans="2:65" s="11" customFormat="1" ht="29.85" customHeight="1">
      <c r="B132" s="168"/>
      <c r="D132" s="169" t="s">
        <v>72</v>
      </c>
      <c r="E132" s="179" t="s">
        <v>2829</v>
      </c>
      <c r="F132" s="179" t="s">
        <v>2909</v>
      </c>
      <c r="I132" s="171"/>
      <c r="J132" s="180">
        <f>BK132</f>
        <v>0</v>
      </c>
      <c r="L132" s="168"/>
      <c r="M132" s="173"/>
      <c r="N132" s="174"/>
      <c r="O132" s="174"/>
      <c r="P132" s="175">
        <f>SUM(P133:P148)</f>
        <v>0</v>
      </c>
      <c r="Q132" s="174"/>
      <c r="R132" s="175">
        <f>SUM(R133:R148)</f>
        <v>0.14901</v>
      </c>
      <c r="S132" s="174"/>
      <c r="T132" s="176">
        <f>SUM(T133:T148)</f>
        <v>0</v>
      </c>
      <c r="AR132" s="169" t="s">
        <v>77</v>
      </c>
      <c r="AT132" s="177" t="s">
        <v>72</v>
      </c>
      <c r="AU132" s="177" t="s">
        <v>77</v>
      </c>
      <c r="AY132" s="169" t="s">
        <v>276</v>
      </c>
      <c r="BK132" s="178">
        <f>SUM(BK133:BK148)</f>
        <v>0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4837</v>
      </c>
      <c r="F133" s="184" t="s">
        <v>4838</v>
      </c>
      <c r="G133" s="185" t="s">
        <v>368</v>
      </c>
      <c r="H133" s="186">
        <v>1</v>
      </c>
      <c r="I133" s="187"/>
      <c r="J133" s="188">
        <f t="shared" ref="J133:J148" si="30">ROUND(I133*H133,2)</f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ref="P133:P148" si="31">O133*H133</f>
        <v>0</v>
      </c>
      <c r="Q133" s="191">
        <v>1.14E-2</v>
      </c>
      <c r="R133" s="191">
        <f t="shared" ref="R133:R148" si="32">Q133*H133</f>
        <v>1.14E-2</v>
      </c>
      <c r="S133" s="191">
        <v>0</v>
      </c>
      <c r="T133" s="192">
        <f t="shared" ref="T133:T148" si="33"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ref="BE133:BE148" si="34">IF(N133="základní",J133,0)</f>
        <v>0</v>
      </c>
      <c r="BF133" s="193">
        <f t="shared" ref="BF133:BF148" si="35">IF(N133="snížená",J133,0)</f>
        <v>0</v>
      </c>
      <c r="BG133" s="193">
        <f t="shared" ref="BG133:BG148" si="36">IF(N133="zákl. přenesená",J133,0)</f>
        <v>0</v>
      </c>
      <c r="BH133" s="193">
        <f t="shared" ref="BH133:BH148" si="37">IF(N133="sníž. přenesená",J133,0)</f>
        <v>0</v>
      </c>
      <c r="BI133" s="193">
        <f t="shared" ref="BI133:BI148" si="38">IF(N133="nulová",J133,0)</f>
        <v>0</v>
      </c>
      <c r="BJ133" s="25" t="s">
        <v>92</v>
      </c>
      <c r="BK133" s="193">
        <f t="shared" ref="BK133:BK148" si="39">ROUND(I133*H133,2)</f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2912</v>
      </c>
      <c r="F134" s="184" t="s">
        <v>4839</v>
      </c>
      <c r="G134" s="185" t="s">
        <v>368</v>
      </c>
      <c r="H134" s="186">
        <v>1</v>
      </c>
      <c r="I134" s="187"/>
      <c r="J134" s="188">
        <f t="shared" si="3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31"/>
        <v>0</v>
      </c>
      <c r="Q134" s="191">
        <v>2.1319999999999999E-2</v>
      </c>
      <c r="R134" s="191">
        <f t="shared" si="32"/>
        <v>2.1319999999999999E-2</v>
      </c>
      <c r="S134" s="191">
        <v>0</v>
      </c>
      <c r="T134" s="192">
        <f t="shared" si="3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5" t="s">
        <v>92</v>
      </c>
      <c r="BK134" s="193">
        <f t="shared" si="3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4840</v>
      </c>
      <c r="F135" s="184" t="s">
        <v>4841</v>
      </c>
      <c r="G135" s="185" t="s">
        <v>368</v>
      </c>
      <c r="H135" s="186">
        <v>1</v>
      </c>
      <c r="I135" s="187"/>
      <c r="J135" s="188">
        <f t="shared" si="3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31"/>
        <v>0</v>
      </c>
      <c r="Q135" s="191">
        <v>4.9840000000000002E-2</v>
      </c>
      <c r="R135" s="191">
        <f t="shared" si="32"/>
        <v>4.9840000000000002E-2</v>
      </c>
      <c r="S135" s="191">
        <v>0</v>
      </c>
      <c r="T135" s="192">
        <f t="shared" si="3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5" t="s">
        <v>92</v>
      </c>
      <c r="BK135" s="193">
        <f t="shared" si="3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4842</v>
      </c>
      <c r="F136" s="184" t="s">
        <v>2911</v>
      </c>
      <c r="G136" s="185" t="s">
        <v>368</v>
      </c>
      <c r="H136" s="186">
        <v>1</v>
      </c>
      <c r="I136" s="187"/>
      <c r="J136" s="188">
        <f t="shared" si="3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1.545E-2</v>
      </c>
      <c r="R136" s="191">
        <f t="shared" si="32"/>
        <v>1.545E-2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4843</v>
      </c>
      <c r="F137" s="184" t="s">
        <v>4844</v>
      </c>
      <c r="G137" s="185" t="s">
        <v>368</v>
      </c>
      <c r="H137" s="186">
        <v>1</v>
      </c>
      <c r="I137" s="187"/>
      <c r="J137" s="188">
        <f t="shared" si="30"/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5.0999999999999997E-2</v>
      </c>
      <c r="R137" s="191">
        <f t="shared" si="32"/>
        <v>5.0999999999999997E-2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2918</v>
      </c>
      <c r="F138" s="184" t="s">
        <v>4845</v>
      </c>
      <c r="G138" s="185" t="s">
        <v>368</v>
      </c>
      <c r="H138" s="186">
        <v>3</v>
      </c>
      <c r="I138" s="187"/>
      <c r="J138" s="188">
        <f t="shared" si="3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760</v>
      </c>
    </row>
    <row r="139" spans="2:65" s="1" customFormat="1" ht="16.5" customHeight="1">
      <c r="B139" s="181"/>
      <c r="C139" s="182" t="s">
        <v>532</v>
      </c>
      <c r="D139" s="182" t="s">
        <v>278</v>
      </c>
      <c r="E139" s="183" t="s">
        <v>2920</v>
      </c>
      <c r="F139" s="184" t="s">
        <v>4846</v>
      </c>
      <c r="G139" s="185" t="s">
        <v>368</v>
      </c>
      <c r="H139" s="186">
        <v>2</v>
      </c>
      <c r="I139" s="187"/>
      <c r="J139" s="188">
        <f t="shared" si="30"/>
        <v>0</v>
      </c>
      <c r="K139" s="184" t="s">
        <v>282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1232</v>
      </c>
    </row>
    <row r="140" spans="2:65" s="1" customFormat="1" ht="16.5" customHeight="1">
      <c r="B140" s="181"/>
      <c r="C140" s="182" t="s">
        <v>549</v>
      </c>
      <c r="D140" s="182" t="s">
        <v>278</v>
      </c>
      <c r="E140" s="183" t="s">
        <v>2922</v>
      </c>
      <c r="F140" s="184" t="s">
        <v>2923</v>
      </c>
      <c r="G140" s="185" t="s">
        <v>368</v>
      </c>
      <c r="H140" s="186">
        <v>5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1241</v>
      </c>
    </row>
    <row r="141" spans="2:65" s="1" customFormat="1" ht="16.5" customHeight="1">
      <c r="B141" s="181"/>
      <c r="C141" s="182" t="s">
        <v>555</v>
      </c>
      <c r="D141" s="182" t="s">
        <v>278</v>
      </c>
      <c r="E141" s="183" t="s">
        <v>2924</v>
      </c>
      <c r="F141" s="184" t="s">
        <v>2925</v>
      </c>
      <c r="G141" s="185" t="s">
        <v>368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1249</v>
      </c>
    </row>
    <row r="142" spans="2:65" s="1" customFormat="1" ht="16.5" customHeight="1">
      <c r="B142" s="181"/>
      <c r="C142" s="182" t="s">
        <v>559</v>
      </c>
      <c r="D142" s="182" t="s">
        <v>278</v>
      </c>
      <c r="E142" s="183" t="s">
        <v>2926</v>
      </c>
      <c r="F142" s="184" t="s">
        <v>2927</v>
      </c>
      <c r="G142" s="185" t="s">
        <v>368</v>
      </c>
      <c r="H142" s="186">
        <v>5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1255</v>
      </c>
    </row>
    <row r="143" spans="2:65" s="1" customFormat="1" ht="16.5" customHeight="1">
      <c r="B143" s="181"/>
      <c r="C143" s="182" t="s">
        <v>563</v>
      </c>
      <c r="D143" s="182" t="s">
        <v>278</v>
      </c>
      <c r="E143" s="183" t="s">
        <v>2928</v>
      </c>
      <c r="F143" s="184" t="s">
        <v>2929</v>
      </c>
      <c r="G143" s="185" t="s">
        <v>368</v>
      </c>
      <c r="H143" s="186">
        <v>5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1270</v>
      </c>
    </row>
    <row r="144" spans="2:65" s="1" customFormat="1" ht="16.5" customHeight="1">
      <c r="B144" s="181"/>
      <c r="C144" s="182" t="s">
        <v>568</v>
      </c>
      <c r="D144" s="182" t="s">
        <v>278</v>
      </c>
      <c r="E144" s="183" t="s">
        <v>2930</v>
      </c>
      <c r="F144" s="184" t="s">
        <v>2931</v>
      </c>
      <c r="G144" s="185" t="s">
        <v>325</v>
      </c>
      <c r="H144" s="186">
        <v>72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1275</v>
      </c>
    </row>
    <row r="145" spans="2:65" s="1" customFormat="1" ht="16.5" customHeight="1">
      <c r="B145" s="181"/>
      <c r="C145" s="182" t="s">
        <v>574</v>
      </c>
      <c r="D145" s="182" t="s">
        <v>278</v>
      </c>
      <c r="E145" s="183" t="s">
        <v>2932</v>
      </c>
      <c r="F145" s="184" t="s">
        <v>2933</v>
      </c>
      <c r="G145" s="185" t="s">
        <v>325</v>
      </c>
      <c r="H145" s="186">
        <v>48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1279</v>
      </c>
    </row>
    <row r="146" spans="2:65" s="1" customFormat="1" ht="16.5" customHeight="1">
      <c r="B146" s="181"/>
      <c r="C146" s="182" t="s">
        <v>582</v>
      </c>
      <c r="D146" s="182" t="s">
        <v>278</v>
      </c>
      <c r="E146" s="183" t="s">
        <v>2934</v>
      </c>
      <c r="F146" s="184" t="s">
        <v>2935</v>
      </c>
      <c r="G146" s="185" t="s">
        <v>2936</v>
      </c>
      <c r="H146" s="186">
        <v>24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1284</v>
      </c>
    </row>
    <row r="147" spans="2:65" s="1" customFormat="1" ht="16.5" customHeight="1">
      <c r="B147" s="181"/>
      <c r="C147" s="182" t="s">
        <v>588</v>
      </c>
      <c r="D147" s="182" t="s">
        <v>278</v>
      </c>
      <c r="E147" s="183" t="s">
        <v>2937</v>
      </c>
      <c r="F147" s="184" t="s">
        <v>2938</v>
      </c>
      <c r="G147" s="185" t="s">
        <v>368</v>
      </c>
      <c r="H147" s="186">
        <v>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1292</v>
      </c>
    </row>
    <row r="148" spans="2:65" s="1" customFormat="1" ht="16.5" customHeight="1">
      <c r="B148" s="181"/>
      <c r="C148" s="182" t="s">
        <v>594</v>
      </c>
      <c r="D148" s="182" t="s">
        <v>278</v>
      </c>
      <c r="E148" s="183" t="s">
        <v>572</v>
      </c>
      <c r="F148" s="184" t="s">
        <v>2939</v>
      </c>
      <c r="G148" s="185" t="s">
        <v>318</v>
      </c>
      <c r="H148" s="186">
        <v>0.2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1300</v>
      </c>
    </row>
    <row r="149" spans="2:65" s="11" customFormat="1" ht="29.85" customHeight="1">
      <c r="B149" s="168"/>
      <c r="D149" s="169" t="s">
        <v>72</v>
      </c>
      <c r="E149" s="179" t="s">
        <v>2908</v>
      </c>
      <c r="F149" s="179" t="s">
        <v>2941</v>
      </c>
      <c r="I149" s="171"/>
      <c r="J149" s="180">
        <f>BK149</f>
        <v>0</v>
      </c>
      <c r="L149" s="168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BK150</f>
        <v>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2942</v>
      </c>
      <c r="F150" s="184" t="s">
        <v>2943</v>
      </c>
      <c r="G150" s="185" t="s">
        <v>416</v>
      </c>
      <c r="H150" s="186">
        <v>38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1305</v>
      </c>
    </row>
    <row r="151" spans="2:65" s="1" customFormat="1" ht="6.9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3:K150"/>
  <mergeCells count="16">
    <mergeCell ref="L2:V2"/>
    <mergeCell ref="E80:H80"/>
    <mergeCell ref="E84:H84"/>
    <mergeCell ref="E82:H82"/>
    <mergeCell ref="E86:H8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108" activePane="bottomLeft" state="frozen"/>
      <selection activeCell="C24" sqref="C24:J24"/>
      <selection pane="bottomLeft" activeCell="E13" sqref="E13:H1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171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4847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ROUND(SUM(BE97:BE143), 2)</f>
        <v>0</v>
      </c>
      <c r="G34" s="43"/>
      <c r="H34" s="43"/>
      <c r="I34" s="127">
        <v>0.21</v>
      </c>
      <c r="J34" s="126">
        <f>ROUND(ROUND((SUM(BE97:BE143)),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ROUND(SUM(BF97:BF143), 2)</f>
        <v>0</v>
      </c>
      <c r="G35" s="43"/>
      <c r="H35" s="43"/>
      <c r="I35" s="127">
        <v>0.15</v>
      </c>
      <c r="J35" s="126">
        <f>ROUND(ROUND((SUM(BF97:BF143)),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ROUND(SUM(BG97:BG143),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ROUND(SUM(BH97:BH143),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ROUND(SUM(BI97:BI143),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2.1.4 - VZDUCHOTECHNIKA A CHLAZENÍ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4848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95" customHeight="1">
      <c r="B66" s="150"/>
      <c r="C66" s="151"/>
      <c r="D66" s="152" t="s">
        <v>4849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95" customHeight="1">
      <c r="B67" s="150"/>
      <c r="C67" s="151"/>
      <c r="D67" s="152" t="s">
        <v>4850</v>
      </c>
      <c r="E67" s="153"/>
      <c r="F67" s="153"/>
      <c r="G67" s="153"/>
      <c r="H67" s="153"/>
      <c r="I67" s="154"/>
      <c r="J67" s="155">
        <f>J107</f>
        <v>0</v>
      </c>
      <c r="K67" s="156"/>
    </row>
    <row r="68" spans="2:12" s="9" customFormat="1" ht="19.95" customHeight="1">
      <c r="B68" s="150"/>
      <c r="C68" s="151"/>
      <c r="D68" s="152" t="s">
        <v>4851</v>
      </c>
      <c r="E68" s="153"/>
      <c r="F68" s="153"/>
      <c r="G68" s="153"/>
      <c r="H68" s="153"/>
      <c r="I68" s="154"/>
      <c r="J68" s="155">
        <f>J110</f>
        <v>0</v>
      </c>
      <c r="K68" s="156"/>
    </row>
    <row r="69" spans="2:12" s="9" customFormat="1" ht="19.95" customHeight="1">
      <c r="B69" s="150"/>
      <c r="C69" s="151"/>
      <c r="D69" s="152" t="s">
        <v>4852</v>
      </c>
      <c r="E69" s="153"/>
      <c r="F69" s="153"/>
      <c r="G69" s="153"/>
      <c r="H69" s="153"/>
      <c r="I69" s="154"/>
      <c r="J69" s="155">
        <f>J124</f>
        <v>0</v>
      </c>
      <c r="K69" s="156"/>
    </row>
    <row r="70" spans="2:12" s="9" customFormat="1" ht="19.95" customHeight="1">
      <c r="B70" s="150"/>
      <c r="C70" s="151"/>
      <c r="D70" s="152" t="s">
        <v>4853</v>
      </c>
      <c r="E70" s="153"/>
      <c r="F70" s="153"/>
      <c r="G70" s="153"/>
      <c r="H70" s="153"/>
      <c r="I70" s="154"/>
      <c r="J70" s="155">
        <f>J128</f>
        <v>0</v>
      </c>
      <c r="K70" s="156"/>
    </row>
    <row r="71" spans="2:12" s="9" customFormat="1" ht="19.95" customHeight="1">
      <c r="B71" s="150"/>
      <c r="C71" s="151"/>
      <c r="D71" s="152" t="s">
        <v>2952</v>
      </c>
      <c r="E71" s="153"/>
      <c r="F71" s="153"/>
      <c r="G71" s="153"/>
      <c r="H71" s="153"/>
      <c r="I71" s="154"/>
      <c r="J71" s="155">
        <f>J135</f>
        <v>0</v>
      </c>
      <c r="K71" s="156"/>
    </row>
    <row r="72" spans="2:12" s="9" customFormat="1" ht="19.95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J138</f>
        <v>0</v>
      </c>
      <c r="K72" s="156"/>
    </row>
    <row r="73" spans="2:12" s="9" customFormat="1" ht="19.95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J140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" customHeight="1">
      <c r="B80" s="42"/>
      <c r="C80" s="62" t="s">
        <v>260</v>
      </c>
      <c r="L80" s="42"/>
    </row>
    <row r="81" spans="2:20" s="1" customFormat="1" ht="6.9" customHeight="1">
      <c r="B81" s="42"/>
      <c r="L81" s="42"/>
    </row>
    <row r="82" spans="2:20" s="1" customFormat="1" ht="14.4" customHeight="1">
      <c r="B82" s="42"/>
      <c r="C82" s="64" t="s">
        <v>20</v>
      </c>
      <c r="L82" s="42"/>
    </row>
    <row r="83" spans="2:20" s="1" customFormat="1" ht="16.5" customHeight="1">
      <c r="B83" s="42"/>
      <c r="E83" s="624" t="str">
        <f>E7</f>
        <v>STAVBA 1 + STAVBA 2</v>
      </c>
      <c r="F83" s="625"/>
      <c r="G83" s="625"/>
      <c r="H83" s="625"/>
      <c r="L83" s="42"/>
    </row>
    <row r="84" spans="2:20" ht="13.2">
      <c r="B84" s="29"/>
      <c r="C84" s="64" t="s">
        <v>234</v>
      </c>
      <c r="L84" s="29"/>
    </row>
    <row r="85" spans="2:20" ht="16.5" customHeight="1">
      <c r="B85" s="29"/>
      <c r="E85" s="624" t="s">
        <v>3752</v>
      </c>
      <c r="F85" s="618"/>
      <c r="G85" s="618"/>
      <c r="H85" s="618"/>
      <c r="L85" s="29"/>
    </row>
    <row r="86" spans="2:20" ht="13.2">
      <c r="B86" s="29"/>
      <c r="C86" s="64" t="s">
        <v>236</v>
      </c>
      <c r="L86" s="29"/>
    </row>
    <row r="87" spans="2:20" s="1" customFormat="1" ht="28.5" customHeight="1">
      <c r="B87" s="42"/>
      <c r="E87" s="626" t="s">
        <v>3753</v>
      </c>
      <c r="F87" s="627"/>
      <c r="G87" s="627"/>
      <c r="H87" s="627"/>
      <c r="L87" s="42"/>
    </row>
    <row r="88" spans="2:20" s="1" customFormat="1" ht="14.4" customHeight="1">
      <c r="B88" s="42"/>
      <c r="C88" s="64" t="s">
        <v>2736</v>
      </c>
      <c r="L88" s="42"/>
    </row>
    <row r="89" spans="2:20" s="1" customFormat="1" ht="17.25" customHeight="1">
      <c r="B89" s="42"/>
      <c r="E89" s="591" t="str">
        <f>E13</f>
        <v>2.1.4 - VZDUCHOTECHNIKA A CHLAZENÍ</v>
      </c>
      <c r="F89" s="627"/>
      <c r="G89" s="627"/>
      <c r="H89" s="627"/>
      <c r="L89" s="42"/>
    </row>
    <row r="90" spans="2:20" s="1" customFormat="1" ht="6.9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" customHeight="1">
      <c r="B92" s="42"/>
      <c r="L92" s="42"/>
    </row>
    <row r="93" spans="2:20" s="1" customFormat="1" ht="13.2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4854</v>
      </c>
      <c r="I98" s="171"/>
      <c r="J98" s="172">
        <f>BK98</f>
        <v>0</v>
      </c>
      <c r="L98" s="168"/>
      <c r="M98" s="173"/>
      <c r="N98" s="174"/>
      <c r="O98" s="174"/>
      <c r="P98" s="175">
        <f>P99+P107+P110+P124+P128+P135+P138+P140</f>
        <v>0</v>
      </c>
      <c r="Q98" s="174"/>
      <c r="R98" s="175">
        <f>R99+R107+R110+R124+R128+R135+R138+R140</f>
        <v>0</v>
      </c>
      <c r="S98" s="174"/>
      <c r="T98" s="176">
        <f>T99+T107+T110+T124+T128+T135+T138+T140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BK99+BK107+BK110+BK124+BK128+BK135+BK138+BK140</f>
        <v>0</v>
      </c>
    </row>
    <row r="99" spans="2:65" s="11" customFormat="1" ht="19.95" customHeight="1">
      <c r="B99" s="168"/>
      <c r="D99" s="169" t="s">
        <v>72</v>
      </c>
      <c r="E99" s="179" t="s">
        <v>3061</v>
      </c>
      <c r="F99" s="179" t="s">
        <v>4855</v>
      </c>
      <c r="I99" s="171"/>
      <c r="J99" s="180">
        <f>BK99</f>
        <v>0</v>
      </c>
      <c r="L99" s="168"/>
      <c r="M99" s="173"/>
      <c r="N99" s="174"/>
      <c r="O99" s="174"/>
      <c r="P99" s="175">
        <f>SUM(P100:P106)</f>
        <v>0</v>
      </c>
      <c r="Q99" s="174"/>
      <c r="R99" s="175">
        <f>SUM(R100:R106)</f>
        <v>0</v>
      </c>
      <c r="S99" s="174"/>
      <c r="T99" s="176">
        <f>SUM(T100:T106)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SUM(BK100:BK106)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4856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24">
      <c r="B101" s="42"/>
      <c r="D101" s="195" t="s">
        <v>2961</v>
      </c>
      <c r="F101" s="243" t="s">
        <v>4857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4858</v>
      </c>
      <c r="F102" s="184" t="s">
        <v>4859</v>
      </c>
      <c r="G102" s="185" t="s">
        <v>2960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" customFormat="1" ht="16.5" customHeight="1">
      <c r="B103" s="181"/>
      <c r="C103" s="182" t="s">
        <v>87</v>
      </c>
      <c r="D103" s="182" t="s">
        <v>278</v>
      </c>
      <c r="E103" s="183" t="s">
        <v>4860</v>
      </c>
      <c r="F103" s="184" t="s">
        <v>4861</v>
      </c>
      <c r="G103" s="185" t="s">
        <v>2960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4862</v>
      </c>
      <c r="F104" s="184" t="s">
        <v>4863</v>
      </c>
      <c r="G104" s="185" t="s">
        <v>2960</v>
      </c>
      <c r="H104" s="186">
        <v>2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322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3072</v>
      </c>
      <c r="F105" s="184" t="s">
        <v>4864</v>
      </c>
      <c r="G105" s="185" t="s">
        <v>447</v>
      </c>
      <c r="H105" s="186">
        <v>2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340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3066</v>
      </c>
      <c r="F106" s="184" t="s">
        <v>2964</v>
      </c>
      <c r="G106" s="185" t="s">
        <v>2965</v>
      </c>
      <c r="H106" s="246"/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356</v>
      </c>
    </row>
    <row r="107" spans="2:65" s="11" customFormat="1" ht="29.85" customHeight="1">
      <c r="B107" s="168"/>
      <c r="D107" s="169" t="s">
        <v>72</v>
      </c>
      <c r="E107" s="179" t="s">
        <v>2776</v>
      </c>
      <c r="F107" s="179" t="s">
        <v>4865</v>
      </c>
      <c r="I107" s="171"/>
      <c r="J107" s="180">
        <f>BK107</f>
        <v>0</v>
      </c>
      <c r="L107" s="168"/>
      <c r="M107" s="173"/>
      <c r="N107" s="174"/>
      <c r="O107" s="174"/>
      <c r="P107" s="175">
        <f>SUM(P108:P109)</f>
        <v>0</v>
      </c>
      <c r="Q107" s="174"/>
      <c r="R107" s="175">
        <f>SUM(R108:R109)</f>
        <v>0</v>
      </c>
      <c r="S107" s="174"/>
      <c r="T107" s="176">
        <f>SUM(T108:T109)</f>
        <v>0</v>
      </c>
      <c r="AR107" s="169" t="s">
        <v>77</v>
      </c>
      <c r="AT107" s="177" t="s">
        <v>72</v>
      </c>
      <c r="AU107" s="177" t="s">
        <v>77</v>
      </c>
      <c r="AY107" s="169" t="s">
        <v>276</v>
      </c>
      <c r="BK107" s="178">
        <f>SUM(BK108:BK109)</f>
        <v>0</v>
      </c>
    </row>
    <row r="108" spans="2:65" s="1" customFormat="1" ht="16.5" customHeight="1">
      <c r="B108" s="181"/>
      <c r="C108" s="182" t="s">
        <v>315</v>
      </c>
      <c r="D108" s="182" t="s">
        <v>278</v>
      </c>
      <c r="E108" s="183" t="s">
        <v>3095</v>
      </c>
      <c r="F108" s="184" t="s">
        <v>3007</v>
      </c>
      <c r="G108" s="185" t="s">
        <v>447</v>
      </c>
      <c r="H108" s="186">
        <v>3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372</v>
      </c>
    </row>
    <row r="109" spans="2:65" s="1" customFormat="1" ht="16.5" customHeight="1">
      <c r="B109" s="181"/>
      <c r="C109" s="182" t="s">
        <v>322</v>
      </c>
      <c r="D109" s="182" t="s">
        <v>278</v>
      </c>
      <c r="E109" s="183" t="s">
        <v>3103</v>
      </c>
      <c r="F109" s="184" t="s">
        <v>2964</v>
      </c>
      <c r="G109" s="185" t="s">
        <v>2965</v>
      </c>
      <c r="H109" s="246"/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384</v>
      </c>
    </row>
    <row r="110" spans="2:65" s="11" customFormat="1" ht="29.85" customHeight="1">
      <c r="B110" s="168"/>
      <c r="D110" s="169" t="s">
        <v>72</v>
      </c>
      <c r="E110" s="179" t="s">
        <v>2799</v>
      </c>
      <c r="F110" s="179" t="s">
        <v>4866</v>
      </c>
      <c r="I110" s="171"/>
      <c r="J110" s="180">
        <f>BK110</f>
        <v>0</v>
      </c>
      <c r="L110" s="168"/>
      <c r="M110" s="173"/>
      <c r="N110" s="174"/>
      <c r="O110" s="174"/>
      <c r="P110" s="175">
        <f>SUM(P111:P123)</f>
        <v>0</v>
      </c>
      <c r="Q110" s="174"/>
      <c r="R110" s="175">
        <f>SUM(R111:R123)</f>
        <v>0</v>
      </c>
      <c r="S110" s="174"/>
      <c r="T110" s="176">
        <f>SUM(T111:T123)</f>
        <v>0</v>
      </c>
      <c r="AR110" s="169" t="s">
        <v>77</v>
      </c>
      <c r="AT110" s="177" t="s">
        <v>72</v>
      </c>
      <c r="AU110" s="177" t="s">
        <v>77</v>
      </c>
      <c r="AY110" s="169" t="s">
        <v>276</v>
      </c>
      <c r="BK110" s="178">
        <f>SUM(BK111:BK123)</f>
        <v>0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3105</v>
      </c>
      <c r="F111" s="184" t="s">
        <v>4867</v>
      </c>
      <c r="G111" s="185" t="s">
        <v>2960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413</v>
      </c>
    </row>
    <row r="112" spans="2:65" s="1" customFormat="1" ht="24">
      <c r="B112" s="42"/>
      <c r="D112" s="195" t="s">
        <v>2961</v>
      </c>
      <c r="F112" s="243" t="s">
        <v>4868</v>
      </c>
      <c r="I112" s="244"/>
      <c r="L112" s="42"/>
      <c r="M112" s="245"/>
      <c r="N112" s="43"/>
      <c r="O112" s="43"/>
      <c r="P112" s="43"/>
      <c r="Q112" s="43"/>
      <c r="R112" s="43"/>
      <c r="S112" s="43"/>
      <c r="T112" s="71"/>
      <c r="AT112" s="25" t="s">
        <v>2961</v>
      </c>
      <c r="AU112" s="25" t="s">
        <v>81</v>
      </c>
    </row>
    <row r="113" spans="2:65" s="1" customFormat="1" ht="25.5" customHeight="1">
      <c r="B113" s="181"/>
      <c r="C113" s="182" t="s">
        <v>340</v>
      </c>
      <c r="D113" s="182" t="s">
        <v>278</v>
      </c>
      <c r="E113" s="183" t="s">
        <v>3110</v>
      </c>
      <c r="F113" s="184" t="s">
        <v>4869</v>
      </c>
      <c r="G113" s="185" t="s">
        <v>2960</v>
      </c>
      <c r="H113" s="186">
        <v>1</v>
      </c>
      <c r="I113" s="187"/>
      <c r="J113" s="188">
        <f t="shared" ref="J113:J118" si="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18" si="1">O113*H113</f>
        <v>0</v>
      </c>
      <c r="Q113" s="191">
        <v>0</v>
      </c>
      <c r="R113" s="191">
        <f t="shared" ref="R113:R118" si="2">Q113*H113</f>
        <v>0</v>
      </c>
      <c r="S113" s="191">
        <v>0</v>
      </c>
      <c r="T113" s="192">
        <f t="shared" ref="T113:T118" si="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18" si="4">IF(N113="základní",J113,0)</f>
        <v>0</v>
      </c>
      <c r="BF113" s="193">
        <f t="shared" ref="BF113:BF118" si="5">IF(N113="snížená",J113,0)</f>
        <v>0</v>
      </c>
      <c r="BG113" s="193">
        <f t="shared" ref="BG113:BG118" si="6">IF(N113="zákl. přenesená",J113,0)</f>
        <v>0</v>
      </c>
      <c r="BH113" s="193">
        <f t="shared" ref="BH113:BH118" si="7">IF(N113="sníž. přenesená",J113,0)</f>
        <v>0</v>
      </c>
      <c r="BI113" s="193">
        <f t="shared" ref="BI113:BI118" si="8">IF(N113="nulová",J113,0)</f>
        <v>0</v>
      </c>
      <c r="BJ113" s="25" t="s">
        <v>92</v>
      </c>
      <c r="BK113" s="193">
        <f t="shared" ref="BK113:BK118" si="9">ROUND(I113*H113,2)</f>
        <v>0</v>
      </c>
      <c r="BL113" s="25" t="s">
        <v>92</v>
      </c>
      <c r="BM113" s="25" t="s">
        <v>428</v>
      </c>
    </row>
    <row r="114" spans="2:65" s="1" customFormat="1" ht="16.5" customHeight="1">
      <c r="B114" s="181"/>
      <c r="C114" s="182" t="s">
        <v>347</v>
      </c>
      <c r="D114" s="182" t="s">
        <v>278</v>
      </c>
      <c r="E114" s="183" t="s">
        <v>3112</v>
      </c>
      <c r="F114" s="184" t="s">
        <v>4870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435</v>
      </c>
    </row>
    <row r="115" spans="2:65" s="1" customFormat="1" ht="16.5" customHeight="1">
      <c r="B115" s="181"/>
      <c r="C115" s="182" t="s">
        <v>356</v>
      </c>
      <c r="D115" s="182" t="s">
        <v>278</v>
      </c>
      <c r="E115" s="183" t="s">
        <v>4871</v>
      </c>
      <c r="F115" s="184" t="s">
        <v>4872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446</v>
      </c>
    </row>
    <row r="116" spans="2:65" s="1" customFormat="1" ht="16.5" customHeight="1">
      <c r="B116" s="181"/>
      <c r="C116" s="182" t="s">
        <v>365</v>
      </c>
      <c r="D116" s="182" t="s">
        <v>278</v>
      </c>
      <c r="E116" s="183" t="s">
        <v>3114</v>
      </c>
      <c r="F116" s="184" t="s">
        <v>4873</v>
      </c>
      <c r="G116" s="185" t="s">
        <v>2960</v>
      </c>
      <c r="H116" s="186">
        <v>1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456</v>
      </c>
    </row>
    <row r="117" spans="2:65" s="1" customFormat="1" ht="16.5" customHeight="1">
      <c r="B117" s="181"/>
      <c r="C117" s="182" t="s">
        <v>372</v>
      </c>
      <c r="D117" s="182" t="s">
        <v>278</v>
      </c>
      <c r="E117" s="183" t="s">
        <v>4874</v>
      </c>
      <c r="F117" s="184" t="s">
        <v>4875</v>
      </c>
      <c r="G117" s="185" t="s">
        <v>2960</v>
      </c>
      <c r="H117" s="186">
        <v>1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467</v>
      </c>
    </row>
    <row r="118" spans="2:65" s="1" customFormat="1" ht="16.5" customHeight="1">
      <c r="B118" s="181"/>
      <c r="C118" s="182" t="s">
        <v>12</v>
      </c>
      <c r="D118" s="182" t="s">
        <v>278</v>
      </c>
      <c r="E118" s="183" t="s">
        <v>4876</v>
      </c>
      <c r="F118" s="184" t="s">
        <v>4877</v>
      </c>
      <c r="G118" s="185" t="s">
        <v>2960</v>
      </c>
      <c r="H118" s="186">
        <v>1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475</v>
      </c>
    </row>
    <row r="119" spans="2:65" s="1" customFormat="1" ht="48">
      <c r="B119" s="42"/>
      <c r="D119" s="195" t="s">
        <v>2961</v>
      </c>
      <c r="F119" s="243" t="s">
        <v>4878</v>
      </c>
      <c r="I119" s="244"/>
      <c r="L119" s="42"/>
      <c r="M119" s="245"/>
      <c r="N119" s="43"/>
      <c r="O119" s="43"/>
      <c r="P119" s="43"/>
      <c r="Q119" s="43"/>
      <c r="R119" s="43"/>
      <c r="S119" s="43"/>
      <c r="T119" s="71"/>
      <c r="AT119" s="25" t="s">
        <v>2961</v>
      </c>
      <c r="AU119" s="25" t="s">
        <v>81</v>
      </c>
    </row>
    <row r="120" spans="2:65" s="1" customFormat="1" ht="16.5" customHeight="1">
      <c r="B120" s="181"/>
      <c r="C120" s="182" t="s">
        <v>384</v>
      </c>
      <c r="D120" s="182" t="s">
        <v>278</v>
      </c>
      <c r="E120" s="183" t="s">
        <v>4879</v>
      </c>
      <c r="F120" s="184" t="s">
        <v>4880</v>
      </c>
      <c r="G120" s="185" t="s">
        <v>2960</v>
      </c>
      <c r="H120" s="186">
        <v>1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390</v>
      </c>
      <c r="D121" s="182" t="s">
        <v>278</v>
      </c>
      <c r="E121" s="183" t="s">
        <v>4881</v>
      </c>
      <c r="F121" s="184" t="s">
        <v>4882</v>
      </c>
      <c r="G121" s="185" t="s">
        <v>2960</v>
      </c>
      <c r="H121" s="186">
        <v>1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413</v>
      </c>
      <c r="D122" s="182" t="s">
        <v>278</v>
      </c>
      <c r="E122" s="183" t="s">
        <v>4883</v>
      </c>
      <c r="F122" s="184" t="s">
        <v>4884</v>
      </c>
      <c r="G122" s="185" t="s">
        <v>2960</v>
      </c>
      <c r="H122" s="186">
        <v>1</v>
      </c>
      <c r="I122" s="187"/>
      <c r="J122" s="188">
        <f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421</v>
      </c>
      <c r="D123" s="182" t="s">
        <v>278</v>
      </c>
      <c r="E123" s="183" t="s">
        <v>4885</v>
      </c>
      <c r="F123" s="184" t="s">
        <v>2964</v>
      </c>
      <c r="G123" s="185" t="s">
        <v>2965</v>
      </c>
      <c r="H123" s="246"/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4886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SUM(P125:P127)</f>
        <v>0</v>
      </c>
      <c r="Q124" s="174"/>
      <c r="R124" s="175">
        <f>SUM(R125:R127)</f>
        <v>0</v>
      </c>
      <c r="S124" s="174"/>
      <c r="T124" s="176">
        <f>SUM(T125:T127)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SUM(BK125:BK127)</f>
        <v>0</v>
      </c>
    </row>
    <row r="125" spans="2:65" s="1" customFormat="1" ht="16.5" customHeight="1">
      <c r="B125" s="181"/>
      <c r="C125" s="182" t="s">
        <v>428</v>
      </c>
      <c r="D125" s="182" t="s">
        <v>278</v>
      </c>
      <c r="E125" s="183" t="s">
        <v>3100</v>
      </c>
      <c r="F125" s="184" t="s">
        <v>4887</v>
      </c>
      <c r="G125" s="185" t="s">
        <v>447</v>
      </c>
      <c r="H125" s="186">
        <v>6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10</v>
      </c>
      <c r="D126" s="182" t="s">
        <v>278</v>
      </c>
      <c r="E126" s="183" t="s">
        <v>3101</v>
      </c>
      <c r="F126" s="184" t="s">
        <v>3102</v>
      </c>
      <c r="G126" s="185" t="s">
        <v>447</v>
      </c>
      <c r="H126" s="186">
        <v>1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435</v>
      </c>
      <c r="D127" s="182" t="s">
        <v>278</v>
      </c>
      <c r="E127" s="183" t="s">
        <v>4885</v>
      </c>
      <c r="F127" s="184" t="s">
        <v>2964</v>
      </c>
      <c r="G127" s="185" t="s">
        <v>2965</v>
      </c>
      <c r="H127" s="246"/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563</v>
      </c>
    </row>
    <row r="128" spans="2:65" s="11" customFormat="1" ht="29.85" customHeight="1">
      <c r="B128" s="168"/>
      <c r="D128" s="169" t="s">
        <v>72</v>
      </c>
      <c r="E128" s="179" t="s">
        <v>2908</v>
      </c>
      <c r="F128" s="179" t="s">
        <v>4888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SUM(P129:P134)</f>
        <v>0</v>
      </c>
      <c r="Q128" s="174"/>
      <c r="R128" s="175">
        <f>SUM(R129:R134)</f>
        <v>0</v>
      </c>
      <c r="S128" s="174"/>
      <c r="T128" s="176">
        <f>SUM(T129:T134)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SUM(BK129:BK134)</f>
        <v>0</v>
      </c>
    </row>
    <row r="129" spans="2:65" s="1" customFormat="1" ht="16.5" customHeight="1">
      <c r="B129" s="181"/>
      <c r="C129" s="182" t="s">
        <v>439</v>
      </c>
      <c r="D129" s="182" t="s">
        <v>278</v>
      </c>
      <c r="E129" s="183" t="s">
        <v>4889</v>
      </c>
      <c r="F129" s="184" t="s">
        <v>4890</v>
      </c>
      <c r="G129" s="185" t="s">
        <v>2960</v>
      </c>
      <c r="H129" s="186">
        <v>1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574</v>
      </c>
    </row>
    <row r="130" spans="2:65" s="1" customFormat="1" ht="36">
      <c r="B130" s="42"/>
      <c r="D130" s="195" t="s">
        <v>2961</v>
      </c>
      <c r="F130" s="243" t="s">
        <v>4891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81</v>
      </c>
    </row>
    <row r="131" spans="2:65" s="1" customFormat="1" ht="16.5" customHeight="1">
      <c r="B131" s="181"/>
      <c r="C131" s="182" t="s">
        <v>446</v>
      </c>
      <c r="D131" s="182" t="s">
        <v>278</v>
      </c>
      <c r="E131" s="183" t="s">
        <v>4892</v>
      </c>
      <c r="F131" s="184" t="s">
        <v>3020</v>
      </c>
      <c r="G131" s="185" t="s">
        <v>447</v>
      </c>
      <c r="H131" s="186">
        <v>12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588</v>
      </c>
    </row>
    <row r="132" spans="2:65" s="1" customFormat="1" ht="16.5" customHeight="1">
      <c r="B132" s="181"/>
      <c r="C132" s="182" t="s">
        <v>452</v>
      </c>
      <c r="D132" s="182" t="s">
        <v>278</v>
      </c>
      <c r="E132" s="183" t="s">
        <v>4893</v>
      </c>
      <c r="F132" s="184" t="s">
        <v>4894</v>
      </c>
      <c r="G132" s="185" t="s">
        <v>591</v>
      </c>
      <c r="H132" s="186">
        <v>0.1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606</v>
      </c>
    </row>
    <row r="133" spans="2:65" s="1" customFormat="1" ht="16.5" customHeight="1">
      <c r="B133" s="181"/>
      <c r="C133" s="182" t="s">
        <v>456</v>
      </c>
      <c r="D133" s="182" t="s">
        <v>278</v>
      </c>
      <c r="E133" s="183" t="s">
        <v>4895</v>
      </c>
      <c r="F133" s="184" t="s">
        <v>4896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615</v>
      </c>
    </row>
    <row r="134" spans="2:65" s="1" customFormat="1" ht="16.5" customHeight="1">
      <c r="B134" s="181"/>
      <c r="C134" s="182" t="s">
        <v>463</v>
      </c>
      <c r="D134" s="182" t="s">
        <v>278</v>
      </c>
      <c r="E134" s="183" t="s">
        <v>4897</v>
      </c>
      <c r="F134" s="184" t="s">
        <v>3026</v>
      </c>
      <c r="G134" s="185" t="s">
        <v>2960</v>
      </c>
      <c r="H134" s="186">
        <v>1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1" customFormat="1" ht="29.85" customHeight="1">
      <c r="B135" s="168"/>
      <c r="D135" s="169" t="s">
        <v>72</v>
      </c>
      <c r="E135" s="179" t="s">
        <v>2940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467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40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633</v>
      </c>
    </row>
    <row r="137" spans="2:65" s="1" customFormat="1" ht="16.5" customHeight="1">
      <c r="B137" s="181"/>
      <c r="C137" s="182" t="s">
        <v>471</v>
      </c>
      <c r="D137" s="182" t="s">
        <v>278</v>
      </c>
      <c r="E137" s="183" t="s">
        <v>3118</v>
      </c>
      <c r="F137" s="184" t="s">
        <v>2964</v>
      </c>
      <c r="G137" s="185" t="s">
        <v>2965</v>
      </c>
      <c r="H137" s="246"/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646</v>
      </c>
    </row>
    <row r="138" spans="2:65" s="11" customFormat="1" ht="29.85" customHeight="1">
      <c r="B138" s="168"/>
      <c r="D138" s="169" t="s">
        <v>72</v>
      </c>
      <c r="E138" s="179" t="s">
        <v>3032</v>
      </c>
      <c r="F138" s="179" t="s">
        <v>3040</v>
      </c>
      <c r="I138" s="171"/>
      <c r="J138" s="180">
        <f>BK138</f>
        <v>0</v>
      </c>
      <c r="L138" s="168"/>
      <c r="M138" s="173"/>
      <c r="N138" s="174"/>
      <c r="O138" s="174"/>
      <c r="P138" s="175">
        <f>P139</f>
        <v>0</v>
      </c>
      <c r="Q138" s="174"/>
      <c r="R138" s="175">
        <f>R139</f>
        <v>0</v>
      </c>
      <c r="S138" s="174"/>
      <c r="T138" s="176">
        <f>T139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BK139</f>
        <v>0</v>
      </c>
    </row>
    <row r="139" spans="2:65" s="1" customFormat="1" ht="16.5" customHeight="1">
      <c r="B139" s="181"/>
      <c r="C139" s="182" t="s">
        <v>475</v>
      </c>
      <c r="D139" s="182" t="s">
        <v>278</v>
      </c>
      <c r="E139" s="183" t="s">
        <v>3122</v>
      </c>
      <c r="F139" s="184" t="s">
        <v>3042</v>
      </c>
      <c r="G139" s="185" t="s">
        <v>325</v>
      </c>
      <c r="H139" s="186">
        <v>5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654</v>
      </c>
    </row>
    <row r="140" spans="2:65" s="11" customFormat="1" ht="29.85" customHeight="1">
      <c r="B140" s="168"/>
      <c r="D140" s="169" t="s">
        <v>72</v>
      </c>
      <c r="E140" s="179" t="s">
        <v>3039</v>
      </c>
      <c r="F140" s="179" t="s">
        <v>3044</v>
      </c>
      <c r="I140" s="171"/>
      <c r="J140" s="180">
        <f>BK140</f>
        <v>0</v>
      </c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AR140" s="169" t="s">
        <v>77</v>
      </c>
      <c r="AT140" s="177" t="s">
        <v>72</v>
      </c>
      <c r="AU140" s="177" t="s">
        <v>77</v>
      </c>
      <c r="AY140" s="169" t="s">
        <v>276</v>
      </c>
      <c r="BK140" s="178">
        <f>SUM(BK141:BK143)</f>
        <v>0</v>
      </c>
    </row>
    <row r="141" spans="2:65" s="1" customFormat="1" ht="16.5" customHeight="1">
      <c r="B141" s="181"/>
      <c r="C141" s="182" t="s">
        <v>479</v>
      </c>
      <c r="D141" s="182" t="s">
        <v>278</v>
      </c>
      <c r="E141" s="183" t="s">
        <v>3123</v>
      </c>
      <c r="F141" s="184" t="s">
        <v>3046</v>
      </c>
      <c r="G141" s="185" t="s">
        <v>3047</v>
      </c>
      <c r="H141" s="186">
        <v>4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662</v>
      </c>
    </row>
    <row r="142" spans="2:65" s="1" customFormat="1" ht="16.5" customHeight="1">
      <c r="B142" s="181"/>
      <c r="C142" s="182" t="s">
        <v>484</v>
      </c>
      <c r="D142" s="182" t="s">
        <v>278</v>
      </c>
      <c r="E142" s="183" t="s">
        <v>3124</v>
      </c>
      <c r="F142" s="184" t="s">
        <v>3049</v>
      </c>
      <c r="G142" s="185" t="s">
        <v>3047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671</v>
      </c>
    </row>
    <row r="143" spans="2:65" s="1" customFormat="1" ht="24">
      <c r="B143" s="42"/>
      <c r="D143" s="195" t="s">
        <v>2961</v>
      </c>
      <c r="F143" s="243" t="s">
        <v>4898</v>
      </c>
      <c r="I143" s="244"/>
      <c r="L143" s="42"/>
      <c r="M143" s="247"/>
      <c r="N143" s="240"/>
      <c r="O143" s="240"/>
      <c r="P143" s="240"/>
      <c r="Q143" s="240"/>
      <c r="R143" s="240"/>
      <c r="S143" s="240"/>
      <c r="T143" s="248"/>
      <c r="AT143" s="25" t="s">
        <v>2961</v>
      </c>
      <c r="AU143" s="25" t="s">
        <v>81</v>
      </c>
    </row>
    <row r="144" spans="2:65" s="1" customFormat="1" ht="6.9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6:K143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showGridLines="0" workbookViewId="0">
      <pane ySplit="1" topLeftCell="A222" activePane="bottomLeft" state="frozen"/>
      <selection activeCell="C24" sqref="C24:J24"/>
      <selection pane="bottomLeft" activeCell="V232" sqref="V232:W23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177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4899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ROUND(J108,2)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ROUND(SUM(BE108:BE255), 2)</f>
        <v>0</v>
      </c>
      <c r="G34" s="43"/>
      <c r="H34" s="43"/>
      <c r="I34" s="127">
        <v>0.21</v>
      </c>
      <c r="J34" s="126">
        <f>ROUND(ROUND((SUM(BE108:BE255)),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ROUND(SUM(BF108:BF255), 2)</f>
        <v>0</v>
      </c>
      <c r="G35" s="43"/>
      <c r="H35" s="43"/>
      <c r="I35" s="127">
        <v>0.15</v>
      </c>
      <c r="J35" s="126">
        <f>ROUND(ROUND((SUM(BF108:BF255)),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ROUND(SUM(BG108:BG255),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ROUND(SUM(BH108:BH255),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ROUND(SUM(BI108:BI255),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2.1.5.1 - SILNOPROUDÁ ELEKTROTECHNIKA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J108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J109</f>
        <v>0</v>
      </c>
      <c r="K65" s="149"/>
    </row>
    <row r="66" spans="2:11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J116</f>
        <v>0</v>
      </c>
      <c r="K66" s="149"/>
    </row>
    <row r="67" spans="2:11" s="8" customFormat="1" ht="24.9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J148</f>
        <v>0</v>
      </c>
      <c r="K67" s="149"/>
    </row>
    <row r="68" spans="2:11" s="8" customFormat="1" ht="24.9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J150</f>
        <v>0</v>
      </c>
      <c r="K68" s="149"/>
    </row>
    <row r="69" spans="2:11" s="8" customFormat="1" ht="24.9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J152</f>
        <v>0</v>
      </c>
      <c r="K69" s="149"/>
    </row>
    <row r="70" spans="2:11" s="8" customFormat="1" ht="24.9" customHeight="1">
      <c r="B70" s="143"/>
      <c r="C70" s="144"/>
      <c r="D70" s="145" t="s">
        <v>3128</v>
      </c>
      <c r="E70" s="146"/>
      <c r="F70" s="146"/>
      <c r="G70" s="146"/>
      <c r="H70" s="146"/>
      <c r="I70" s="147"/>
      <c r="J70" s="148">
        <f>J164</f>
        <v>0</v>
      </c>
      <c r="K70" s="149"/>
    </row>
    <row r="71" spans="2:11" s="8" customFormat="1" ht="24.9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J188</f>
        <v>0</v>
      </c>
      <c r="K72" s="149"/>
    </row>
    <row r="73" spans="2:11" s="8" customFormat="1" ht="24.9" customHeight="1">
      <c r="B73" s="143"/>
      <c r="C73" s="144"/>
      <c r="D73" s="145" t="s">
        <v>3198</v>
      </c>
      <c r="E73" s="146"/>
      <c r="F73" s="146"/>
      <c r="G73" s="146"/>
      <c r="H73" s="146"/>
      <c r="I73" s="147"/>
      <c r="J73" s="148">
        <f>J190</f>
        <v>0</v>
      </c>
      <c r="K73" s="149"/>
    </row>
    <row r="74" spans="2:11" s="8" customFormat="1" ht="24.9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J196</f>
        <v>0</v>
      </c>
      <c r="K74" s="149"/>
    </row>
    <row r="75" spans="2:11" s="8" customFormat="1" ht="24.9" customHeight="1">
      <c r="B75" s="143"/>
      <c r="C75" s="144"/>
      <c r="D75" s="145" t="s">
        <v>3199</v>
      </c>
      <c r="E75" s="146"/>
      <c r="F75" s="146"/>
      <c r="G75" s="146"/>
      <c r="H75" s="146"/>
      <c r="I75" s="147"/>
      <c r="J75" s="148">
        <f>J209</f>
        <v>0</v>
      </c>
      <c r="K75" s="149"/>
    </row>
    <row r="76" spans="2:11" s="8" customFormat="1" ht="24.9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J212</f>
        <v>0</v>
      </c>
      <c r="K76" s="149"/>
    </row>
    <row r="77" spans="2:11" s="8" customFormat="1" ht="24.9" customHeight="1">
      <c r="B77" s="143"/>
      <c r="C77" s="144"/>
      <c r="D77" s="145" t="s">
        <v>3200</v>
      </c>
      <c r="E77" s="146"/>
      <c r="F77" s="146"/>
      <c r="G77" s="146"/>
      <c r="H77" s="146"/>
      <c r="I77" s="147"/>
      <c r="J77" s="148">
        <f>J217</f>
        <v>0</v>
      </c>
      <c r="K77" s="149"/>
    </row>
    <row r="78" spans="2:11" s="8" customFormat="1" ht="24.9" customHeight="1">
      <c r="B78" s="143"/>
      <c r="C78" s="144"/>
      <c r="D78" s="145" t="s">
        <v>3201</v>
      </c>
      <c r="E78" s="146"/>
      <c r="F78" s="146"/>
      <c r="G78" s="146"/>
      <c r="H78" s="146"/>
      <c r="I78" s="147"/>
      <c r="J78" s="148">
        <f>J219</f>
        <v>0</v>
      </c>
      <c r="K78" s="149"/>
    </row>
    <row r="79" spans="2:11" s="8" customFormat="1" ht="24.9" customHeight="1">
      <c r="B79" s="143"/>
      <c r="C79" s="144"/>
      <c r="D79" s="145" t="s">
        <v>3202</v>
      </c>
      <c r="E79" s="146"/>
      <c r="F79" s="146"/>
      <c r="G79" s="146"/>
      <c r="H79" s="146"/>
      <c r="I79" s="147"/>
      <c r="J79" s="148">
        <f>J223</f>
        <v>0</v>
      </c>
      <c r="K79" s="149"/>
    </row>
    <row r="80" spans="2:11" s="8" customFormat="1" ht="24.9" customHeight="1">
      <c r="B80" s="143"/>
      <c r="C80" s="144"/>
      <c r="D80" s="145" t="s">
        <v>3127</v>
      </c>
      <c r="E80" s="146"/>
      <c r="F80" s="146"/>
      <c r="G80" s="146"/>
      <c r="H80" s="146"/>
      <c r="I80" s="147"/>
      <c r="J80" s="148">
        <f>J225</f>
        <v>0</v>
      </c>
      <c r="K80" s="149"/>
    </row>
    <row r="81" spans="2:12" s="8" customFormat="1" ht="24.9" customHeight="1">
      <c r="B81" s="143"/>
      <c r="C81" s="144"/>
      <c r="D81" s="145" t="s">
        <v>3203</v>
      </c>
      <c r="E81" s="146"/>
      <c r="F81" s="146"/>
      <c r="G81" s="146"/>
      <c r="H81" s="146"/>
      <c r="I81" s="147"/>
      <c r="J81" s="148">
        <f>J240</f>
        <v>0</v>
      </c>
      <c r="K81" s="149"/>
    </row>
    <row r="82" spans="2:12" s="8" customFormat="1" ht="24.9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J242</f>
        <v>0</v>
      </c>
      <c r="K82" s="149"/>
    </row>
    <row r="83" spans="2:12" s="8" customFormat="1" ht="24.9" customHeight="1">
      <c r="B83" s="143"/>
      <c r="C83" s="144"/>
      <c r="D83" s="145" t="s">
        <v>3204</v>
      </c>
      <c r="E83" s="146"/>
      <c r="F83" s="146"/>
      <c r="G83" s="146"/>
      <c r="H83" s="146"/>
      <c r="I83" s="147"/>
      <c r="J83" s="148">
        <f>J246</f>
        <v>0</v>
      </c>
      <c r="K83" s="149"/>
    </row>
    <row r="84" spans="2:12" s="9" customFormat="1" ht="19.95" customHeight="1">
      <c r="B84" s="150"/>
      <c r="C84" s="151"/>
      <c r="D84" s="152" t="s">
        <v>3205</v>
      </c>
      <c r="E84" s="153"/>
      <c r="F84" s="153"/>
      <c r="G84" s="153"/>
      <c r="H84" s="153"/>
      <c r="I84" s="154"/>
      <c r="J84" s="155">
        <f>J247</f>
        <v>0</v>
      </c>
      <c r="K84" s="156"/>
    </row>
    <row r="85" spans="2:12" s="1" customFormat="1" ht="21.75" customHeight="1">
      <c r="B85" s="42"/>
      <c r="C85" s="43"/>
      <c r="D85" s="43"/>
      <c r="E85" s="43"/>
      <c r="F85" s="43"/>
      <c r="G85" s="43"/>
      <c r="H85" s="43"/>
      <c r="I85" s="114"/>
      <c r="J85" s="43"/>
      <c r="K85" s="46"/>
    </row>
    <row r="86" spans="2:12" s="1" customFormat="1" ht="6.9" customHeight="1">
      <c r="B86" s="57"/>
      <c r="C86" s="58"/>
      <c r="D86" s="58"/>
      <c r="E86" s="58"/>
      <c r="F86" s="58"/>
      <c r="G86" s="58"/>
      <c r="H86" s="58"/>
      <c r="I86" s="135"/>
      <c r="J86" s="58"/>
      <c r="K86" s="59"/>
    </row>
    <row r="90" spans="2:12" s="1" customFormat="1" ht="6.9" customHeight="1">
      <c r="B90" s="60"/>
      <c r="C90" s="61"/>
      <c r="D90" s="61"/>
      <c r="E90" s="61"/>
      <c r="F90" s="61"/>
      <c r="G90" s="61"/>
      <c r="H90" s="61"/>
      <c r="I90" s="136"/>
      <c r="J90" s="61"/>
      <c r="K90" s="61"/>
      <c r="L90" s="42"/>
    </row>
    <row r="91" spans="2:12" s="1" customFormat="1" ht="36.9" customHeight="1">
      <c r="B91" s="42"/>
      <c r="C91" s="62" t="s">
        <v>260</v>
      </c>
      <c r="L91" s="42"/>
    </row>
    <row r="92" spans="2:12" s="1" customFormat="1" ht="6.9" customHeight="1">
      <c r="B92" s="42"/>
      <c r="L92" s="42"/>
    </row>
    <row r="93" spans="2:12" s="1" customFormat="1" ht="14.4" customHeight="1">
      <c r="B93" s="42"/>
      <c r="C93" s="64" t="s">
        <v>20</v>
      </c>
      <c r="L93" s="42"/>
    </row>
    <row r="94" spans="2:12" s="1" customFormat="1" ht="16.5" customHeight="1">
      <c r="B94" s="42"/>
      <c r="E94" s="624" t="str">
        <f>E7</f>
        <v>STAVBA 1 + STAVBA 2</v>
      </c>
      <c r="F94" s="625"/>
      <c r="G94" s="625"/>
      <c r="H94" s="625"/>
      <c r="L94" s="42"/>
    </row>
    <row r="95" spans="2:12" ht="13.2">
      <c r="B95" s="29"/>
      <c r="C95" s="64" t="s">
        <v>234</v>
      </c>
      <c r="L95" s="29"/>
    </row>
    <row r="96" spans="2:12" ht="16.5" customHeight="1">
      <c r="B96" s="29"/>
      <c r="E96" s="624" t="s">
        <v>3752</v>
      </c>
      <c r="F96" s="618"/>
      <c r="G96" s="618"/>
      <c r="H96" s="618"/>
      <c r="L96" s="29"/>
    </row>
    <row r="97" spans="2:65" ht="13.2">
      <c r="B97" s="29"/>
      <c r="C97" s="64" t="s">
        <v>236</v>
      </c>
      <c r="L97" s="29"/>
    </row>
    <row r="98" spans="2:65" s="1" customFormat="1" ht="28.5" customHeight="1">
      <c r="B98" s="42"/>
      <c r="E98" s="626" t="s">
        <v>3753</v>
      </c>
      <c r="F98" s="627"/>
      <c r="G98" s="627"/>
      <c r="H98" s="627"/>
      <c r="L98" s="42"/>
    </row>
    <row r="99" spans="2:65" s="1" customFormat="1" ht="14.4" customHeight="1">
      <c r="B99" s="42"/>
      <c r="C99" s="64" t="s">
        <v>238</v>
      </c>
      <c r="L99" s="42"/>
    </row>
    <row r="100" spans="2:65" s="1" customFormat="1" ht="17.25" customHeight="1">
      <c r="B100" s="42"/>
      <c r="E100" s="591" t="str">
        <f>E13</f>
        <v>2.1.5.1 - SILNOPROUDÁ ELEKTROTECHNIKA</v>
      </c>
      <c r="F100" s="627"/>
      <c r="G100" s="627"/>
      <c r="H100" s="627"/>
      <c r="L100" s="42"/>
    </row>
    <row r="101" spans="2:65" s="1" customFormat="1" ht="6.9" customHeight="1">
      <c r="B101" s="42"/>
      <c r="L101" s="42"/>
    </row>
    <row r="102" spans="2:65" s="1" customFormat="1" ht="18" customHeight="1">
      <c r="B102" s="42"/>
      <c r="C102" s="64" t="s">
        <v>24</v>
      </c>
      <c r="F102" s="157" t="str">
        <f>F16</f>
        <v>Olomouc, ul. Šlechtitelů, areál PřF UP, parc. č. 1</v>
      </c>
      <c r="I102" s="158" t="s">
        <v>26</v>
      </c>
      <c r="J102" s="68" t="str">
        <f>IF(J16="","",J16)</f>
        <v>30. 1. 2018</v>
      </c>
      <c r="L102" s="42"/>
    </row>
    <row r="103" spans="2:65" s="1" customFormat="1" ht="6.9" customHeight="1">
      <c r="B103" s="42"/>
      <c r="L103" s="42"/>
    </row>
    <row r="104" spans="2:65" s="1" customFormat="1" ht="13.2">
      <c r="B104" s="42"/>
      <c r="C104" s="64" t="s">
        <v>28</v>
      </c>
      <c r="F104" s="157" t="str">
        <f>E19</f>
        <v>Univerzita Palackého v Olomouci, Křížkovského</v>
      </c>
      <c r="I104" s="158" t="s">
        <v>34</v>
      </c>
      <c r="J104" s="157" t="str">
        <f>E25</f>
        <v>ASET studio s.r.o.</v>
      </c>
      <c r="L104" s="42"/>
    </row>
    <row r="105" spans="2:65" s="1" customFormat="1" ht="14.4" customHeight="1">
      <c r="B105" s="42"/>
      <c r="C105" s="64" t="s">
        <v>32</v>
      </c>
      <c r="F105" s="157" t="str">
        <f>IF(E22="","",E22)</f>
        <v/>
      </c>
      <c r="L105" s="42"/>
    </row>
    <row r="106" spans="2:65" s="1" customFormat="1" ht="10.35" customHeight="1">
      <c r="B106" s="42"/>
      <c r="L106" s="42"/>
    </row>
    <row r="107" spans="2:65" s="10" customFormat="1" ht="29.25" customHeight="1">
      <c r="B107" s="159"/>
      <c r="C107" s="160" t="s">
        <v>261</v>
      </c>
      <c r="D107" s="161" t="s">
        <v>58</v>
      </c>
      <c r="E107" s="161" t="s">
        <v>54</v>
      </c>
      <c r="F107" s="161" t="s">
        <v>262</v>
      </c>
      <c r="G107" s="161" t="s">
        <v>263</v>
      </c>
      <c r="H107" s="161" t="s">
        <v>264</v>
      </c>
      <c r="I107" s="162" t="s">
        <v>265</v>
      </c>
      <c r="J107" s="161" t="s">
        <v>242</v>
      </c>
      <c r="K107" s="163" t="s">
        <v>266</v>
      </c>
      <c r="L107" s="159"/>
      <c r="M107" s="74" t="s">
        <v>267</v>
      </c>
      <c r="N107" s="75" t="s">
        <v>43</v>
      </c>
      <c r="O107" s="75" t="s">
        <v>268</v>
      </c>
      <c r="P107" s="75" t="s">
        <v>269</v>
      </c>
      <c r="Q107" s="75" t="s">
        <v>270</v>
      </c>
      <c r="R107" s="75" t="s">
        <v>271</v>
      </c>
      <c r="S107" s="75" t="s">
        <v>272</v>
      </c>
      <c r="T107" s="76" t="s">
        <v>273</v>
      </c>
    </row>
    <row r="108" spans="2:65" s="1" customFormat="1" ht="29.25" customHeight="1">
      <c r="B108" s="42"/>
      <c r="C108" s="78" t="s">
        <v>243</v>
      </c>
      <c r="J108" s="164">
        <f>BK108</f>
        <v>0</v>
      </c>
      <c r="L108" s="42"/>
      <c r="M108" s="77"/>
      <c r="N108" s="69"/>
      <c r="O108" s="69"/>
      <c r="P108" s="165">
        <f>P109+P116+P148+P150+P152+P164+P176+P188+P190+P196+P209+P212+P217+P219+P223+P225+P240+P242+P246</f>
        <v>0</v>
      </c>
      <c r="Q108" s="69"/>
      <c r="R108" s="165">
        <f>R109+R116+R148+R150+R152+R164+R176+R188+R190+R196+R209+R212+R217+R219+R223+R225+R240+R242+R246</f>
        <v>0</v>
      </c>
      <c r="S108" s="69"/>
      <c r="T108" s="166">
        <f>T109+T116+T148+T150+T152+T164+T176+T188+T190+T196+T209+T212+T217+T219+T223+T225+T240+T242+T246</f>
        <v>0</v>
      </c>
      <c r="AT108" s="25" t="s">
        <v>72</v>
      </c>
      <c r="AU108" s="25" t="s">
        <v>244</v>
      </c>
      <c r="BK108" s="167">
        <f>BK109+BK116+BK148+BK150+BK152+BK164+BK176+BK188+BK190+BK196+BK209+BK212+BK217+BK219+BK223+BK225+BK240+BK242+BK246</f>
        <v>0</v>
      </c>
    </row>
    <row r="109" spans="2:65" s="11" customFormat="1" ht="37.35" customHeight="1">
      <c r="B109" s="168"/>
      <c r="D109" s="169" t="s">
        <v>72</v>
      </c>
      <c r="E109" s="170" t="s">
        <v>3129</v>
      </c>
      <c r="F109" s="170" t="s">
        <v>3130</v>
      </c>
      <c r="I109" s="171"/>
      <c r="J109" s="172">
        <f>BK109</f>
        <v>0</v>
      </c>
      <c r="L109" s="168"/>
      <c r="M109" s="173"/>
      <c r="N109" s="174"/>
      <c r="O109" s="174"/>
      <c r="P109" s="175">
        <f>SUM(P110:P115)</f>
        <v>0</v>
      </c>
      <c r="Q109" s="174"/>
      <c r="R109" s="175">
        <f>SUM(R110:R115)</f>
        <v>0</v>
      </c>
      <c r="S109" s="174"/>
      <c r="T109" s="176">
        <f>SUM(T110:T115)</f>
        <v>0</v>
      </c>
      <c r="AR109" s="169" t="s">
        <v>77</v>
      </c>
      <c r="AT109" s="177" t="s">
        <v>72</v>
      </c>
      <c r="AU109" s="177" t="s">
        <v>73</v>
      </c>
      <c r="AY109" s="169" t="s">
        <v>276</v>
      </c>
      <c r="BK109" s="178">
        <f>SUM(BK110:BK115)</f>
        <v>0</v>
      </c>
    </row>
    <row r="110" spans="2:65" s="1" customFormat="1" ht="16.5" customHeight="1">
      <c r="B110" s="181"/>
      <c r="C110" s="182" t="s">
        <v>77</v>
      </c>
      <c r="D110" s="182" t="s">
        <v>278</v>
      </c>
      <c r="E110" s="183" t="s">
        <v>3206</v>
      </c>
      <c r="F110" s="184" t="s">
        <v>3207</v>
      </c>
      <c r="G110" s="185" t="s">
        <v>2155</v>
      </c>
      <c r="H110" s="186">
        <v>73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81</v>
      </c>
    </row>
    <row r="111" spans="2:65" s="1" customFormat="1" ht="24">
      <c r="B111" s="42"/>
      <c r="D111" s="195" t="s">
        <v>2961</v>
      </c>
      <c r="F111" s="243" t="s">
        <v>3208</v>
      </c>
      <c r="I111" s="244"/>
      <c r="L111" s="42"/>
      <c r="M111" s="245"/>
      <c r="N111" s="43"/>
      <c r="O111" s="43"/>
      <c r="P111" s="43"/>
      <c r="Q111" s="43"/>
      <c r="R111" s="43"/>
      <c r="S111" s="43"/>
      <c r="T111" s="71"/>
      <c r="AT111" s="25" t="s">
        <v>2961</v>
      </c>
      <c r="AU111" s="25" t="s">
        <v>77</v>
      </c>
    </row>
    <row r="112" spans="2:65" s="1" customFormat="1" ht="16.5" customHeight="1">
      <c r="B112" s="181"/>
      <c r="C112" s="182" t="s">
        <v>81</v>
      </c>
      <c r="D112" s="182" t="s">
        <v>278</v>
      </c>
      <c r="E112" s="183" t="s">
        <v>3209</v>
      </c>
      <c r="F112" s="184" t="s">
        <v>3210</v>
      </c>
      <c r="G112" s="185" t="s">
        <v>2155</v>
      </c>
      <c r="H112" s="186">
        <v>13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92</v>
      </c>
    </row>
    <row r="113" spans="2:65" s="1" customFormat="1" ht="16.5" customHeight="1">
      <c r="B113" s="181"/>
      <c r="C113" s="182" t="s">
        <v>87</v>
      </c>
      <c r="D113" s="182" t="s">
        <v>278</v>
      </c>
      <c r="E113" s="183" t="s">
        <v>3211</v>
      </c>
      <c r="F113" s="184" t="s">
        <v>3212</v>
      </c>
      <c r="G113" s="185" t="s">
        <v>2155</v>
      </c>
      <c r="H113" s="186">
        <v>9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310</v>
      </c>
    </row>
    <row r="114" spans="2:65" s="1" customFormat="1" ht="24">
      <c r="B114" s="42"/>
      <c r="D114" s="195" t="s">
        <v>2961</v>
      </c>
      <c r="F114" s="243" t="s">
        <v>4900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92</v>
      </c>
      <c r="D115" s="182" t="s">
        <v>278</v>
      </c>
      <c r="E115" s="183" t="s">
        <v>3213</v>
      </c>
      <c r="F115" s="184" t="s">
        <v>4901</v>
      </c>
      <c r="G115" s="185" t="s">
        <v>2155</v>
      </c>
      <c r="H115" s="186">
        <v>9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</v>
      </c>
    </row>
    <row r="116" spans="2:65" s="11" customFormat="1" ht="37.35" customHeight="1">
      <c r="B116" s="168"/>
      <c r="D116" s="169" t="s">
        <v>72</v>
      </c>
      <c r="E116" s="170" t="s">
        <v>2745</v>
      </c>
      <c r="F116" s="170" t="s">
        <v>3132</v>
      </c>
      <c r="I116" s="171"/>
      <c r="J116" s="172">
        <f>BK116</f>
        <v>0</v>
      </c>
      <c r="L116" s="168"/>
      <c r="M116" s="173"/>
      <c r="N116" s="174"/>
      <c r="O116" s="174"/>
      <c r="P116" s="175">
        <f>SUM(P117:P147)</f>
        <v>0</v>
      </c>
      <c r="Q116" s="174"/>
      <c r="R116" s="175">
        <f>SUM(R117:R147)</f>
        <v>0</v>
      </c>
      <c r="S116" s="174"/>
      <c r="T116" s="176">
        <f>SUM(T117:T147)</f>
        <v>0</v>
      </c>
      <c r="AR116" s="169" t="s">
        <v>77</v>
      </c>
      <c r="AT116" s="177" t="s">
        <v>72</v>
      </c>
      <c r="AU116" s="177" t="s">
        <v>73</v>
      </c>
      <c r="AY116" s="169" t="s">
        <v>276</v>
      </c>
      <c r="BK116" s="178">
        <f>SUM(BK117:BK147)</f>
        <v>0</v>
      </c>
    </row>
    <row r="117" spans="2:65" s="1" customFormat="1" ht="16.5" customHeight="1">
      <c r="B117" s="181"/>
      <c r="C117" s="226" t="s">
        <v>305</v>
      </c>
      <c r="D117" s="226" t="s">
        <v>447</v>
      </c>
      <c r="E117" s="227" t="s">
        <v>3484</v>
      </c>
      <c r="F117" s="228" t="s">
        <v>3216</v>
      </c>
      <c r="G117" s="229" t="s">
        <v>2155</v>
      </c>
      <c r="H117" s="230">
        <v>73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4902</v>
      </c>
    </row>
    <row r="118" spans="2:65" s="1" customFormat="1" ht="24">
      <c r="B118" s="42"/>
      <c r="D118" s="195" t="s">
        <v>2961</v>
      </c>
      <c r="F118" s="243" t="s">
        <v>3218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2961</v>
      </c>
      <c r="AU118" s="25" t="s">
        <v>77</v>
      </c>
    </row>
    <row r="119" spans="2:65" s="1" customFormat="1" ht="16.5" customHeight="1">
      <c r="B119" s="181"/>
      <c r="C119" s="226" t="s">
        <v>310</v>
      </c>
      <c r="D119" s="226" t="s">
        <v>447</v>
      </c>
      <c r="E119" s="227" t="s">
        <v>3486</v>
      </c>
      <c r="F119" s="228" t="s">
        <v>3210</v>
      </c>
      <c r="G119" s="229" t="s">
        <v>2155</v>
      </c>
      <c r="H119" s="230">
        <v>13</v>
      </c>
      <c r="I119" s="231"/>
      <c r="J119" s="232">
        <f>ROUND(I119*H119,2)</f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322</v>
      </c>
      <c r="AT119" s="25" t="s">
        <v>447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4903</v>
      </c>
    </row>
    <row r="120" spans="2:65" s="1" customFormat="1" ht="16.5" customHeight="1">
      <c r="B120" s="181"/>
      <c r="C120" s="226" t="s">
        <v>315</v>
      </c>
      <c r="D120" s="226" t="s">
        <v>447</v>
      </c>
      <c r="E120" s="227" t="s">
        <v>3495</v>
      </c>
      <c r="F120" s="228" t="s">
        <v>3222</v>
      </c>
      <c r="G120" s="229" t="s">
        <v>2155</v>
      </c>
      <c r="H120" s="230">
        <v>9</v>
      </c>
      <c r="I120" s="231"/>
      <c r="J120" s="232">
        <f>ROUND(I120*H120,2)</f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322</v>
      </c>
      <c r="AT120" s="25" t="s">
        <v>447</v>
      </c>
      <c r="AU120" s="25" t="s">
        <v>77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4904</v>
      </c>
    </row>
    <row r="121" spans="2:65" s="1" customFormat="1" ht="16.5" customHeight="1">
      <c r="B121" s="181"/>
      <c r="C121" s="226" t="s">
        <v>322</v>
      </c>
      <c r="D121" s="226" t="s">
        <v>447</v>
      </c>
      <c r="E121" s="227" t="s">
        <v>3503</v>
      </c>
      <c r="F121" s="228" t="s">
        <v>4901</v>
      </c>
      <c r="G121" s="229" t="s">
        <v>2155</v>
      </c>
      <c r="H121" s="230">
        <v>9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4905</v>
      </c>
    </row>
    <row r="122" spans="2:65" s="1" customFormat="1" ht="16.5" customHeight="1">
      <c r="B122" s="181"/>
      <c r="C122" s="226" t="s">
        <v>332</v>
      </c>
      <c r="D122" s="226" t="s">
        <v>447</v>
      </c>
      <c r="E122" s="227" t="s">
        <v>3136</v>
      </c>
      <c r="F122" s="228" t="s">
        <v>3137</v>
      </c>
      <c r="G122" s="229" t="s">
        <v>2155</v>
      </c>
      <c r="H122" s="230">
        <v>1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4906</v>
      </c>
    </row>
    <row r="123" spans="2:65" s="13" customFormat="1">
      <c r="B123" s="202"/>
      <c r="D123" s="195" t="s">
        <v>284</v>
      </c>
      <c r="E123" s="203" t="s">
        <v>5</v>
      </c>
      <c r="F123" s="204" t="s">
        <v>77</v>
      </c>
      <c r="H123" s="205">
        <v>1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77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</v>
      </c>
      <c r="H131" s="205">
        <v>0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77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</v>
      </c>
      <c r="H132" s="205">
        <v>0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" customFormat="1" ht="16.5" customHeight="1">
      <c r="B135" s="181"/>
      <c r="C135" s="226" t="s">
        <v>340</v>
      </c>
      <c r="D135" s="226" t="s">
        <v>447</v>
      </c>
      <c r="E135" s="227" t="s">
        <v>3139</v>
      </c>
      <c r="F135" s="228" t="s">
        <v>3140</v>
      </c>
      <c r="G135" s="229" t="s">
        <v>2155</v>
      </c>
      <c r="H135" s="230">
        <v>1</v>
      </c>
      <c r="I135" s="231"/>
      <c r="J135" s="232">
        <f>ROUND(I135*H135,2)</f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4907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77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5</v>
      </c>
      <c r="H144" s="205">
        <v>0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5</v>
      </c>
      <c r="H145" s="205">
        <v>0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77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</v>
      </c>
      <c r="H146" s="205">
        <v>0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77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</v>
      </c>
      <c r="H147" s="205">
        <v>0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77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1" customFormat="1" ht="37.35" customHeight="1">
      <c r="B148" s="168"/>
      <c r="D148" s="169" t="s">
        <v>72</v>
      </c>
      <c r="E148" s="170" t="s">
        <v>3373</v>
      </c>
      <c r="F148" s="170" t="s">
        <v>3374</v>
      </c>
      <c r="I148" s="171"/>
      <c r="J148" s="172">
        <f>BK148</f>
        <v>0</v>
      </c>
      <c r="L148" s="168"/>
      <c r="M148" s="173"/>
      <c r="N148" s="174"/>
      <c r="O148" s="174"/>
      <c r="P148" s="175">
        <f>P149</f>
        <v>0</v>
      </c>
      <c r="Q148" s="174"/>
      <c r="R148" s="175">
        <f>R149</f>
        <v>0</v>
      </c>
      <c r="S148" s="174"/>
      <c r="T148" s="176">
        <f>T149</f>
        <v>0</v>
      </c>
      <c r="AR148" s="169" t="s">
        <v>77</v>
      </c>
      <c r="AT148" s="177" t="s">
        <v>72</v>
      </c>
      <c r="AU148" s="177" t="s">
        <v>73</v>
      </c>
      <c r="AY148" s="169" t="s">
        <v>276</v>
      </c>
      <c r="BK148" s="178">
        <f>BK149</f>
        <v>0</v>
      </c>
    </row>
    <row r="149" spans="2:65" s="1" customFormat="1" ht="16.5" customHeight="1">
      <c r="B149" s="181"/>
      <c r="C149" s="182" t="s">
        <v>347</v>
      </c>
      <c r="D149" s="182" t="s">
        <v>278</v>
      </c>
      <c r="E149" s="183" t="s">
        <v>3375</v>
      </c>
      <c r="F149" s="184" t="s">
        <v>3376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413</v>
      </c>
    </row>
    <row r="150" spans="2:65" s="11" customFormat="1" ht="37.35" customHeight="1">
      <c r="B150" s="168"/>
      <c r="D150" s="169" t="s">
        <v>72</v>
      </c>
      <c r="E150" s="170" t="s">
        <v>2745</v>
      </c>
      <c r="F150" s="170" t="s">
        <v>3132</v>
      </c>
      <c r="I150" s="171"/>
      <c r="J150" s="172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0</v>
      </c>
      <c r="S150" s="174"/>
      <c r="T150" s="176">
        <f>T151</f>
        <v>0</v>
      </c>
      <c r="AR150" s="169" t="s">
        <v>77</v>
      </c>
      <c r="AT150" s="177" t="s">
        <v>72</v>
      </c>
      <c r="AU150" s="177" t="s">
        <v>73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226" t="s">
        <v>356</v>
      </c>
      <c r="D151" s="226" t="s">
        <v>447</v>
      </c>
      <c r="E151" s="227" t="s">
        <v>3505</v>
      </c>
      <c r="F151" s="228" t="s">
        <v>3378</v>
      </c>
      <c r="G151" s="229" t="s">
        <v>2155</v>
      </c>
      <c r="H151" s="230">
        <v>2</v>
      </c>
      <c r="I151" s="231"/>
      <c r="J151" s="232">
        <f>ROUND(I151*H151,2)</f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4908</v>
      </c>
    </row>
    <row r="152" spans="2:65" s="11" customFormat="1" ht="37.35" customHeight="1">
      <c r="B152" s="168"/>
      <c r="D152" s="169" t="s">
        <v>72</v>
      </c>
      <c r="E152" s="170" t="s">
        <v>3228</v>
      </c>
      <c r="F152" s="170" t="s">
        <v>3229</v>
      </c>
      <c r="I152" s="171"/>
      <c r="J152" s="172">
        <f>BK152</f>
        <v>0</v>
      </c>
      <c r="L152" s="168"/>
      <c r="M152" s="173"/>
      <c r="N152" s="174"/>
      <c r="O152" s="174"/>
      <c r="P152" s="175">
        <f>SUM(P153:P163)</f>
        <v>0</v>
      </c>
      <c r="Q152" s="174"/>
      <c r="R152" s="175">
        <f>SUM(R153:R163)</f>
        <v>0</v>
      </c>
      <c r="S152" s="174"/>
      <c r="T152" s="176">
        <f>SUM(T153:T163)</f>
        <v>0</v>
      </c>
      <c r="AR152" s="169" t="s">
        <v>77</v>
      </c>
      <c r="AT152" s="177" t="s">
        <v>72</v>
      </c>
      <c r="AU152" s="177" t="s">
        <v>73</v>
      </c>
      <c r="AY152" s="169" t="s">
        <v>276</v>
      </c>
      <c r="BK152" s="178">
        <f>SUM(BK153:BK163)</f>
        <v>0</v>
      </c>
    </row>
    <row r="153" spans="2:65" s="1" customFormat="1" ht="16.5" customHeight="1">
      <c r="B153" s="181"/>
      <c r="C153" s="182" t="s">
        <v>365</v>
      </c>
      <c r="D153" s="182" t="s">
        <v>278</v>
      </c>
      <c r="E153" s="183" t="s">
        <v>3232</v>
      </c>
      <c r="F153" s="184" t="s">
        <v>4909</v>
      </c>
      <c r="G153" s="185" t="s">
        <v>416</v>
      </c>
      <c r="H153" s="186">
        <v>7</v>
      </c>
      <c r="I153" s="187"/>
      <c r="J153" s="188">
        <f t="shared" ref="J153:J163" si="0"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 t="shared" ref="P153:P163" si="1">O153*H153</f>
        <v>0</v>
      </c>
      <c r="Q153" s="191">
        <v>0</v>
      </c>
      <c r="R153" s="191">
        <f t="shared" ref="R153:R163" si="2">Q153*H153</f>
        <v>0</v>
      </c>
      <c r="S153" s="191">
        <v>0</v>
      </c>
      <c r="T153" s="192">
        <f t="shared" ref="T153:T163" si="3"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 t="shared" ref="BE153:BE163" si="4">IF(N153="základní",J153,0)</f>
        <v>0</v>
      </c>
      <c r="BF153" s="193">
        <f t="shared" ref="BF153:BF163" si="5">IF(N153="snížená",J153,0)</f>
        <v>0</v>
      </c>
      <c r="BG153" s="193">
        <f t="shared" ref="BG153:BG163" si="6">IF(N153="zákl. přenesená",J153,0)</f>
        <v>0</v>
      </c>
      <c r="BH153" s="193">
        <f t="shared" ref="BH153:BH163" si="7">IF(N153="sníž. přenesená",J153,0)</f>
        <v>0</v>
      </c>
      <c r="BI153" s="193">
        <f t="shared" ref="BI153:BI163" si="8">IF(N153="nulová",J153,0)</f>
        <v>0</v>
      </c>
      <c r="BJ153" s="25" t="s">
        <v>92</v>
      </c>
      <c r="BK153" s="193">
        <f t="shared" ref="BK153:BK163" si="9">ROUND(I153*H153,2)</f>
        <v>0</v>
      </c>
      <c r="BL153" s="25" t="s">
        <v>92</v>
      </c>
      <c r="BM153" s="25" t="s">
        <v>435</v>
      </c>
    </row>
    <row r="154" spans="2:65" s="1" customFormat="1" ht="16.5" customHeight="1">
      <c r="B154" s="181"/>
      <c r="C154" s="182" t="s">
        <v>372</v>
      </c>
      <c r="D154" s="182" t="s">
        <v>278</v>
      </c>
      <c r="E154" s="183" t="s">
        <v>3234</v>
      </c>
      <c r="F154" s="184" t="s">
        <v>3233</v>
      </c>
      <c r="G154" s="185" t="s">
        <v>416</v>
      </c>
      <c r="H154" s="186">
        <v>15</v>
      </c>
      <c r="I154" s="187"/>
      <c r="J154" s="188">
        <f t="shared" si="0"/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446</v>
      </c>
    </row>
    <row r="155" spans="2:65" s="1" customFormat="1" ht="16.5" customHeight="1">
      <c r="B155" s="181"/>
      <c r="C155" s="182" t="s">
        <v>12</v>
      </c>
      <c r="D155" s="182" t="s">
        <v>278</v>
      </c>
      <c r="E155" s="183" t="s">
        <v>3236</v>
      </c>
      <c r="F155" s="184" t="s">
        <v>3235</v>
      </c>
      <c r="G155" s="185" t="s">
        <v>416</v>
      </c>
      <c r="H155" s="186">
        <v>410</v>
      </c>
      <c r="I155" s="187"/>
      <c r="J155" s="188">
        <f t="shared" si="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456</v>
      </c>
    </row>
    <row r="156" spans="2:65" s="1" customFormat="1" ht="16.5" customHeight="1">
      <c r="B156" s="181"/>
      <c r="C156" s="182" t="s">
        <v>384</v>
      </c>
      <c r="D156" s="182" t="s">
        <v>278</v>
      </c>
      <c r="E156" s="183" t="s">
        <v>3238</v>
      </c>
      <c r="F156" s="184" t="s">
        <v>3239</v>
      </c>
      <c r="G156" s="185" t="s">
        <v>416</v>
      </c>
      <c r="H156" s="186">
        <v>450</v>
      </c>
      <c r="I156" s="187"/>
      <c r="J156" s="188">
        <f t="shared" si="0"/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 t="shared" si="1"/>
        <v>0</v>
      </c>
      <c r="Q156" s="191">
        <v>0</v>
      </c>
      <c r="R156" s="191">
        <f t="shared" si="2"/>
        <v>0</v>
      </c>
      <c r="S156" s="191">
        <v>0</v>
      </c>
      <c r="T156" s="192">
        <f t="shared" si="3"/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5" t="s">
        <v>92</v>
      </c>
      <c r="BK156" s="193">
        <f t="shared" si="9"/>
        <v>0</v>
      </c>
      <c r="BL156" s="25" t="s">
        <v>92</v>
      </c>
      <c r="BM156" s="25" t="s">
        <v>467</v>
      </c>
    </row>
    <row r="157" spans="2:65" s="1" customFormat="1" ht="16.5" customHeight="1">
      <c r="B157" s="181"/>
      <c r="C157" s="182" t="s">
        <v>390</v>
      </c>
      <c r="D157" s="182" t="s">
        <v>278</v>
      </c>
      <c r="E157" s="183" t="s">
        <v>4910</v>
      </c>
      <c r="F157" s="184" t="s">
        <v>4911</v>
      </c>
      <c r="G157" s="185" t="s">
        <v>416</v>
      </c>
      <c r="H157" s="186">
        <v>65</v>
      </c>
      <c r="I157" s="187"/>
      <c r="J157" s="188">
        <f t="shared" si="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1"/>
        <v>0</v>
      </c>
      <c r="Q157" s="191">
        <v>0</v>
      </c>
      <c r="R157" s="191">
        <f t="shared" si="2"/>
        <v>0</v>
      </c>
      <c r="S157" s="191">
        <v>0</v>
      </c>
      <c r="T157" s="192">
        <f t="shared" si="3"/>
        <v>0</v>
      </c>
      <c r="AR157" s="25" t="s">
        <v>92</v>
      </c>
      <c r="AT157" s="25" t="s">
        <v>278</v>
      </c>
      <c r="AU157" s="25" t="s">
        <v>77</v>
      </c>
      <c r="AY157" s="25" t="s">
        <v>276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5" t="s">
        <v>92</v>
      </c>
      <c r="BK157" s="193">
        <f t="shared" si="9"/>
        <v>0</v>
      </c>
      <c r="BL157" s="25" t="s">
        <v>92</v>
      </c>
      <c r="BM157" s="25" t="s">
        <v>475</v>
      </c>
    </row>
    <row r="158" spans="2:65" s="1" customFormat="1" ht="16.5" customHeight="1">
      <c r="B158" s="181"/>
      <c r="C158" s="182" t="s">
        <v>413</v>
      </c>
      <c r="D158" s="182" t="s">
        <v>278</v>
      </c>
      <c r="E158" s="183" t="s">
        <v>3240</v>
      </c>
      <c r="F158" s="184" t="s">
        <v>3241</v>
      </c>
      <c r="G158" s="185" t="s">
        <v>416</v>
      </c>
      <c r="H158" s="186">
        <v>220</v>
      </c>
      <c r="I158" s="187"/>
      <c r="J158" s="188">
        <f t="shared" si="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25" t="s">
        <v>92</v>
      </c>
      <c r="AT158" s="25" t="s">
        <v>278</v>
      </c>
      <c r="AU158" s="25" t="s">
        <v>77</v>
      </c>
      <c r="AY158" s="25" t="s">
        <v>276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25" t="s">
        <v>92</v>
      </c>
      <c r="BK158" s="193">
        <f t="shared" si="9"/>
        <v>0</v>
      </c>
      <c r="BL158" s="25" t="s">
        <v>92</v>
      </c>
      <c r="BM158" s="25" t="s">
        <v>484</v>
      </c>
    </row>
    <row r="159" spans="2:65" s="1" customFormat="1" ht="16.5" customHeight="1">
      <c r="B159" s="181"/>
      <c r="C159" s="182" t="s">
        <v>421</v>
      </c>
      <c r="D159" s="182" t="s">
        <v>278</v>
      </c>
      <c r="E159" s="183" t="s">
        <v>3244</v>
      </c>
      <c r="F159" s="184" t="s">
        <v>3245</v>
      </c>
      <c r="G159" s="185" t="s">
        <v>416</v>
      </c>
      <c r="H159" s="186">
        <v>50</v>
      </c>
      <c r="I159" s="187"/>
      <c r="J159" s="188">
        <f t="shared" si="0"/>
        <v>0</v>
      </c>
      <c r="K159" s="184" t="s">
        <v>459</v>
      </c>
      <c r="L159" s="42"/>
      <c r="M159" s="189" t="s">
        <v>5</v>
      </c>
      <c r="N159" s="190" t="s">
        <v>46</v>
      </c>
      <c r="O159" s="43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AR159" s="25" t="s">
        <v>92</v>
      </c>
      <c r="AT159" s="25" t="s">
        <v>278</v>
      </c>
      <c r="AU159" s="25" t="s">
        <v>77</v>
      </c>
      <c r="AY159" s="25" t="s">
        <v>276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5" t="s">
        <v>92</v>
      </c>
      <c r="BK159" s="193">
        <f t="shared" si="9"/>
        <v>0</v>
      </c>
      <c r="BL159" s="25" t="s">
        <v>92</v>
      </c>
      <c r="BM159" s="25" t="s">
        <v>495</v>
      </c>
    </row>
    <row r="160" spans="2:65" s="1" customFormat="1" ht="16.5" customHeight="1">
      <c r="B160" s="181"/>
      <c r="C160" s="182" t="s">
        <v>428</v>
      </c>
      <c r="D160" s="182" t="s">
        <v>278</v>
      </c>
      <c r="E160" s="183" t="s">
        <v>4912</v>
      </c>
      <c r="F160" s="184" t="s">
        <v>4913</v>
      </c>
      <c r="G160" s="185" t="s">
        <v>416</v>
      </c>
      <c r="H160" s="186">
        <v>14</v>
      </c>
      <c r="I160" s="187"/>
      <c r="J160" s="188">
        <f t="shared" si="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25" t="s">
        <v>92</v>
      </c>
      <c r="AT160" s="25" t="s">
        <v>278</v>
      </c>
      <c r="AU160" s="25" t="s">
        <v>77</v>
      </c>
      <c r="AY160" s="25" t="s">
        <v>276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5" t="s">
        <v>92</v>
      </c>
      <c r="BK160" s="193">
        <f t="shared" si="9"/>
        <v>0</v>
      </c>
      <c r="BL160" s="25" t="s">
        <v>92</v>
      </c>
      <c r="BM160" s="25" t="s">
        <v>507</v>
      </c>
    </row>
    <row r="161" spans="2:65" s="1" customFormat="1" ht="16.5" customHeight="1">
      <c r="B161" s="181"/>
      <c r="C161" s="182" t="s">
        <v>10</v>
      </c>
      <c r="D161" s="182" t="s">
        <v>278</v>
      </c>
      <c r="E161" s="183" t="s">
        <v>4914</v>
      </c>
      <c r="F161" s="184" t="s">
        <v>4915</v>
      </c>
      <c r="G161" s="185" t="s">
        <v>416</v>
      </c>
      <c r="H161" s="186">
        <v>30</v>
      </c>
      <c r="I161" s="187"/>
      <c r="J161" s="188">
        <f t="shared" si="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5" t="s">
        <v>92</v>
      </c>
      <c r="BK161" s="193">
        <f t="shared" si="9"/>
        <v>0</v>
      </c>
      <c r="BL161" s="25" t="s">
        <v>92</v>
      </c>
      <c r="BM161" s="25" t="s">
        <v>520</v>
      </c>
    </row>
    <row r="162" spans="2:65" s="1" customFormat="1" ht="16.5" customHeight="1">
      <c r="B162" s="181"/>
      <c r="C162" s="182" t="s">
        <v>435</v>
      </c>
      <c r="D162" s="182" t="s">
        <v>278</v>
      </c>
      <c r="E162" s="183" t="s">
        <v>3546</v>
      </c>
      <c r="F162" s="184" t="s">
        <v>4916</v>
      </c>
      <c r="G162" s="185" t="s">
        <v>416</v>
      </c>
      <c r="H162" s="186">
        <v>30</v>
      </c>
      <c r="I162" s="187"/>
      <c r="J162" s="188">
        <f t="shared" si="0"/>
        <v>0</v>
      </c>
      <c r="K162" s="184" t="s">
        <v>459</v>
      </c>
      <c r="L162" s="42"/>
      <c r="M162" s="189" t="s">
        <v>5</v>
      </c>
      <c r="N162" s="190" t="s">
        <v>46</v>
      </c>
      <c r="O162" s="43"/>
      <c r="P162" s="191">
        <f t="shared" si="1"/>
        <v>0</v>
      </c>
      <c r="Q162" s="191">
        <v>0</v>
      </c>
      <c r="R162" s="191">
        <f t="shared" si="2"/>
        <v>0</v>
      </c>
      <c r="S162" s="191">
        <v>0</v>
      </c>
      <c r="T162" s="192">
        <f t="shared" si="3"/>
        <v>0</v>
      </c>
      <c r="AR162" s="25" t="s">
        <v>92</v>
      </c>
      <c r="AT162" s="25" t="s">
        <v>278</v>
      </c>
      <c r="AU162" s="25" t="s">
        <v>77</v>
      </c>
      <c r="AY162" s="25" t="s">
        <v>276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5" t="s">
        <v>92</v>
      </c>
      <c r="BK162" s="193">
        <f t="shared" si="9"/>
        <v>0</v>
      </c>
      <c r="BL162" s="25" t="s">
        <v>92</v>
      </c>
      <c r="BM162" s="25" t="s">
        <v>532</v>
      </c>
    </row>
    <row r="163" spans="2:65" s="1" customFormat="1" ht="16.5" customHeight="1">
      <c r="B163" s="181"/>
      <c r="C163" s="182" t="s">
        <v>439</v>
      </c>
      <c r="D163" s="182" t="s">
        <v>278</v>
      </c>
      <c r="E163" s="183" t="s">
        <v>3380</v>
      </c>
      <c r="F163" s="184" t="s">
        <v>4917</v>
      </c>
      <c r="G163" s="185" t="s">
        <v>416</v>
      </c>
      <c r="H163" s="186">
        <v>50</v>
      </c>
      <c r="I163" s="187"/>
      <c r="J163" s="188">
        <f t="shared" si="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5" t="s">
        <v>92</v>
      </c>
      <c r="BK163" s="193">
        <f t="shared" si="9"/>
        <v>0</v>
      </c>
      <c r="BL163" s="25" t="s">
        <v>92</v>
      </c>
      <c r="BM163" s="25" t="s">
        <v>555</v>
      </c>
    </row>
    <row r="164" spans="2:65" s="11" customFormat="1" ht="37.35" customHeight="1">
      <c r="B164" s="168"/>
      <c r="D164" s="169" t="s">
        <v>72</v>
      </c>
      <c r="E164" s="170" t="s">
        <v>2776</v>
      </c>
      <c r="F164" s="170" t="s">
        <v>3142</v>
      </c>
      <c r="I164" s="171"/>
      <c r="J164" s="172">
        <f>BK164</f>
        <v>0</v>
      </c>
      <c r="L164" s="168"/>
      <c r="M164" s="173"/>
      <c r="N164" s="174"/>
      <c r="O164" s="174"/>
      <c r="P164" s="175">
        <f>SUM(P165:P175)</f>
        <v>0</v>
      </c>
      <c r="Q164" s="174"/>
      <c r="R164" s="175">
        <f>SUM(R165:R175)</f>
        <v>0</v>
      </c>
      <c r="S164" s="174"/>
      <c r="T164" s="176">
        <f>SUM(T165:T175)</f>
        <v>0</v>
      </c>
      <c r="AR164" s="169" t="s">
        <v>77</v>
      </c>
      <c r="AT164" s="177" t="s">
        <v>72</v>
      </c>
      <c r="AU164" s="177" t="s">
        <v>73</v>
      </c>
      <c r="AY164" s="169" t="s">
        <v>276</v>
      </c>
      <c r="BK164" s="178">
        <f>SUM(BK165:BK175)</f>
        <v>0</v>
      </c>
    </row>
    <row r="165" spans="2:65" s="1" customFormat="1" ht="16.5" customHeight="1">
      <c r="B165" s="181"/>
      <c r="C165" s="226" t="s">
        <v>446</v>
      </c>
      <c r="D165" s="226" t="s">
        <v>447</v>
      </c>
      <c r="E165" s="227" t="s">
        <v>3549</v>
      </c>
      <c r="F165" s="228" t="s">
        <v>4909</v>
      </c>
      <c r="G165" s="229" t="s">
        <v>416</v>
      </c>
      <c r="H165" s="230">
        <v>7</v>
      </c>
      <c r="I165" s="231"/>
      <c r="J165" s="232">
        <f t="shared" ref="J165:J175" si="10">ROUND(I165*H165,2)</f>
        <v>0</v>
      </c>
      <c r="K165" s="228" t="s">
        <v>459</v>
      </c>
      <c r="L165" s="233"/>
      <c r="M165" s="234" t="s">
        <v>5</v>
      </c>
      <c r="N165" s="235" t="s">
        <v>46</v>
      </c>
      <c r="O165" s="43"/>
      <c r="P165" s="191">
        <f t="shared" ref="P165:P175" si="11">O165*H165</f>
        <v>0</v>
      </c>
      <c r="Q165" s="191">
        <v>0</v>
      </c>
      <c r="R165" s="191">
        <f t="shared" ref="R165:R175" si="12">Q165*H165</f>
        <v>0</v>
      </c>
      <c r="S165" s="191">
        <v>0</v>
      </c>
      <c r="T165" s="192">
        <f t="shared" ref="T165:T175" si="13">S165*H165</f>
        <v>0</v>
      </c>
      <c r="AR165" s="25" t="s">
        <v>322</v>
      </c>
      <c r="AT165" s="25" t="s">
        <v>447</v>
      </c>
      <c r="AU165" s="25" t="s">
        <v>77</v>
      </c>
      <c r="AY165" s="25" t="s">
        <v>276</v>
      </c>
      <c r="BE165" s="193">
        <f t="shared" ref="BE165:BE175" si="14">IF(N165="základní",J165,0)</f>
        <v>0</v>
      </c>
      <c r="BF165" s="193">
        <f t="shared" ref="BF165:BF175" si="15">IF(N165="snížená",J165,0)</f>
        <v>0</v>
      </c>
      <c r="BG165" s="193">
        <f t="shared" ref="BG165:BG175" si="16">IF(N165="zákl. přenesená",J165,0)</f>
        <v>0</v>
      </c>
      <c r="BH165" s="193">
        <f t="shared" ref="BH165:BH175" si="17">IF(N165="sníž. přenesená",J165,0)</f>
        <v>0</v>
      </c>
      <c r="BI165" s="193">
        <f t="shared" ref="BI165:BI175" si="18">IF(N165="nulová",J165,0)</f>
        <v>0</v>
      </c>
      <c r="BJ165" s="25" t="s">
        <v>92</v>
      </c>
      <c r="BK165" s="193">
        <f t="shared" ref="BK165:BK175" si="19">ROUND(I165*H165,2)</f>
        <v>0</v>
      </c>
      <c r="BL165" s="25" t="s">
        <v>92</v>
      </c>
      <c r="BM165" s="25" t="s">
        <v>4918</v>
      </c>
    </row>
    <row r="166" spans="2:65" s="1" customFormat="1" ht="16.5" customHeight="1">
      <c r="B166" s="181"/>
      <c r="C166" s="226" t="s">
        <v>452</v>
      </c>
      <c r="D166" s="226" t="s">
        <v>447</v>
      </c>
      <c r="E166" s="227" t="s">
        <v>3554</v>
      </c>
      <c r="F166" s="228" t="s">
        <v>3233</v>
      </c>
      <c r="G166" s="229" t="s">
        <v>416</v>
      </c>
      <c r="H166" s="230">
        <v>16</v>
      </c>
      <c r="I166" s="231"/>
      <c r="J166" s="232">
        <f t="shared" si="10"/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5" t="s">
        <v>92</v>
      </c>
      <c r="BK166" s="193">
        <f t="shared" si="19"/>
        <v>0</v>
      </c>
      <c r="BL166" s="25" t="s">
        <v>92</v>
      </c>
      <c r="BM166" s="25" t="s">
        <v>4919</v>
      </c>
    </row>
    <row r="167" spans="2:65" s="1" customFormat="1" ht="16.5" customHeight="1">
      <c r="B167" s="181"/>
      <c r="C167" s="226" t="s">
        <v>456</v>
      </c>
      <c r="D167" s="226" t="s">
        <v>447</v>
      </c>
      <c r="E167" s="227" t="s">
        <v>3559</v>
      </c>
      <c r="F167" s="228" t="s">
        <v>3235</v>
      </c>
      <c r="G167" s="229" t="s">
        <v>416</v>
      </c>
      <c r="H167" s="230">
        <v>431</v>
      </c>
      <c r="I167" s="231"/>
      <c r="J167" s="232">
        <f t="shared" si="1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5" t="s">
        <v>92</v>
      </c>
      <c r="BK167" s="193">
        <f t="shared" si="19"/>
        <v>0</v>
      </c>
      <c r="BL167" s="25" t="s">
        <v>92</v>
      </c>
      <c r="BM167" s="25" t="s">
        <v>4920</v>
      </c>
    </row>
    <row r="168" spans="2:65" s="1" customFormat="1" ht="16.5" customHeight="1">
      <c r="B168" s="181"/>
      <c r="C168" s="226" t="s">
        <v>463</v>
      </c>
      <c r="D168" s="226" t="s">
        <v>447</v>
      </c>
      <c r="E168" s="227" t="s">
        <v>3561</v>
      </c>
      <c r="F168" s="228" t="s">
        <v>3239</v>
      </c>
      <c r="G168" s="229" t="s">
        <v>416</v>
      </c>
      <c r="H168" s="230">
        <v>473</v>
      </c>
      <c r="I168" s="231"/>
      <c r="J168" s="232">
        <f t="shared" si="1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11"/>
        <v>0</v>
      </c>
      <c r="Q168" s="191">
        <v>0</v>
      </c>
      <c r="R168" s="191">
        <f t="shared" si="12"/>
        <v>0</v>
      </c>
      <c r="S168" s="191">
        <v>0</v>
      </c>
      <c r="T168" s="192">
        <f t="shared" si="1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25" t="s">
        <v>92</v>
      </c>
      <c r="BK168" s="193">
        <f t="shared" si="19"/>
        <v>0</v>
      </c>
      <c r="BL168" s="25" t="s">
        <v>92</v>
      </c>
      <c r="BM168" s="25" t="s">
        <v>4921</v>
      </c>
    </row>
    <row r="169" spans="2:65" s="1" customFormat="1" ht="16.5" customHeight="1">
      <c r="B169" s="181"/>
      <c r="C169" s="226" t="s">
        <v>467</v>
      </c>
      <c r="D169" s="226" t="s">
        <v>447</v>
      </c>
      <c r="E169" s="227" t="s">
        <v>3567</v>
      </c>
      <c r="F169" s="228" t="s">
        <v>4911</v>
      </c>
      <c r="G169" s="229" t="s">
        <v>416</v>
      </c>
      <c r="H169" s="230">
        <v>68</v>
      </c>
      <c r="I169" s="231"/>
      <c r="J169" s="232">
        <f t="shared" si="1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11"/>
        <v>0</v>
      </c>
      <c r="Q169" s="191">
        <v>0</v>
      </c>
      <c r="R169" s="191">
        <f t="shared" si="12"/>
        <v>0</v>
      </c>
      <c r="S169" s="191">
        <v>0</v>
      </c>
      <c r="T169" s="192">
        <f t="shared" si="1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25" t="s">
        <v>92</v>
      </c>
      <c r="BK169" s="193">
        <f t="shared" si="19"/>
        <v>0</v>
      </c>
      <c r="BL169" s="25" t="s">
        <v>92</v>
      </c>
      <c r="BM169" s="25" t="s">
        <v>4922</v>
      </c>
    </row>
    <row r="170" spans="2:65" s="1" customFormat="1" ht="16.5" customHeight="1">
      <c r="B170" s="181"/>
      <c r="C170" s="226" t="s">
        <v>471</v>
      </c>
      <c r="D170" s="226" t="s">
        <v>447</v>
      </c>
      <c r="E170" s="227" t="s">
        <v>3571</v>
      </c>
      <c r="F170" s="228" t="s">
        <v>3241</v>
      </c>
      <c r="G170" s="229" t="s">
        <v>416</v>
      </c>
      <c r="H170" s="230">
        <v>231</v>
      </c>
      <c r="I170" s="231"/>
      <c r="J170" s="232">
        <f t="shared" si="1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11"/>
        <v>0</v>
      </c>
      <c r="Q170" s="191">
        <v>0</v>
      </c>
      <c r="R170" s="191">
        <f t="shared" si="12"/>
        <v>0</v>
      </c>
      <c r="S170" s="191">
        <v>0</v>
      </c>
      <c r="T170" s="192">
        <f t="shared" si="1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25" t="s">
        <v>92</v>
      </c>
      <c r="BK170" s="193">
        <f t="shared" si="19"/>
        <v>0</v>
      </c>
      <c r="BL170" s="25" t="s">
        <v>92</v>
      </c>
      <c r="BM170" s="25" t="s">
        <v>4923</v>
      </c>
    </row>
    <row r="171" spans="2:65" s="1" customFormat="1" ht="16.5" customHeight="1">
      <c r="B171" s="181"/>
      <c r="C171" s="226" t="s">
        <v>475</v>
      </c>
      <c r="D171" s="226" t="s">
        <v>447</v>
      </c>
      <c r="E171" s="227" t="s">
        <v>3584</v>
      </c>
      <c r="F171" s="228" t="s">
        <v>3245</v>
      </c>
      <c r="G171" s="229" t="s">
        <v>416</v>
      </c>
      <c r="H171" s="230">
        <v>53</v>
      </c>
      <c r="I171" s="231"/>
      <c r="J171" s="232">
        <f t="shared" si="1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11"/>
        <v>0</v>
      </c>
      <c r="Q171" s="191">
        <v>0</v>
      </c>
      <c r="R171" s="191">
        <f t="shared" si="12"/>
        <v>0</v>
      </c>
      <c r="S171" s="191">
        <v>0</v>
      </c>
      <c r="T171" s="192">
        <f t="shared" si="1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25" t="s">
        <v>92</v>
      </c>
      <c r="BK171" s="193">
        <f t="shared" si="19"/>
        <v>0</v>
      </c>
      <c r="BL171" s="25" t="s">
        <v>92</v>
      </c>
      <c r="BM171" s="25" t="s">
        <v>4924</v>
      </c>
    </row>
    <row r="172" spans="2:65" s="1" customFormat="1" ht="16.5" customHeight="1">
      <c r="B172" s="181"/>
      <c r="C172" s="226" t="s">
        <v>479</v>
      </c>
      <c r="D172" s="226" t="s">
        <v>447</v>
      </c>
      <c r="E172" s="227" t="s">
        <v>3603</v>
      </c>
      <c r="F172" s="228" t="s">
        <v>4913</v>
      </c>
      <c r="G172" s="229" t="s">
        <v>416</v>
      </c>
      <c r="H172" s="230">
        <v>15</v>
      </c>
      <c r="I172" s="231"/>
      <c r="J172" s="232">
        <f t="shared" si="1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25" t="s">
        <v>92</v>
      </c>
      <c r="BK172" s="193">
        <f t="shared" si="19"/>
        <v>0</v>
      </c>
      <c r="BL172" s="25" t="s">
        <v>92</v>
      </c>
      <c r="BM172" s="25" t="s">
        <v>4925</v>
      </c>
    </row>
    <row r="173" spans="2:65" s="1" customFormat="1" ht="16.5" customHeight="1">
      <c r="B173" s="181"/>
      <c r="C173" s="226" t="s">
        <v>484</v>
      </c>
      <c r="D173" s="226" t="s">
        <v>447</v>
      </c>
      <c r="E173" s="227" t="s">
        <v>4926</v>
      </c>
      <c r="F173" s="228" t="s">
        <v>4915</v>
      </c>
      <c r="G173" s="229" t="s">
        <v>416</v>
      </c>
      <c r="H173" s="230">
        <v>32</v>
      </c>
      <c r="I173" s="231"/>
      <c r="J173" s="232">
        <f t="shared" si="1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11"/>
        <v>0</v>
      </c>
      <c r="Q173" s="191">
        <v>0</v>
      </c>
      <c r="R173" s="191">
        <f t="shared" si="12"/>
        <v>0</v>
      </c>
      <c r="S173" s="191">
        <v>0</v>
      </c>
      <c r="T173" s="192">
        <f t="shared" si="1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25" t="s">
        <v>92</v>
      </c>
      <c r="BK173" s="193">
        <f t="shared" si="19"/>
        <v>0</v>
      </c>
      <c r="BL173" s="25" t="s">
        <v>92</v>
      </c>
      <c r="BM173" s="25" t="s">
        <v>4927</v>
      </c>
    </row>
    <row r="174" spans="2:65" s="1" customFormat="1" ht="16.5" customHeight="1">
      <c r="B174" s="181"/>
      <c r="C174" s="226" t="s">
        <v>490</v>
      </c>
      <c r="D174" s="226" t="s">
        <v>447</v>
      </c>
      <c r="E174" s="227" t="s">
        <v>4928</v>
      </c>
      <c r="F174" s="228" t="s">
        <v>4916</v>
      </c>
      <c r="G174" s="229" t="s">
        <v>416</v>
      </c>
      <c r="H174" s="230">
        <v>32</v>
      </c>
      <c r="I174" s="231"/>
      <c r="J174" s="232">
        <f t="shared" si="1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11"/>
        <v>0</v>
      </c>
      <c r="Q174" s="191">
        <v>0</v>
      </c>
      <c r="R174" s="191">
        <f t="shared" si="12"/>
        <v>0</v>
      </c>
      <c r="S174" s="191">
        <v>0</v>
      </c>
      <c r="T174" s="192">
        <f t="shared" si="1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5" t="s">
        <v>92</v>
      </c>
      <c r="BK174" s="193">
        <f t="shared" si="19"/>
        <v>0</v>
      </c>
      <c r="BL174" s="25" t="s">
        <v>92</v>
      </c>
      <c r="BM174" s="25" t="s">
        <v>4929</v>
      </c>
    </row>
    <row r="175" spans="2:65" s="1" customFormat="1" ht="16.5" customHeight="1">
      <c r="B175" s="181"/>
      <c r="C175" s="226" t="s">
        <v>495</v>
      </c>
      <c r="D175" s="226" t="s">
        <v>447</v>
      </c>
      <c r="E175" s="227" t="s">
        <v>4930</v>
      </c>
      <c r="F175" s="228" t="s">
        <v>4917</v>
      </c>
      <c r="G175" s="229" t="s">
        <v>416</v>
      </c>
      <c r="H175" s="230">
        <v>53</v>
      </c>
      <c r="I175" s="231"/>
      <c r="J175" s="232">
        <f t="shared" si="10"/>
        <v>0</v>
      </c>
      <c r="K175" s="228" t="s">
        <v>459</v>
      </c>
      <c r="L175" s="233"/>
      <c r="M175" s="234" t="s">
        <v>5</v>
      </c>
      <c r="N175" s="235" t="s">
        <v>46</v>
      </c>
      <c r="O175" s="43"/>
      <c r="P175" s="191">
        <f t="shared" si="11"/>
        <v>0</v>
      </c>
      <c r="Q175" s="191">
        <v>0</v>
      </c>
      <c r="R175" s="191">
        <f t="shared" si="12"/>
        <v>0</v>
      </c>
      <c r="S175" s="191">
        <v>0</v>
      </c>
      <c r="T175" s="192">
        <f t="shared" si="13"/>
        <v>0</v>
      </c>
      <c r="AR175" s="25" t="s">
        <v>322</v>
      </c>
      <c r="AT175" s="25" t="s">
        <v>447</v>
      </c>
      <c r="AU175" s="25" t="s">
        <v>77</v>
      </c>
      <c r="AY175" s="25" t="s">
        <v>276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5" t="s">
        <v>92</v>
      </c>
      <c r="BK175" s="193">
        <f t="shared" si="19"/>
        <v>0</v>
      </c>
      <c r="BL175" s="25" t="s">
        <v>92</v>
      </c>
      <c r="BM175" s="25" t="s">
        <v>4931</v>
      </c>
    </row>
    <row r="176" spans="2:65" s="11" customFormat="1" ht="37.35" customHeight="1">
      <c r="B176" s="168"/>
      <c r="D176" s="169" t="s">
        <v>72</v>
      </c>
      <c r="E176" s="170" t="s">
        <v>2799</v>
      </c>
      <c r="F176" s="170" t="s">
        <v>3263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SUM(P177:P187)</f>
        <v>0</v>
      </c>
      <c r="Q176" s="174"/>
      <c r="R176" s="175">
        <f>SUM(R177:R187)</f>
        <v>0</v>
      </c>
      <c r="S176" s="174"/>
      <c r="T176" s="176">
        <f>SUM(T177:T187)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SUM(BK177:BK187)</f>
        <v>0</v>
      </c>
    </row>
    <row r="177" spans="2:65" s="1" customFormat="1" ht="16.5" customHeight="1">
      <c r="B177" s="181"/>
      <c r="C177" s="182" t="s">
        <v>501</v>
      </c>
      <c r="D177" s="182" t="s">
        <v>278</v>
      </c>
      <c r="E177" s="183" t="s">
        <v>3264</v>
      </c>
      <c r="F177" s="184" t="s">
        <v>3265</v>
      </c>
      <c r="G177" s="185" t="s">
        <v>2155</v>
      </c>
      <c r="H177" s="186">
        <v>15</v>
      </c>
      <c r="I177" s="187"/>
      <c r="J177" s="188">
        <f>ROUND(I177*H177,2)</f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684</v>
      </c>
    </row>
    <row r="178" spans="2:65" s="1" customFormat="1" ht="24">
      <c r="B178" s="42"/>
      <c r="D178" s="195" t="s">
        <v>2961</v>
      </c>
      <c r="F178" s="243" t="s">
        <v>3266</v>
      </c>
      <c r="I178" s="244"/>
      <c r="L178" s="42"/>
      <c r="M178" s="245"/>
      <c r="N178" s="43"/>
      <c r="O178" s="43"/>
      <c r="P178" s="43"/>
      <c r="Q178" s="43"/>
      <c r="R178" s="43"/>
      <c r="S178" s="43"/>
      <c r="T178" s="71"/>
      <c r="AT178" s="25" t="s">
        <v>2961</v>
      </c>
      <c r="AU178" s="25" t="s">
        <v>77</v>
      </c>
    </row>
    <row r="179" spans="2:65" s="1" customFormat="1" ht="16.5" customHeight="1">
      <c r="B179" s="181"/>
      <c r="C179" s="182" t="s">
        <v>507</v>
      </c>
      <c r="D179" s="182" t="s">
        <v>278</v>
      </c>
      <c r="E179" s="183" t="s">
        <v>3267</v>
      </c>
      <c r="F179" s="184" t="s">
        <v>3268</v>
      </c>
      <c r="G179" s="185" t="s">
        <v>2155</v>
      </c>
      <c r="H179" s="186">
        <v>32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5" t="s">
        <v>92</v>
      </c>
      <c r="AT179" s="25" t="s">
        <v>278</v>
      </c>
      <c r="AU179" s="25" t="s">
        <v>77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695</v>
      </c>
    </row>
    <row r="180" spans="2:65" s="1" customFormat="1" ht="16.5" customHeight="1">
      <c r="B180" s="181"/>
      <c r="C180" s="182" t="s">
        <v>513</v>
      </c>
      <c r="D180" s="182" t="s">
        <v>278</v>
      </c>
      <c r="E180" s="183" t="s">
        <v>4932</v>
      </c>
      <c r="F180" s="184" t="s">
        <v>4933</v>
      </c>
      <c r="G180" s="185" t="s">
        <v>2155</v>
      </c>
      <c r="H180" s="186">
        <v>6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710</v>
      </c>
    </row>
    <row r="181" spans="2:65" s="1" customFormat="1" ht="16.5" customHeight="1">
      <c r="B181" s="181"/>
      <c r="C181" s="182" t="s">
        <v>520</v>
      </c>
      <c r="D181" s="182" t="s">
        <v>278</v>
      </c>
      <c r="E181" s="183" t="s">
        <v>4934</v>
      </c>
      <c r="F181" s="184" t="s">
        <v>4935</v>
      </c>
      <c r="G181" s="185" t="s">
        <v>2155</v>
      </c>
      <c r="H181" s="186">
        <v>3</v>
      </c>
      <c r="I181" s="187"/>
      <c r="J181" s="188">
        <f>ROUND(I181*H181,2)</f>
        <v>0</v>
      </c>
      <c r="K181" s="184" t="s">
        <v>459</v>
      </c>
      <c r="L181" s="42"/>
      <c r="M181" s="189" t="s">
        <v>5</v>
      </c>
      <c r="N181" s="190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92</v>
      </c>
      <c r="AT181" s="25" t="s">
        <v>278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723</v>
      </c>
    </row>
    <row r="182" spans="2:65" s="1" customFormat="1" ht="16.5" customHeight="1">
      <c r="B182" s="181"/>
      <c r="C182" s="182" t="s">
        <v>526</v>
      </c>
      <c r="D182" s="182" t="s">
        <v>278</v>
      </c>
      <c r="E182" s="183" t="s">
        <v>3269</v>
      </c>
      <c r="F182" s="184" t="s">
        <v>3270</v>
      </c>
      <c r="G182" s="185" t="s">
        <v>2155</v>
      </c>
      <c r="H182" s="186">
        <v>6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734</v>
      </c>
    </row>
    <row r="183" spans="2:65" s="1" customFormat="1" ht="16.5" customHeight="1">
      <c r="B183" s="181"/>
      <c r="C183" s="182" t="s">
        <v>532</v>
      </c>
      <c r="D183" s="182" t="s">
        <v>278</v>
      </c>
      <c r="E183" s="183" t="s">
        <v>4936</v>
      </c>
      <c r="F183" s="184" t="s">
        <v>4937</v>
      </c>
      <c r="G183" s="185" t="s">
        <v>2155</v>
      </c>
      <c r="H183" s="186">
        <v>2</v>
      </c>
      <c r="I183" s="187"/>
      <c r="J183" s="188">
        <f>ROUND(I183*H183,2)</f>
        <v>0</v>
      </c>
      <c r="K183" s="184" t="s">
        <v>459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747</v>
      </c>
    </row>
    <row r="184" spans="2:65" s="1" customFormat="1" ht="24">
      <c r="B184" s="42"/>
      <c r="D184" s="195" t="s">
        <v>2961</v>
      </c>
      <c r="F184" s="243" t="s">
        <v>3271</v>
      </c>
      <c r="I184" s="244"/>
      <c r="L184" s="42"/>
      <c r="M184" s="245"/>
      <c r="N184" s="43"/>
      <c r="O184" s="43"/>
      <c r="P184" s="43"/>
      <c r="Q184" s="43"/>
      <c r="R184" s="43"/>
      <c r="S184" s="43"/>
      <c r="T184" s="71"/>
      <c r="AT184" s="25" t="s">
        <v>2961</v>
      </c>
      <c r="AU184" s="25" t="s">
        <v>77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3272</v>
      </c>
      <c r="F185" s="184" t="s">
        <v>3273</v>
      </c>
      <c r="G185" s="185" t="s">
        <v>2155</v>
      </c>
      <c r="H185" s="186">
        <v>10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24">
      <c r="B186" s="42"/>
      <c r="D186" s="195" t="s">
        <v>2961</v>
      </c>
      <c r="F186" s="243" t="s">
        <v>4938</v>
      </c>
      <c r="I186" s="244"/>
      <c r="L186" s="42"/>
      <c r="M186" s="245"/>
      <c r="N186" s="43"/>
      <c r="O186" s="43"/>
      <c r="P186" s="43"/>
      <c r="Q186" s="43"/>
      <c r="R186" s="43"/>
      <c r="S186" s="43"/>
      <c r="T186" s="71"/>
      <c r="AT186" s="25" t="s">
        <v>2961</v>
      </c>
      <c r="AU186" s="25" t="s">
        <v>77</v>
      </c>
    </row>
    <row r="187" spans="2:65" s="1" customFormat="1" ht="16.5" customHeight="1">
      <c r="B187" s="181"/>
      <c r="C187" s="182" t="s">
        <v>555</v>
      </c>
      <c r="D187" s="182" t="s">
        <v>278</v>
      </c>
      <c r="E187" s="183" t="s">
        <v>4939</v>
      </c>
      <c r="F187" s="184" t="s">
        <v>4940</v>
      </c>
      <c r="G187" s="185" t="s">
        <v>2155</v>
      </c>
      <c r="H187" s="186">
        <v>5</v>
      </c>
      <c r="I187" s="187"/>
      <c r="J187" s="188">
        <f>ROUND(I187*H187,2)</f>
        <v>0</v>
      </c>
      <c r="K187" s="184" t="s">
        <v>459</v>
      </c>
      <c r="L187" s="42"/>
      <c r="M187" s="189" t="s">
        <v>5</v>
      </c>
      <c r="N187" s="190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92</v>
      </c>
      <c r="AT187" s="25" t="s">
        <v>278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1232</v>
      </c>
    </row>
    <row r="188" spans="2:65" s="11" customFormat="1" ht="37.35" customHeight="1">
      <c r="B188" s="168"/>
      <c r="D188" s="169" t="s">
        <v>72</v>
      </c>
      <c r="E188" s="170" t="s">
        <v>2745</v>
      </c>
      <c r="F188" s="170" t="s">
        <v>3132</v>
      </c>
      <c r="I188" s="171"/>
      <c r="J188" s="172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77</v>
      </c>
      <c r="AT188" s="177" t="s">
        <v>72</v>
      </c>
      <c r="AU188" s="177" t="s">
        <v>73</v>
      </c>
      <c r="AY188" s="169" t="s">
        <v>276</v>
      </c>
      <c r="BK188" s="178">
        <f>BK189</f>
        <v>0</v>
      </c>
    </row>
    <row r="189" spans="2:65" s="1" customFormat="1" ht="16.5" customHeight="1">
      <c r="B189" s="181"/>
      <c r="C189" s="226" t="s">
        <v>559</v>
      </c>
      <c r="D189" s="226" t="s">
        <v>447</v>
      </c>
      <c r="E189" s="227" t="s">
        <v>4941</v>
      </c>
      <c r="F189" s="228" t="s">
        <v>4942</v>
      </c>
      <c r="G189" s="229" t="s">
        <v>2155</v>
      </c>
      <c r="H189" s="230">
        <v>5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4943</v>
      </c>
    </row>
    <row r="190" spans="2:65" s="11" customFormat="1" ht="37.35" customHeight="1">
      <c r="B190" s="168"/>
      <c r="D190" s="169" t="s">
        <v>72</v>
      </c>
      <c r="E190" s="170" t="s">
        <v>2829</v>
      </c>
      <c r="F190" s="170" t="s">
        <v>3274</v>
      </c>
      <c r="I190" s="171"/>
      <c r="J190" s="172">
        <f>BK190</f>
        <v>0</v>
      </c>
      <c r="L190" s="168"/>
      <c r="M190" s="173"/>
      <c r="N190" s="174"/>
      <c r="O190" s="174"/>
      <c r="P190" s="175">
        <f>SUM(P191:P195)</f>
        <v>0</v>
      </c>
      <c r="Q190" s="174"/>
      <c r="R190" s="175">
        <f>SUM(R191:R195)</f>
        <v>0</v>
      </c>
      <c r="S190" s="174"/>
      <c r="T190" s="176">
        <f>SUM(T191:T195)</f>
        <v>0</v>
      </c>
      <c r="AR190" s="169" t="s">
        <v>77</v>
      </c>
      <c r="AT190" s="177" t="s">
        <v>72</v>
      </c>
      <c r="AU190" s="177" t="s">
        <v>73</v>
      </c>
      <c r="AY190" s="169" t="s">
        <v>276</v>
      </c>
      <c r="BK190" s="178">
        <f>SUM(BK191:BK195)</f>
        <v>0</v>
      </c>
    </row>
    <row r="191" spans="2:65" s="1" customFormat="1" ht="16.5" customHeight="1">
      <c r="B191" s="181"/>
      <c r="C191" s="182" t="s">
        <v>563</v>
      </c>
      <c r="D191" s="182" t="s">
        <v>278</v>
      </c>
      <c r="E191" s="183" t="s">
        <v>4944</v>
      </c>
      <c r="F191" s="184" t="s">
        <v>3276</v>
      </c>
      <c r="G191" s="185" t="s">
        <v>2155</v>
      </c>
      <c r="H191" s="186">
        <v>9</v>
      </c>
      <c r="I191" s="187"/>
      <c r="J191" s="188">
        <f>ROUND(I191*H191,2)</f>
        <v>0</v>
      </c>
      <c r="K191" s="184" t="s">
        <v>459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1249</v>
      </c>
    </row>
    <row r="192" spans="2:65" s="1" customFormat="1" ht="16.5" customHeight="1">
      <c r="B192" s="181"/>
      <c r="C192" s="182" t="s">
        <v>568</v>
      </c>
      <c r="D192" s="182" t="s">
        <v>278</v>
      </c>
      <c r="E192" s="183" t="s">
        <v>4945</v>
      </c>
      <c r="F192" s="184" t="s">
        <v>3288</v>
      </c>
      <c r="G192" s="185" t="s">
        <v>2155</v>
      </c>
      <c r="H192" s="186">
        <v>4</v>
      </c>
      <c r="I192" s="187"/>
      <c r="J192" s="188">
        <f>ROUND(I192*H192,2)</f>
        <v>0</v>
      </c>
      <c r="K192" s="184" t="s">
        <v>459</v>
      </c>
      <c r="L192" s="42"/>
      <c r="M192" s="189" t="s">
        <v>5</v>
      </c>
      <c r="N192" s="190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92</v>
      </c>
      <c r="AT192" s="25" t="s">
        <v>278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1255</v>
      </c>
    </row>
    <row r="193" spans="2:65" s="1" customFormat="1" ht="16.5" customHeight="1">
      <c r="B193" s="181"/>
      <c r="C193" s="182" t="s">
        <v>574</v>
      </c>
      <c r="D193" s="182" t="s">
        <v>278</v>
      </c>
      <c r="E193" s="183" t="s">
        <v>4946</v>
      </c>
      <c r="F193" s="184" t="s">
        <v>4947</v>
      </c>
      <c r="G193" s="185" t="s">
        <v>2155</v>
      </c>
      <c r="H193" s="186">
        <v>2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1270</v>
      </c>
    </row>
    <row r="194" spans="2:65" s="1" customFormat="1" ht="24">
      <c r="B194" s="42"/>
      <c r="D194" s="195" t="s">
        <v>2961</v>
      </c>
      <c r="F194" s="243" t="s">
        <v>4948</v>
      </c>
      <c r="I194" s="244"/>
      <c r="L194" s="42"/>
      <c r="M194" s="245"/>
      <c r="N194" s="43"/>
      <c r="O194" s="43"/>
      <c r="P194" s="43"/>
      <c r="Q194" s="43"/>
      <c r="R194" s="43"/>
      <c r="S194" s="43"/>
      <c r="T194" s="71"/>
      <c r="AT194" s="25" t="s">
        <v>2961</v>
      </c>
      <c r="AU194" s="25" t="s">
        <v>77</v>
      </c>
    </row>
    <row r="195" spans="2:65" s="1" customFormat="1" ht="16.5" customHeight="1">
      <c r="B195" s="181"/>
      <c r="C195" s="182" t="s">
        <v>582</v>
      </c>
      <c r="D195" s="182" t="s">
        <v>278</v>
      </c>
      <c r="E195" s="183" t="s">
        <v>3280</v>
      </c>
      <c r="F195" s="184" t="s">
        <v>3281</v>
      </c>
      <c r="G195" s="185" t="s">
        <v>2155</v>
      </c>
      <c r="H195" s="186">
        <v>49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1275</v>
      </c>
    </row>
    <row r="196" spans="2:65" s="11" customFormat="1" ht="37.35" customHeight="1">
      <c r="B196" s="168"/>
      <c r="D196" s="169" t="s">
        <v>72</v>
      </c>
      <c r="E196" s="170" t="s">
        <v>2745</v>
      </c>
      <c r="F196" s="170" t="s">
        <v>3132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SUM(P197:P208)</f>
        <v>0</v>
      </c>
      <c r="Q196" s="174"/>
      <c r="R196" s="175">
        <f>SUM(R197:R208)</f>
        <v>0</v>
      </c>
      <c r="S196" s="174"/>
      <c r="T196" s="176">
        <f>SUM(T197:T208)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SUM(BK197:BK208)</f>
        <v>0</v>
      </c>
    </row>
    <row r="197" spans="2:65" s="1" customFormat="1" ht="16.5" customHeight="1">
      <c r="B197" s="181"/>
      <c r="C197" s="226" t="s">
        <v>588</v>
      </c>
      <c r="D197" s="226" t="s">
        <v>447</v>
      </c>
      <c r="E197" s="227" t="s">
        <v>4949</v>
      </c>
      <c r="F197" s="228" t="s">
        <v>3276</v>
      </c>
      <c r="G197" s="229" t="s">
        <v>2155</v>
      </c>
      <c r="H197" s="230">
        <v>9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4950</v>
      </c>
    </row>
    <row r="198" spans="2:65" s="1" customFormat="1" ht="16.5" customHeight="1">
      <c r="B198" s="181"/>
      <c r="C198" s="226" t="s">
        <v>594</v>
      </c>
      <c r="D198" s="226" t="s">
        <v>447</v>
      </c>
      <c r="E198" s="227" t="s">
        <v>4951</v>
      </c>
      <c r="F198" s="228" t="s">
        <v>3288</v>
      </c>
      <c r="G198" s="229" t="s">
        <v>2155</v>
      </c>
      <c r="H198" s="230">
        <v>4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4952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4953</v>
      </c>
      <c r="F199" s="228" t="s">
        <v>4947</v>
      </c>
      <c r="G199" s="229" t="s">
        <v>2155</v>
      </c>
      <c r="H199" s="230">
        <v>2</v>
      </c>
      <c r="I199" s="231"/>
      <c r="J199" s="232">
        <f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92</v>
      </c>
      <c r="BM199" s="25" t="s">
        <v>4954</v>
      </c>
    </row>
    <row r="200" spans="2:65" s="1" customFormat="1" ht="24">
      <c r="B200" s="42"/>
      <c r="D200" s="195" t="s">
        <v>2961</v>
      </c>
      <c r="F200" s="243" t="s">
        <v>3290</v>
      </c>
      <c r="I200" s="244"/>
      <c r="L200" s="42"/>
      <c r="M200" s="245"/>
      <c r="N200" s="43"/>
      <c r="O200" s="43"/>
      <c r="P200" s="43"/>
      <c r="Q200" s="43"/>
      <c r="R200" s="43"/>
      <c r="S200" s="43"/>
      <c r="T200" s="71"/>
      <c r="AT200" s="25" t="s">
        <v>2961</v>
      </c>
      <c r="AU200" s="25" t="s">
        <v>77</v>
      </c>
    </row>
    <row r="201" spans="2:65" s="1" customFormat="1" ht="16.5" customHeight="1">
      <c r="B201" s="181"/>
      <c r="C201" s="226" t="s">
        <v>609</v>
      </c>
      <c r="D201" s="226" t="s">
        <v>447</v>
      </c>
      <c r="E201" s="227" t="s">
        <v>4955</v>
      </c>
      <c r="F201" s="228" t="s">
        <v>3417</v>
      </c>
      <c r="G201" s="229" t="s">
        <v>2155</v>
      </c>
      <c r="H201" s="230">
        <v>6</v>
      </c>
      <c r="I201" s="231"/>
      <c r="J201" s="232">
        <f t="shared" ref="J201:J208" si="20"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ref="P201:P208" si="21">O201*H201</f>
        <v>0</v>
      </c>
      <c r="Q201" s="191">
        <v>0</v>
      </c>
      <c r="R201" s="191">
        <f t="shared" ref="R201:R208" si="22">Q201*H201</f>
        <v>0</v>
      </c>
      <c r="S201" s="191">
        <v>0</v>
      </c>
      <c r="T201" s="192">
        <f t="shared" ref="T201:T208" si="23">S201*H201</f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ref="BE201:BE208" si="24">IF(N201="základní",J201,0)</f>
        <v>0</v>
      </c>
      <c r="BF201" s="193">
        <f t="shared" ref="BF201:BF208" si="25">IF(N201="snížená",J201,0)</f>
        <v>0</v>
      </c>
      <c r="BG201" s="193">
        <f t="shared" ref="BG201:BG208" si="26">IF(N201="zákl. přenesená",J201,0)</f>
        <v>0</v>
      </c>
      <c r="BH201" s="193">
        <f t="shared" ref="BH201:BH208" si="27">IF(N201="sníž. přenesená",J201,0)</f>
        <v>0</v>
      </c>
      <c r="BI201" s="193">
        <f t="shared" ref="BI201:BI208" si="28">IF(N201="nulová",J201,0)</f>
        <v>0</v>
      </c>
      <c r="BJ201" s="25" t="s">
        <v>92</v>
      </c>
      <c r="BK201" s="193">
        <f t="shared" ref="BK201:BK208" si="29">ROUND(I201*H201,2)</f>
        <v>0</v>
      </c>
      <c r="BL201" s="25" t="s">
        <v>92</v>
      </c>
      <c r="BM201" s="25" t="s">
        <v>4956</v>
      </c>
    </row>
    <row r="202" spans="2:65" s="1" customFormat="1" ht="16.5" customHeight="1">
      <c r="B202" s="181"/>
      <c r="C202" s="226" t="s">
        <v>615</v>
      </c>
      <c r="D202" s="226" t="s">
        <v>447</v>
      </c>
      <c r="E202" s="227" t="s">
        <v>4957</v>
      </c>
      <c r="F202" s="228" t="s">
        <v>4958</v>
      </c>
      <c r="G202" s="229" t="s">
        <v>2155</v>
      </c>
      <c r="H202" s="230">
        <v>1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4959</v>
      </c>
    </row>
    <row r="203" spans="2:65" s="1" customFormat="1" ht="16.5" customHeight="1">
      <c r="B203" s="181"/>
      <c r="C203" s="226" t="s">
        <v>620</v>
      </c>
      <c r="D203" s="226" t="s">
        <v>447</v>
      </c>
      <c r="E203" s="227" t="s">
        <v>4960</v>
      </c>
      <c r="F203" s="228" t="s">
        <v>4961</v>
      </c>
      <c r="G203" s="229" t="s">
        <v>2155</v>
      </c>
      <c r="H203" s="230">
        <v>16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4962</v>
      </c>
    </row>
    <row r="204" spans="2:65" s="1" customFormat="1" ht="16.5" customHeight="1">
      <c r="B204" s="181"/>
      <c r="C204" s="226" t="s">
        <v>625</v>
      </c>
      <c r="D204" s="226" t="s">
        <v>447</v>
      </c>
      <c r="E204" s="227" t="s">
        <v>4963</v>
      </c>
      <c r="F204" s="228" t="s">
        <v>4964</v>
      </c>
      <c r="G204" s="229" t="s">
        <v>2155</v>
      </c>
      <c r="H204" s="230">
        <v>4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4965</v>
      </c>
    </row>
    <row r="205" spans="2:65" s="1" customFormat="1" ht="16.5" customHeight="1">
      <c r="B205" s="181"/>
      <c r="C205" s="226" t="s">
        <v>630</v>
      </c>
      <c r="D205" s="226" t="s">
        <v>447</v>
      </c>
      <c r="E205" s="227" t="s">
        <v>4966</v>
      </c>
      <c r="F205" s="228" t="s">
        <v>3292</v>
      </c>
      <c r="G205" s="229" t="s">
        <v>2155</v>
      </c>
      <c r="H205" s="230">
        <v>3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4967</v>
      </c>
    </row>
    <row r="206" spans="2:65" s="1" customFormat="1" ht="16.5" customHeight="1">
      <c r="B206" s="181"/>
      <c r="C206" s="226" t="s">
        <v>633</v>
      </c>
      <c r="D206" s="226" t="s">
        <v>447</v>
      </c>
      <c r="E206" s="227" t="s">
        <v>4968</v>
      </c>
      <c r="F206" s="228" t="s">
        <v>3295</v>
      </c>
      <c r="G206" s="229" t="s">
        <v>2155</v>
      </c>
      <c r="H206" s="230">
        <v>13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4969</v>
      </c>
    </row>
    <row r="207" spans="2:65" s="1" customFormat="1" ht="16.5" customHeight="1">
      <c r="B207" s="181"/>
      <c r="C207" s="226" t="s">
        <v>639</v>
      </c>
      <c r="D207" s="226" t="s">
        <v>447</v>
      </c>
      <c r="E207" s="227" t="s">
        <v>4970</v>
      </c>
      <c r="F207" s="228" t="s">
        <v>4971</v>
      </c>
      <c r="G207" s="229" t="s">
        <v>2155</v>
      </c>
      <c r="H207" s="230">
        <v>5</v>
      </c>
      <c r="I207" s="231"/>
      <c r="J207" s="232">
        <f t="shared" si="20"/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4972</v>
      </c>
    </row>
    <row r="208" spans="2:65" s="1" customFormat="1" ht="16.5" customHeight="1">
      <c r="B208" s="181"/>
      <c r="C208" s="226" t="s">
        <v>646</v>
      </c>
      <c r="D208" s="226" t="s">
        <v>447</v>
      </c>
      <c r="E208" s="227" t="s">
        <v>4973</v>
      </c>
      <c r="F208" s="228" t="s">
        <v>4974</v>
      </c>
      <c r="G208" s="229" t="s">
        <v>2155</v>
      </c>
      <c r="H208" s="230">
        <v>1</v>
      </c>
      <c r="I208" s="231"/>
      <c r="J208" s="232">
        <f t="shared" si="20"/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 t="shared" si="21"/>
        <v>0</v>
      </c>
      <c r="Q208" s="191">
        <v>0</v>
      </c>
      <c r="R208" s="191">
        <f t="shared" si="22"/>
        <v>0</v>
      </c>
      <c r="S208" s="191">
        <v>0</v>
      </c>
      <c r="T208" s="192">
        <f t="shared" si="23"/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25" t="s">
        <v>92</v>
      </c>
      <c r="BK208" s="193">
        <f t="shared" si="29"/>
        <v>0</v>
      </c>
      <c r="BL208" s="25" t="s">
        <v>92</v>
      </c>
      <c r="BM208" s="25" t="s">
        <v>4975</v>
      </c>
    </row>
    <row r="209" spans="2:65" s="11" customFormat="1" ht="37.35" customHeight="1">
      <c r="B209" s="168"/>
      <c r="D209" s="169" t="s">
        <v>72</v>
      </c>
      <c r="E209" s="170" t="s">
        <v>2908</v>
      </c>
      <c r="F209" s="170" t="s">
        <v>3303</v>
      </c>
      <c r="I209" s="171"/>
      <c r="J209" s="172">
        <f>BK209</f>
        <v>0</v>
      </c>
      <c r="L209" s="168"/>
      <c r="M209" s="173"/>
      <c r="N209" s="174"/>
      <c r="O209" s="174"/>
      <c r="P209" s="175">
        <f>SUM(P210:P211)</f>
        <v>0</v>
      </c>
      <c r="Q209" s="174"/>
      <c r="R209" s="175">
        <f>SUM(R210:R211)</f>
        <v>0</v>
      </c>
      <c r="S209" s="174"/>
      <c r="T209" s="176">
        <f>SUM(T210:T211)</f>
        <v>0</v>
      </c>
      <c r="AR209" s="169" t="s">
        <v>77</v>
      </c>
      <c r="AT209" s="177" t="s">
        <v>72</v>
      </c>
      <c r="AU209" s="177" t="s">
        <v>73</v>
      </c>
      <c r="AY209" s="169" t="s">
        <v>276</v>
      </c>
      <c r="BK209" s="178">
        <f>SUM(BK210:BK211)</f>
        <v>0</v>
      </c>
    </row>
    <row r="210" spans="2:65" s="1" customFormat="1" ht="16.5" customHeight="1">
      <c r="B210" s="181"/>
      <c r="C210" s="182" t="s">
        <v>650</v>
      </c>
      <c r="D210" s="182" t="s">
        <v>278</v>
      </c>
      <c r="E210" s="183" t="s">
        <v>3304</v>
      </c>
      <c r="F210" s="184" t="s">
        <v>3305</v>
      </c>
      <c r="G210" s="185" t="s">
        <v>2155</v>
      </c>
      <c r="H210" s="186">
        <v>1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1378</v>
      </c>
    </row>
    <row r="211" spans="2:65" s="1" customFormat="1" ht="16.5" customHeight="1">
      <c r="B211" s="181"/>
      <c r="C211" s="182" t="s">
        <v>654</v>
      </c>
      <c r="D211" s="182" t="s">
        <v>278</v>
      </c>
      <c r="E211" s="183" t="s">
        <v>3306</v>
      </c>
      <c r="F211" s="184" t="s">
        <v>3307</v>
      </c>
      <c r="G211" s="185" t="s">
        <v>2155</v>
      </c>
      <c r="H211" s="186">
        <v>1</v>
      </c>
      <c r="I211" s="187"/>
      <c r="J211" s="188">
        <f>ROUND(I211*H211,2)</f>
        <v>0</v>
      </c>
      <c r="K211" s="184" t="s">
        <v>459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92</v>
      </c>
      <c r="AT211" s="25" t="s">
        <v>278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1390</v>
      </c>
    </row>
    <row r="212" spans="2:65" s="11" customFormat="1" ht="37.35" customHeight="1">
      <c r="B212" s="168"/>
      <c r="D212" s="169" t="s">
        <v>72</v>
      </c>
      <c r="E212" s="170" t="s">
        <v>2745</v>
      </c>
      <c r="F212" s="170" t="s">
        <v>3132</v>
      </c>
      <c r="I212" s="171"/>
      <c r="J212" s="172">
        <f>BK212</f>
        <v>0</v>
      </c>
      <c r="L212" s="168"/>
      <c r="M212" s="173"/>
      <c r="N212" s="174"/>
      <c r="O212" s="174"/>
      <c r="P212" s="175">
        <f>SUM(P213:P216)</f>
        <v>0</v>
      </c>
      <c r="Q212" s="174"/>
      <c r="R212" s="175">
        <f>SUM(R213:R216)</f>
        <v>0</v>
      </c>
      <c r="S212" s="174"/>
      <c r="T212" s="176">
        <f>SUM(T213:T216)</f>
        <v>0</v>
      </c>
      <c r="AR212" s="169" t="s">
        <v>77</v>
      </c>
      <c r="AT212" s="177" t="s">
        <v>72</v>
      </c>
      <c r="AU212" s="177" t="s">
        <v>73</v>
      </c>
      <c r="AY212" s="169" t="s">
        <v>276</v>
      </c>
      <c r="BK212" s="178">
        <f>SUM(BK213:BK216)</f>
        <v>0</v>
      </c>
    </row>
    <row r="213" spans="2:65" s="1" customFormat="1" ht="16.5" customHeight="1">
      <c r="B213" s="181"/>
      <c r="C213" s="226" t="s">
        <v>461</v>
      </c>
      <c r="D213" s="226" t="s">
        <v>447</v>
      </c>
      <c r="E213" s="227" t="s">
        <v>4976</v>
      </c>
      <c r="F213" s="228" t="s">
        <v>3315</v>
      </c>
      <c r="G213" s="229" t="s">
        <v>2155</v>
      </c>
      <c r="H213" s="230">
        <v>7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4977</v>
      </c>
    </row>
    <row r="214" spans="2:65" s="1" customFormat="1" ht="16.5" customHeight="1">
      <c r="B214" s="181"/>
      <c r="C214" s="226" t="s">
        <v>662</v>
      </c>
      <c r="D214" s="226" t="s">
        <v>447</v>
      </c>
      <c r="E214" s="227" t="s">
        <v>4978</v>
      </c>
      <c r="F214" s="228" t="s">
        <v>4979</v>
      </c>
      <c r="G214" s="229" t="s">
        <v>2155</v>
      </c>
      <c r="H214" s="230">
        <v>5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4980</v>
      </c>
    </row>
    <row r="215" spans="2:65" s="1" customFormat="1" ht="16.5" customHeight="1">
      <c r="B215" s="181"/>
      <c r="C215" s="226" t="s">
        <v>667</v>
      </c>
      <c r="D215" s="226" t="s">
        <v>447</v>
      </c>
      <c r="E215" s="227" t="s">
        <v>4981</v>
      </c>
      <c r="F215" s="228" t="s">
        <v>3318</v>
      </c>
      <c r="G215" s="229" t="s">
        <v>2155</v>
      </c>
      <c r="H215" s="230">
        <v>2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4982</v>
      </c>
    </row>
    <row r="216" spans="2:65" s="1" customFormat="1" ht="16.5" customHeight="1">
      <c r="B216" s="181"/>
      <c r="C216" s="226" t="s">
        <v>671</v>
      </c>
      <c r="D216" s="226" t="s">
        <v>447</v>
      </c>
      <c r="E216" s="227" t="s">
        <v>4983</v>
      </c>
      <c r="F216" s="228" t="s">
        <v>3312</v>
      </c>
      <c r="G216" s="229" t="s">
        <v>2155</v>
      </c>
      <c r="H216" s="230">
        <v>2</v>
      </c>
      <c r="I216" s="231"/>
      <c r="J216" s="232">
        <f>ROUND(I216*H216,2)</f>
        <v>0</v>
      </c>
      <c r="K216" s="228" t="s">
        <v>459</v>
      </c>
      <c r="L216" s="233"/>
      <c r="M216" s="234" t="s">
        <v>5</v>
      </c>
      <c r="N216" s="235" t="s">
        <v>46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25" t="s">
        <v>322</v>
      </c>
      <c r="AT216" s="25" t="s">
        <v>447</v>
      </c>
      <c r="AU216" s="25" t="s">
        <v>77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4984</v>
      </c>
    </row>
    <row r="217" spans="2:65" s="11" customFormat="1" ht="37.35" customHeight="1">
      <c r="B217" s="168"/>
      <c r="D217" s="169" t="s">
        <v>72</v>
      </c>
      <c r="E217" s="170" t="s">
        <v>2940</v>
      </c>
      <c r="F217" s="170" t="s">
        <v>3320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" customFormat="1" ht="16.5" customHeight="1">
      <c r="B218" s="181"/>
      <c r="C218" s="182" t="s">
        <v>678</v>
      </c>
      <c r="D218" s="182" t="s">
        <v>278</v>
      </c>
      <c r="E218" s="183" t="s">
        <v>3321</v>
      </c>
      <c r="F218" s="184" t="s">
        <v>3322</v>
      </c>
      <c r="G218" s="185" t="s">
        <v>2155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77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1446</v>
      </c>
    </row>
    <row r="219" spans="2:65" s="11" customFormat="1" ht="37.35" customHeight="1">
      <c r="B219" s="168"/>
      <c r="D219" s="169" t="s">
        <v>72</v>
      </c>
      <c r="E219" s="170" t="s">
        <v>3032</v>
      </c>
      <c r="F219" s="170" t="s">
        <v>3323</v>
      </c>
      <c r="I219" s="171"/>
      <c r="J219" s="172">
        <f>BK219</f>
        <v>0</v>
      </c>
      <c r="L219" s="168"/>
      <c r="M219" s="173"/>
      <c r="N219" s="174"/>
      <c r="O219" s="174"/>
      <c r="P219" s="175">
        <f>SUM(P220:P222)</f>
        <v>0</v>
      </c>
      <c r="Q219" s="174"/>
      <c r="R219" s="175">
        <f>SUM(R220:R222)</f>
        <v>0</v>
      </c>
      <c r="S219" s="174"/>
      <c r="T219" s="176">
        <f>SUM(T220:T222)</f>
        <v>0</v>
      </c>
      <c r="AR219" s="169" t="s">
        <v>77</v>
      </c>
      <c r="AT219" s="177" t="s">
        <v>72</v>
      </c>
      <c r="AU219" s="177" t="s">
        <v>73</v>
      </c>
      <c r="AY219" s="169" t="s">
        <v>276</v>
      </c>
      <c r="BK219" s="178">
        <f>SUM(BK220:BK222)</f>
        <v>0</v>
      </c>
    </row>
    <row r="220" spans="2:65" s="1" customFormat="1" ht="16.5" customHeight="1">
      <c r="B220" s="181"/>
      <c r="C220" s="226" t="s">
        <v>684</v>
      </c>
      <c r="D220" s="226" t="s">
        <v>447</v>
      </c>
      <c r="E220" s="227" t="s">
        <v>4985</v>
      </c>
      <c r="F220" s="228" t="s">
        <v>4986</v>
      </c>
      <c r="G220" s="229" t="s">
        <v>2155</v>
      </c>
      <c r="H220" s="230">
        <v>1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4987</v>
      </c>
    </row>
    <row r="221" spans="2:65" s="1" customFormat="1" ht="16.5" customHeight="1">
      <c r="B221" s="181"/>
      <c r="C221" s="226" t="s">
        <v>690</v>
      </c>
      <c r="D221" s="226" t="s">
        <v>447</v>
      </c>
      <c r="E221" s="227" t="s">
        <v>4988</v>
      </c>
      <c r="F221" s="228" t="s">
        <v>4989</v>
      </c>
      <c r="G221" s="229" t="s">
        <v>2155</v>
      </c>
      <c r="H221" s="230">
        <v>1</v>
      </c>
      <c r="I221" s="231"/>
      <c r="J221" s="232">
        <f>ROUND(I221*H221,2)</f>
        <v>0</v>
      </c>
      <c r="K221" s="228" t="s">
        <v>459</v>
      </c>
      <c r="L221" s="233"/>
      <c r="M221" s="234" t="s">
        <v>5</v>
      </c>
      <c r="N221" s="235" t="s">
        <v>46</v>
      </c>
      <c r="O221" s="43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25" t="s">
        <v>322</v>
      </c>
      <c r="AT221" s="25" t="s">
        <v>447</v>
      </c>
      <c r="AU221" s="25" t="s">
        <v>77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4990</v>
      </c>
    </row>
    <row r="222" spans="2:65" s="1" customFormat="1" ht="16.5" customHeight="1">
      <c r="B222" s="181"/>
      <c r="C222" s="226" t="s">
        <v>695</v>
      </c>
      <c r="D222" s="226" t="s">
        <v>447</v>
      </c>
      <c r="E222" s="227" t="s">
        <v>4991</v>
      </c>
      <c r="F222" s="228" t="s">
        <v>4992</v>
      </c>
      <c r="G222" s="229" t="s">
        <v>2155</v>
      </c>
      <c r="H222" s="230">
        <v>3</v>
      </c>
      <c r="I222" s="231"/>
      <c r="J222" s="232">
        <f>ROUND(I222*H222,2)</f>
        <v>0</v>
      </c>
      <c r="K222" s="228" t="s">
        <v>459</v>
      </c>
      <c r="L222" s="233"/>
      <c r="M222" s="234" t="s">
        <v>5</v>
      </c>
      <c r="N222" s="235" t="s">
        <v>46</v>
      </c>
      <c r="O222" s="43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5" t="s">
        <v>322</v>
      </c>
      <c r="AT222" s="25" t="s">
        <v>447</v>
      </c>
      <c r="AU222" s="25" t="s">
        <v>77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92</v>
      </c>
      <c r="BM222" s="25" t="s">
        <v>4993</v>
      </c>
    </row>
    <row r="223" spans="2:65" s="11" customFormat="1" ht="37.35" customHeight="1">
      <c r="B223" s="168"/>
      <c r="D223" s="169" t="s">
        <v>72</v>
      </c>
      <c r="E223" s="170" t="s">
        <v>3039</v>
      </c>
      <c r="F223" s="170" t="s">
        <v>3327</v>
      </c>
      <c r="I223" s="171"/>
      <c r="J223" s="172">
        <f>BK223</f>
        <v>0</v>
      </c>
      <c r="L223" s="168"/>
      <c r="M223" s="173"/>
      <c r="N223" s="174"/>
      <c r="O223" s="174"/>
      <c r="P223" s="175">
        <f>P224</f>
        <v>0</v>
      </c>
      <c r="Q223" s="174"/>
      <c r="R223" s="175">
        <f>R224</f>
        <v>0</v>
      </c>
      <c r="S223" s="174"/>
      <c r="T223" s="176">
        <f>T224</f>
        <v>0</v>
      </c>
      <c r="AR223" s="169" t="s">
        <v>77</v>
      </c>
      <c r="AT223" s="177" t="s">
        <v>72</v>
      </c>
      <c r="AU223" s="177" t="s">
        <v>73</v>
      </c>
      <c r="AY223" s="169" t="s">
        <v>276</v>
      </c>
      <c r="BK223" s="178">
        <f>BK224</f>
        <v>0</v>
      </c>
    </row>
    <row r="224" spans="2:65" s="1" customFormat="1" ht="16.5" customHeight="1">
      <c r="B224" s="181"/>
      <c r="C224" s="182" t="s">
        <v>701</v>
      </c>
      <c r="D224" s="182" t="s">
        <v>278</v>
      </c>
      <c r="E224" s="183" t="s">
        <v>3328</v>
      </c>
      <c r="F224" s="184" t="s">
        <v>3329</v>
      </c>
      <c r="G224" s="185" t="s">
        <v>2155</v>
      </c>
      <c r="H224" s="186">
        <v>67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77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1499</v>
      </c>
    </row>
    <row r="225" spans="2:65" s="11" customFormat="1" ht="37.35" customHeight="1">
      <c r="B225" s="168"/>
      <c r="D225" s="169" t="s">
        <v>72</v>
      </c>
      <c r="E225" s="170" t="s">
        <v>2745</v>
      </c>
      <c r="F225" s="170" t="s">
        <v>3132</v>
      </c>
      <c r="I225" s="171"/>
      <c r="J225" s="172">
        <f>BK225</f>
        <v>0</v>
      </c>
      <c r="L225" s="168"/>
      <c r="M225" s="173"/>
      <c r="N225" s="174"/>
      <c r="O225" s="174"/>
      <c r="P225" s="175">
        <f>SUM(P226:P239)</f>
        <v>0</v>
      </c>
      <c r="Q225" s="174"/>
      <c r="R225" s="175">
        <f>SUM(R226:R239)</f>
        <v>0</v>
      </c>
      <c r="S225" s="174"/>
      <c r="T225" s="176">
        <f>SUM(T226:T239)</f>
        <v>0</v>
      </c>
      <c r="AR225" s="169" t="s">
        <v>77</v>
      </c>
      <c r="AT225" s="177" t="s">
        <v>72</v>
      </c>
      <c r="AU225" s="177" t="s">
        <v>73</v>
      </c>
      <c r="AY225" s="169" t="s">
        <v>276</v>
      </c>
      <c r="BK225" s="178">
        <f>SUM(BK226:BK239)</f>
        <v>0</v>
      </c>
    </row>
    <row r="226" spans="2:65" s="1" customFormat="1" ht="16.5" customHeight="1">
      <c r="B226" s="181"/>
      <c r="C226" s="226" t="s">
        <v>710</v>
      </c>
      <c r="D226" s="226" t="s">
        <v>447</v>
      </c>
      <c r="E226" s="227" t="s">
        <v>3331</v>
      </c>
      <c r="F226" s="228" t="s">
        <v>4994</v>
      </c>
      <c r="G226" s="229" t="s">
        <v>2155</v>
      </c>
      <c r="H226" s="230">
        <v>3</v>
      </c>
      <c r="I226" s="231"/>
      <c r="J226" s="232">
        <f t="shared" ref="J226:J239" si="30">ROUND(I226*H226,2)</f>
        <v>0</v>
      </c>
      <c r="K226" s="228" t="s">
        <v>459</v>
      </c>
      <c r="L226" s="233"/>
      <c r="M226" s="234" t="s">
        <v>5</v>
      </c>
      <c r="N226" s="235" t="s">
        <v>46</v>
      </c>
      <c r="O226" s="43"/>
      <c r="P226" s="191">
        <f t="shared" ref="P226:P239" si="31">O226*H226</f>
        <v>0</v>
      </c>
      <c r="Q226" s="191">
        <v>0</v>
      </c>
      <c r="R226" s="191">
        <f t="shared" ref="R226:R239" si="32">Q226*H226</f>
        <v>0</v>
      </c>
      <c r="S226" s="191">
        <v>0</v>
      </c>
      <c r="T226" s="192">
        <f t="shared" ref="T226:T239" si="33">S226*H226</f>
        <v>0</v>
      </c>
      <c r="AR226" s="25" t="s">
        <v>322</v>
      </c>
      <c r="AT226" s="25" t="s">
        <v>447</v>
      </c>
      <c r="AU226" s="25" t="s">
        <v>77</v>
      </c>
      <c r="AY226" s="25" t="s">
        <v>276</v>
      </c>
      <c r="BE226" s="193">
        <f t="shared" ref="BE226:BE239" si="34">IF(N226="základní",J226,0)</f>
        <v>0</v>
      </c>
      <c r="BF226" s="193">
        <f t="shared" ref="BF226:BF239" si="35">IF(N226="snížená",J226,0)</f>
        <v>0</v>
      </c>
      <c r="BG226" s="193">
        <f t="shared" ref="BG226:BG239" si="36">IF(N226="zákl. přenesená",J226,0)</f>
        <v>0</v>
      </c>
      <c r="BH226" s="193">
        <f t="shared" ref="BH226:BH239" si="37">IF(N226="sníž. přenesená",J226,0)</f>
        <v>0</v>
      </c>
      <c r="BI226" s="193">
        <f t="shared" ref="BI226:BI239" si="38">IF(N226="nulová",J226,0)</f>
        <v>0</v>
      </c>
      <c r="BJ226" s="25" t="s">
        <v>92</v>
      </c>
      <c r="BK226" s="193">
        <f t="shared" ref="BK226:BK239" si="39">ROUND(I226*H226,2)</f>
        <v>0</v>
      </c>
      <c r="BL226" s="25" t="s">
        <v>92</v>
      </c>
      <c r="BM226" s="25" t="s">
        <v>1512</v>
      </c>
    </row>
    <row r="227" spans="2:65" s="1" customFormat="1" ht="16.5" customHeight="1">
      <c r="B227" s="181"/>
      <c r="C227" s="226" t="s">
        <v>716</v>
      </c>
      <c r="D227" s="226" t="s">
        <v>447</v>
      </c>
      <c r="E227" s="227" t="s">
        <v>3333</v>
      </c>
      <c r="F227" s="228" t="s">
        <v>4995</v>
      </c>
      <c r="G227" s="229" t="s">
        <v>2155</v>
      </c>
      <c r="H227" s="230">
        <v>3</v>
      </c>
      <c r="I227" s="231"/>
      <c r="J227" s="232">
        <f t="shared" si="30"/>
        <v>0</v>
      </c>
      <c r="K227" s="228" t="s">
        <v>459</v>
      </c>
      <c r="L227" s="233"/>
      <c r="M227" s="234" t="s">
        <v>5</v>
      </c>
      <c r="N227" s="235" t="s">
        <v>46</v>
      </c>
      <c r="O227" s="43"/>
      <c r="P227" s="191">
        <f t="shared" si="31"/>
        <v>0</v>
      </c>
      <c r="Q227" s="191">
        <v>0</v>
      </c>
      <c r="R227" s="191">
        <f t="shared" si="32"/>
        <v>0</v>
      </c>
      <c r="S227" s="191">
        <v>0</v>
      </c>
      <c r="T227" s="192">
        <f t="shared" si="33"/>
        <v>0</v>
      </c>
      <c r="AR227" s="25" t="s">
        <v>322</v>
      </c>
      <c r="AT227" s="25" t="s">
        <v>447</v>
      </c>
      <c r="AU227" s="25" t="s">
        <v>77</v>
      </c>
      <c r="AY227" s="25" t="s">
        <v>276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25" t="s">
        <v>92</v>
      </c>
      <c r="BK227" s="193">
        <f t="shared" si="39"/>
        <v>0</v>
      </c>
      <c r="BL227" s="25" t="s">
        <v>92</v>
      </c>
      <c r="BM227" s="25" t="s">
        <v>1524</v>
      </c>
    </row>
    <row r="228" spans="2:65" s="1" customFormat="1" ht="16.5" customHeight="1">
      <c r="B228" s="181"/>
      <c r="C228" s="226" t="s">
        <v>723</v>
      </c>
      <c r="D228" s="226" t="s">
        <v>447</v>
      </c>
      <c r="E228" s="227" t="s">
        <v>2745</v>
      </c>
      <c r="F228" s="228" t="s">
        <v>3335</v>
      </c>
      <c r="G228" s="229" t="s">
        <v>2155</v>
      </c>
      <c r="H228" s="230">
        <v>29</v>
      </c>
      <c r="I228" s="231"/>
      <c r="J228" s="232">
        <f t="shared" si="30"/>
        <v>0</v>
      </c>
      <c r="K228" s="228" t="s">
        <v>459</v>
      </c>
      <c r="L228" s="233"/>
      <c r="M228" s="234" t="s">
        <v>5</v>
      </c>
      <c r="N228" s="235" t="s">
        <v>46</v>
      </c>
      <c r="O228" s="43"/>
      <c r="P228" s="191">
        <f t="shared" si="31"/>
        <v>0</v>
      </c>
      <c r="Q228" s="191">
        <v>0</v>
      </c>
      <c r="R228" s="191">
        <f t="shared" si="32"/>
        <v>0</v>
      </c>
      <c r="S228" s="191">
        <v>0</v>
      </c>
      <c r="T228" s="192">
        <f t="shared" si="33"/>
        <v>0</v>
      </c>
      <c r="AR228" s="25" t="s">
        <v>322</v>
      </c>
      <c r="AT228" s="25" t="s">
        <v>447</v>
      </c>
      <c r="AU228" s="25" t="s">
        <v>77</v>
      </c>
      <c r="AY228" s="25" t="s">
        <v>276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25" t="s">
        <v>92</v>
      </c>
      <c r="BK228" s="193">
        <f t="shared" si="39"/>
        <v>0</v>
      </c>
      <c r="BL228" s="25" t="s">
        <v>92</v>
      </c>
      <c r="BM228" s="25" t="s">
        <v>1536</v>
      </c>
    </row>
    <row r="229" spans="2:65" s="1" customFormat="1" ht="16.5" customHeight="1">
      <c r="B229" s="181"/>
      <c r="C229" s="226" t="s">
        <v>727</v>
      </c>
      <c r="D229" s="226" t="s">
        <v>447</v>
      </c>
      <c r="E229" s="227" t="s">
        <v>4996</v>
      </c>
      <c r="F229" s="228" t="s">
        <v>4997</v>
      </c>
      <c r="G229" s="229" t="s">
        <v>2155</v>
      </c>
      <c r="H229" s="230">
        <v>4</v>
      </c>
      <c r="I229" s="231"/>
      <c r="J229" s="232">
        <f t="shared" si="30"/>
        <v>0</v>
      </c>
      <c r="K229" s="228" t="s">
        <v>459</v>
      </c>
      <c r="L229" s="233"/>
      <c r="M229" s="234" t="s">
        <v>5</v>
      </c>
      <c r="N229" s="235" t="s">
        <v>46</v>
      </c>
      <c r="O229" s="43"/>
      <c r="P229" s="191">
        <f t="shared" si="31"/>
        <v>0</v>
      </c>
      <c r="Q229" s="191">
        <v>0</v>
      </c>
      <c r="R229" s="191">
        <f t="shared" si="32"/>
        <v>0</v>
      </c>
      <c r="S229" s="191">
        <v>0</v>
      </c>
      <c r="T229" s="192">
        <f t="shared" si="33"/>
        <v>0</v>
      </c>
      <c r="AR229" s="25" t="s">
        <v>322</v>
      </c>
      <c r="AT229" s="25" t="s">
        <v>447</v>
      </c>
      <c r="AU229" s="25" t="s">
        <v>77</v>
      </c>
      <c r="AY229" s="25" t="s">
        <v>276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25" t="s">
        <v>92</v>
      </c>
      <c r="BK229" s="193">
        <f t="shared" si="39"/>
        <v>0</v>
      </c>
      <c r="BL229" s="25" t="s">
        <v>92</v>
      </c>
      <c r="BM229" s="25" t="s">
        <v>1547</v>
      </c>
    </row>
    <row r="230" spans="2:65" s="1" customFormat="1" ht="16.5" customHeight="1">
      <c r="B230" s="181"/>
      <c r="C230" s="226" t="s">
        <v>734</v>
      </c>
      <c r="D230" s="226" t="s">
        <v>447</v>
      </c>
      <c r="E230" s="227" t="s">
        <v>4998</v>
      </c>
      <c r="F230" s="228" t="s">
        <v>4999</v>
      </c>
      <c r="G230" s="229" t="s">
        <v>2155</v>
      </c>
      <c r="H230" s="230">
        <v>5</v>
      </c>
      <c r="I230" s="231"/>
      <c r="J230" s="232">
        <f t="shared" si="30"/>
        <v>0</v>
      </c>
      <c r="K230" s="228" t="s">
        <v>459</v>
      </c>
      <c r="L230" s="233"/>
      <c r="M230" s="234" t="s">
        <v>5</v>
      </c>
      <c r="N230" s="235" t="s">
        <v>46</v>
      </c>
      <c r="O230" s="43"/>
      <c r="P230" s="191">
        <f t="shared" si="31"/>
        <v>0</v>
      </c>
      <c r="Q230" s="191">
        <v>0</v>
      </c>
      <c r="R230" s="191">
        <f t="shared" si="32"/>
        <v>0</v>
      </c>
      <c r="S230" s="191">
        <v>0</v>
      </c>
      <c r="T230" s="192">
        <f t="shared" si="33"/>
        <v>0</v>
      </c>
      <c r="AR230" s="25" t="s">
        <v>322</v>
      </c>
      <c r="AT230" s="25" t="s">
        <v>447</v>
      </c>
      <c r="AU230" s="25" t="s">
        <v>77</v>
      </c>
      <c r="AY230" s="25" t="s">
        <v>276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25" t="s">
        <v>92</v>
      </c>
      <c r="BK230" s="193">
        <f t="shared" si="39"/>
        <v>0</v>
      </c>
      <c r="BL230" s="25" t="s">
        <v>92</v>
      </c>
      <c r="BM230" s="25" t="s">
        <v>1555</v>
      </c>
    </row>
    <row r="231" spans="2:65" s="1" customFormat="1" ht="16.5" customHeight="1">
      <c r="B231" s="181"/>
      <c r="C231" s="226" t="s">
        <v>739</v>
      </c>
      <c r="D231" s="226" t="s">
        <v>447</v>
      </c>
      <c r="E231" s="227" t="s">
        <v>5000</v>
      </c>
      <c r="F231" s="228" t="s">
        <v>5001</v>
      </c>
      <c r="G231" s="229" t="s">
        <v>2155</v>
      </c>
      <c r="H231" s="230">
        <v>1</v>
      </c>
      <c r="I231" s="231"/>
      <c r="J231" s="232">
        <f t="shared" si="30"/>
        <v>0</v>
      </c>
      <c r="K231" s="228" t="s">
        <v>459</v>
      </c>
      <c r="L231" s="233"/>
      <c r="M231" s="234" t="s">
        <v>5</v>
      </c>
      <c r="N231" s="235" t="s">
        <v>46</v>
      </c>
      <c r="O231" s="43"/>
      <c r="P231" s="191">
        <f t="shared" si="31"/>
        <v>0</v>
      </c>
      <c r="Q231" s="191">
        <v>0</v>
      </c>
      <c r="R231" s="191">
        <f t="shared" si="32"/>
        <v>0</v>
      </c>
      <c r="S231" s="191">
        <v>0</v>
      </c>
      <c r="T231" s="192">
        <f t="shared" si="33"/>
        <v>0</v>
      </c>
      <c r="AR231" s="25" t="s">
        <v>322</v>
      </c>
      <c r="AT231" s="25" t="s">
        <v>447</v>
      </c>
      <c r="AU231" s="25" t="s">
        <v>77</v>
      </c>
      <c r="AY231" s="25" t="s">
        <v>276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25" t="s">
        <v>92</v>
      </c>
      <c r="BK231" s="193">
        <f t="shared" si="39"/>
        <v>0</v>
      </c>
      <c r="BL231" s="25" t="s">
        <v>92</v>
      </c>
      <c r="BM231" s="25" t="s">
        <v>1563</v>
      </c>
    </row>
    <row r="232" spans="2:65" s="1" customFormat="1" ht="16.5" customHeight="1">
      <c r="B232" s="181"/>
      <c r="C232" s="226" t="s">
        <v>747</v>
      </c>
      <c r="D232" s="226" t="s">
        <v>447</v>
      </c>
      <c r="E232" s="227" t="s">
        <v>3336</v>
      </c>
      <c r="F232" s="228" t="s">
        <v>3337</v>
      </c>
      <c r="G232" s="229" t="s">
        <v>2155</v>
      </c>
      <c r="H232" s="230">
        <v>3</v>
      </c>
      <c r="I232" s="231"/>
      <c r="J232" s="232">
        <f t="shared" si="30"/>
        <v>0</v>
      </c>
      <c r="K232" s="228" t="s">
        <v>459</v>
      </c>
      <c r="L232" s="233"/>
      <c r="M232" s="234" t="s">
        <v>5</v>
      </c>
      <c r="N232" s="235" t="s">
        <v>46</v>
      </c>
      <c r="O232" s="43"/>
      <c r="P232" s="191">
        <f t="shared" si="31"/>
        <v>0</v>
      </c>
      <c r="Q232" s="191">
        <v>0</v>
      </c>
      <c r="R232" s="191">
        <f t="shared" si="32"/>
        <v>0</v>
      </c>
      <c r="S232" s="191">
        <v>0</v>
      </c>
      <c r="T232" s="192">
        <f t="shared" si="33"/>
        <v>0</v>
      </c>
      <c r="AR232" s="25" t="s">
        <v>322</v>
      </c>
      <c r="AT232" s="25" t="s">
        <v>447</v>
      </c>
      <c r="AU232" s="25" t="s">
        <v>77</v>
      </c>
      <c r="AY232" s="25" t="s">
        <v>276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25" t="s">
        <v>92</v>
      </c>
      <c r="BK232" s="193">
        <f t="shared" si="39"/>
        <v>0</v>
      </c>
      <c r="BL232" s="25" t="s">
        <v>92</v>
      </c>
      <c r="BM232" s="25" t="s">
        <v>1571</v>
      </c>
    </row>
    <row r="233" spans="2:65" s="1" customFormat="1" ht="16.5" customHeight="1">
      <c r="B233" s="181"/>
      <c r="C233" s="226" t="s">
        <v>753</v>
      </c>
      <c r="D233" s="226" t="s">
        <v>447</v>
      </c>
      <c r="E233" s="227" t="s">
        <v>5002</v>
      </c>
      <c r="F233" s="228" t="s">
        <v>5003</v>
      </c>
      <c r="G233" s="229" t="s">
        <v>2155</v>
      </c>
      <c r="H233" s="230">
        <v>9</v>
      </c>
      <c r="I233" s="231"/>
      <c r="J233" s="232">
        <f t="shared" si="30"/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 t="shared" si="31"/>
        <v>0</v>
      </c>
      <c r="Q233" s="191">
        <v>0</v>
      </c>
      <c r="R233" s="191">
        <f t="shared" si="32"/>
        <v>0</v>
      </c>
      <c r="S233" s="191">
        <v>0</v>
      </c>
      <c r="T233" s="192">
        <f t="shared" si="33"/>
        <v>0</v>
      </c>
      <c r="AR233" s="25" t="s">
        <v>322</v>
      </c>
      <c r="AT233" s="25" t="s">
        <v>447</v>
      </c>
      <c r="AU233" s="25" t="s">
        <v>77</v>
      </c>
      <c r="AY233" s="25" t="s">
        <v>276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25" t="s">
        <v>92</v>
      </c>
      <c r="BK233" s="193">
        <f t="shared" si="39"/>
        <v>0</v>
      </c>
      <c r="BL233" s="25" t="s">
        <v>92</v>
      </c>
      <c r="BM233" s="25" t="s">
        <v>1579</v>
      </c>
    </row>
    <row r="234" spans="2:65" s="1" customFormat="1" ht="16.5" customHeight="1">
      <c r="B234" s="181"/>
      <c r="C234" s="226" t="s">
        <v>760</v>
      </c>
      <c r="D234" s="226" t="s">
        <v>447</v>
      </c>
      <c r="E234" s="227" t="s">
        <v>5004</v>
      </c>
      <c r="F234" s="228" t="s">
        <v>5005</v>
      </c>
      <c r="G234" s="229" t="s">
        <v>2155</v>
      </c>
      <c r="H234" s="230">
        <v>2</v>
      </c>
      <c r="I234" s="231"/>
      <c r="J234" s="232">
        <f t="shared" si="30"/>
        <v>0</v>
      </c>
      <c r="K234" s="228" t="s">
        <v>459</v>
      </c>
      <c r="L234" s="233"/>
      <c r="M234" s="234" t="s">
        <v>5</v>
      </c>
      <c r="N234" s="235" t="s">
        <v>46</v>
      </c>
      <c r="O234" s="43"/>
      <c r="P234" s="191">
        <f t="shared" si="31"/>
        <v>0</v>
      </c>
      <c r="Q234" s="191">
        <v>0</v>
      </c>
      <c r="R234" s="191">
        <f t="shared" si="32"/>
        <v>0</v>
      </c>
      <c r="S234" s="191">
        <v>0</v>
      </c>
      <c r="T234" s="192">
        <f t="shared" si="33"/>
        <v>0</v>
      </c>
      <c r="AR234" s="25" t="s">
        <v>322</v>
      </c>
      <c r="AT234" s="25" t="s">
        <v>447</v>
      </c>
      <c r="AU234" s="25" t="s">
        <v>77</v>
      </c>
      <c r="AY234" s="25" t="s">
        <v>276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25" t="s">
        <v>92</v>
      </c>
      <c r="BK234" s="193">
        <f t="shared" si="39"/>
        <v>0</v>
      </c>
      <c r="BL234" s="25" t="s">
        <v>92</v>
      </c>
      <c r="BM234" s="25" t="s">
        <v>1587</v>
      </c>
    </row>
    <row r="235" spans="2:65" s="1" customFormat="1" ht="24">
      <c r="B235" s="181"/>
      <c r="C235" s="226" t="s">
        <v>1226</v>
      </c>
      <c r="D235" s="226" t="s">
        <v>447</v>
      </c>
      <c r="E235" s="227" t="s">
        <v>5006</v>
      </c>
      <c r="F235" s="228" t="s">
        <v>6237</v>
      </c>
      <c r="G235" s="229" t="s">
        <v>2155</v>
      </c>
      <c r="H235" s="230">
        <v>2</v>
      </c>
      <c r="I235" s="231"/>
      <c r="J235" s="232">
        <f t="shared" si="30"/>
        <v>0</v>
      </c>
      <c r="K235" s="228" t="s">
        <v>459</v>
      </c>
      <c r="L235" s="233"/>
      <c r="M235" s="234" t="s">
        <v>5</v>
      </c>
      <c r="N235" s="235" t="s">
        <v>46</v>
      </c>
      <c r="O235" s="43"/>
      <c r="P235" s="191">
        <f t="shared" si="31"/>
        <v>0</v>
      </c>
      <c r="Q235" s="191">
        <v>0</v>
      </c>
      <c r="R235" s="191">
        <f t="shared" si="32"/>
        <v>0</v>
      </c>
      <c r="S235" s="191">
        <v>0</v>
      </c>
      <c r="T235" s="192">
        <f t="shared" si="33"/>
        <v>0</v>
      </c>
      <c r="AR235" s="25" t="s">
        <v>322</v>
      </c>
      <c r="AT235" s="25" t="s">
        <v>447</v>
      </c>
      <c r="AU235" s="25" t="s">
        <v>77</v>
      </c>
      <c r="AY235" s="25" t="s">
        <v>276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25" t="s">
        <v>92</v>
      </c>
      <c r="BK235" s="193">
        <f t="shared" si="39"/>
        <v>0</v>
      </c>
      <c r="BL235" s="25" t="s">
        <v>92</v>
      </c>
      <c r="BM235" s="25" t="s">
        <v>1596</v>
      </c>
    </row>
    <row r="236" spans="2:65" s="1" customFormat="1" ht="16.5" customHeight="1">
      <c r="B236" s="181"/>
      <c r="C236" s="226" t="s">
        <v>1232</v>
      </c>
      <c r="D236" s="226" t="s">
        <v>447</v>
      </c>
      <c r="E236" s="227" t="s">
        <v>3339</v>
      </c>
      <c r="F236" s="228" t="s">
        <v>3340</v>
      </c>
      <c r="G236" s="229" t="s">
        <v>2155</v>
      </c>
      <c r="H236" s="230">
        <v>1</v>
      </c>
      <c r="I236" s="231"/>
      <c r="J236" s="232">
        <f t="shared" si="30"/>
        <v>0</v>
      </c>
      <c r="K236" s="228" t="s">
        <v>459</v>
      </c>
      <c r="L236" s="233"/>
      <c r="M236" s="234" t="s">
        <v>5</v>
      </c>
      <c r="N236" s="235" t="s">
        <v>46</v>
      </c>
      <c r="O236" s="43"/>
      <c r="P236" s="191">
        <f t="shared" si="31"/>
        <v>0</v>
      </c>
      <c r="Q236" s="191">
        <v>0</v>
      </c>
      <c r="R236" s="191">
        <f t="shared" si="32"/>
        <v>0</v>
      </c>
      <c r="S236" s="191">
        <v>0</v>
      </c>
      <c r="T236" s="192">
        <f t="shared" si="33"/>
        <v>0</v>
      </c>
      <c r="AR236" s="25" t="s">
        <v>322</v>
      </c>
      <c r="AT236" s="25" t="s">
        <v>447</v>
      </c>
      <c r="AU236" s="25" t="s">
        <v>77</v>
      </c>
      <c r="AY236" s="25" t="s">
        <v>276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25" t="s">
        <v>92</v>
      </c>
      <c r="BK236" s="193">
        <f t="shared" si="39"/>
        <v>0</v>
      </c>
      <c r="BL236" s="25" t="s">
        <v>92</v>
      </c>
      <c r="BM236" s="25" t="s">
        <v>1604</v>
      </c>
    </row>
    <row r="237" spans="2:65" s="1" customFormat="1" ht="16.5" customHeight="1">
      <c r="B237" s="181"/>
      <c r="C237" s="226" t="s">
        <v>1237</v>
      </c>
      <c r="D237" s="226" t="s">
        <v>447</v>
      </c>
      <c r="E237" s="227" t="s">
        <v>3341</v>
      </c>
      <c r="F237" s="228" t="s">
        <v>3342</v>
      </c>
      <c r="G237" s="229" t="s">
        <v>2155</v>
      </c>
      <c r="H237" s="230">
        <v>2</v>
      </c>
      <c r="I237" s="231"/>
      <c r="J237" s="232">
        <f t="shared" si="30"/>
        <v>0</v>
      </c>
      <c r="K237" s="228" t="s">
        <v>459</v>
      </c>
      <c r="L237" s="233"/>
      <c r="M237" s="234" t="s">
        <v>5</v>
      </c>
      <c r="N237" s="235" t="s">
        <v>46</v>
      </c>
      <c r="O237" s="43"/>
      <c r="P237" s="191">
        <f t="shared" si="31"/>
        <v>0</v>
      </c>
      <c r="Q237" s="191">
        <v>0</v>
      </c>
      <c r="R237" s="191">
        <f t="shared" si="32"/>
        <v>0</v>
      </c>
      <c r="S237" s="191">
        <v>0</v>
      </c>
      <c r="T237" s="192">
        <f t="shared" si="33"/>
        <v>0</v>
      </c>
      <c r="AR237" s="25" t="s">
        <v>322</v>
      </c>
      <c r="AT237" s="25" t="s">
        <v>447</v>
      </c>
      <c r="AU237" s="25" t="s">
        <v>77</v>
      </c>
      <c r="AY237" s="25" t="s">
        <v>276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25" t="s">
        <v>92</v>
      </c>
      <c r="BK237" s="193">
        <f t="shared" si="39"/>
        <v>0</v>
      </c>
      <c r="BL237" s="25" t="s">
        <v>92</v>
      </c>
      <c r="BM237" s="25" t="s">
        <v>1613</v>
      </c>
    </row>
    <row r="238" spans="2:65" s="1" customFormat="1" ht="25.5" customHeight="1">
      <c r="B238" s="181"/>
      <c r="C238" s="226" t="s">
        <v>1241</v>
      </c>
      <c r="D238" s="226" t="s">
        <v>447</v>
      </c>
      <c r="E238" s="227" t="s">
        <v>5007</v>
      </c>
      <c r="F238" s="228" t="s">
        <v>5008</v>
      </c>
      <c r="G238" s="229" t="s">
        <v>2155</v>
      </c>
      <c r="H238" s="230">
        <v>3</v>
      </c>
      <c r="I238" s="231"/>
      <c r="J238" s="232">
        <f t="shared" si="30"/>
        <v>0</v>
      </c>
      <c r="K238" s="228" t="s">
        <v>459</v>
      </c>
      <c r="L238" s="233"/>
      <c r="M238" s="234" t="s">
        <v>5</v>
      </c>
      <c r="N238" s="235" t="s">
        <v>46</v>
      </c>
      <c r="O238" s="43"/>
      <c r="P238" s="191">
        <f t="shared" si="31"/>
        <v>0</v>
      </c>
      <c r="Q238" s="191">
        <v>0</v>
      </c>
      <c r="R238" s="191">
        <f t="shared" si="32"/>
        <v>0</v>
      </c>
      <c r="S238" s="191">
        <v>0</v>
      </c>
      <c r="T238" s="192">
        <f t="shared" si="33"/>
        <v>0</v>
      </c>
      <c r="AR238" s="25" t="s">
        <v>322</v>
      </c>
      <c r="AT238" s="25" t="s">
        <v>447</v>
      </c>
      <c r="AU238" s="25" t="s">
        <v>77</v>
      </c>
      <c r="AY238" s="25" t="s">
        <v>276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25" t="s">
        <v>92</v>
      </c>
      <c r="BK238" s="193">
        <f t="shared" si="39"/>
        <v>0</v>
      </c>
      <c r="BL238" s="25" t="s">
        <v>92</v>
      </c>
      <c r="BM238" s="25" t="s">
        <v>1623</v>
      </c>
    </row>
    <row r="239" spans="2:65" s="1" customFormat="1" ht="16.5" customHeight="1">
      <c r="B239" s="181"/>
      <c r="C239" s="182" t="s">
        <v>1245</v>
      </c>
      <c r="D239" s="182" t="s">
        <v>278</v>
      </c>
      <c r="E239" s="183" t="s">
        <v>5009</v>
      </c>
      <c r="F239" s="184" t="s">
        <v>3343</v>
      </c>
      <c r="G239" s="185" t="s">
        <v>2155</v>
      </c>
      <c r="H239" s="186">
        <v>67</v>
      </c>
      <c r="I239" s="187"/>
      <c r="J239" s="188">
        <f t="shared" si="30"/>
        <v>0</v>
      </c>
      <c r="K239" s="184" t="s">
        <v>459</v>
      </c>
      <c r="L239" s="42"/>
      <c r="M239" s="189" t="s">
        <v>5</v>
      </c>
      <c r="N239" s="190" t="s">
        <v>46</v>
      </c>
      <c r="O239" s="43"/>
      <c r="P239" s="191">
        <f t="shared" si="31"/>
        <v>0</v>
      </c>
      <c r="Q239" s="191">
        <v>0</v>
      </c>
      <c r="R239" s="191">
        <f t="shared" si="32"/>
        <v>0</v>
      </c>
      <c r="S239" s="191">
        <v>0</v>
      </c>
      <c r="T239" s="192">
        <f t="shared" si="33"/>
        <v>0</v>
      </c>
      <c r="AR239" s="25" t="s">
        <v>92</v>
      </c>
      <c r="AT239" s="25" t="s">
        <v>278</v>
      </c>
      <c r="AU239" s="25" t="s">
        <v>77</v>
      </c>
      <c r="AY239" s="25" t="s">
        <v>276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25" t="s">
        <v>92</v>
      </c>
      <c r="BK239" s="193">
        <f t="shared" si="39"/>
        <v>0</v>
      </c>
      <c r="BL239" s="25" t="s">
        <v>92</v>
      </c>
      <c r="BM239" s="25" t="s">
        <v>1633</v>
      </c>
    </row>
    <row r="240" spans="2:65" s="11" customFormat="1" ht="37.35" customHeight="1">
      <c r="B240" s="168"/>
      <c r="D240" s="169" t="s">
        <v>72</v>
      </c>
      <c r="E240" s="170" t="s">
        <v>3043</v>
      </c>
      <c r="F240" s="170" t="s">
        <v>3142</v>
      </c>
      <c r="I240" s="171"/>
      <c r="J240" s="172">
        <f>BK240</f>
        <v>0</v>
      </c>
      <c r="L240" s="168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69" t="s">
        <v>77</v>
      </c>
      <c r="AT240" s="177" t="s">
        <v>72</v>
      </c>
      <c r="AU240" s="177" t="s">
        <v>73</v>
      </c>
      <c r="AY240" s="169" t="s">
        <v>276</v>
      </c>
      <c r="BK240" s="178">
        <f>BK241</f>
        <v>0</v>
      </c>
    </row>
    <row r="241" spans="2:65" s="1" customFormat="1" ht="16.5" customHeight="1">
      <c r="B241" s="181"/>
      <c r="C241" s="182" t="s">
        <v>1249</v>
      </c>
      <c r="D241" s="182" t="s">
        <v>278</v>
      </c>
      <c r="E241" s="183" t="s">
        <v>3344</v>
      </c>
      <c r="F241" s="184" t="s">
        <v>3345</v>
      </c>
      <c r="G241" s="185" t="s">
        <v>416</v>
      </c>
      <c r="H241" s="186">
        <v>240</v>
      </c>
      <c r="I241" s="187"/>
      <c r="J241" s="188">
        <f>ROUND(I241*H241,2)</f>
        <v>0</v>
      </c>
      <c r="K241" s="184" t="s">
        <v>459</v>
      </c>
      <c r="L241" s="42"/>
      <c r="M241" s="189" t="s">
        <v>5</v>
      </c>
      <c r="N241" s="190" t="s">
        <v>46</v>
      </c>
      <c r="O241" s="43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25" t="s">
        <v>92</v>
      </c>
      <c r="AT241" s="25" t="s">
        <v>278</v>
      </c>
      <c r="AU241" s="25" t="s">
        <v>77</v>
      </c>
      <c r="AY241" s="25" t="s">
        <v>276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5" t="s">
        <v>92</v>
      </c>
      <c r="BK241" s="193">
        <f>ROUND(I241*H241,2)</f>
        <v>0</v>
      </c>
      <c r="BL241" s="25" t="s">
        <v>92</v>
      </c>
      <c r="BM241" s="25" t="s">
        <v>1646</v>
      </c>
    </row>
    <row r="242" spans="2:65" s="11" customFormat="1" ht="37.35" customHeight="1">
      <c r="B242" s="168"/>
      <c r="D242" s="169" t="s">
        <v>72</v>
      </c>
      <c r="E242" s="170" t="s">
        <v>2745</v>
      </c>
      <c r="F242" s="170" t="s">
        <v>3132</v>
      </c>
      <c r="I242" s="171"/>
      <c r="J242" s="172">
        <f>BK242</f>
        <v>0</v>
      </c>
      <c r="L242" s="168"/>
      <c r="M242" s="173"/>
      <c r="N242" s="174"/>
      <c r="O242" s="174"/>
      <c r="P242" s="175">
        <f>SUM(P243:P245)</f>
        <v>0</v>
      </c>
      <c r="Q242" s="174"/>
      <c r="R242" s="175">
        <f>SUM(R243:R245)</f>
        <v>0</v>
      </c>
      <c r="S242" s="174"/>
      <c r="T242" s="176">
        <f>SUM(T243:T245)</f>
        <v>0</v>
      </c>
      <c r="AR242" s="169" t="s">
        <v>77</v>
      </c>
      <c r="AT242" s="177" t="s">
        <v>72</v>
      </c>
      <c r="AU242" s="177" t="s">
        <v>73</v>
      </c>
      <c r="AY242" s="169" t="s">
        <v>276</v>
      </c>
      <c r="BK242" s="178">
        <f>SUM(BK243:BK245)</f>
        <v>0</v>
      </c>
    </row>
    <row r="243" spans="2:65" s="1" customFormat="1" ht="16.5" customHeight="1">
      <c r="B243" s="181"/>
      <c r="C243" s="226" t="s">
        <v>1252</v>
      </c>
      <c r="D243" s="226" t="s">
        <v>447</v>
      </c>
      <c r="E243" s="227" t="s">
        <v>5010</v>
      </c>
      <c r="F243" s="228" t="s">
        <v>3350</v>
      </c>
      <c r="G243" s="229" t="s">
        <v>416</v>
      </c>
      <c r="H243" s="230">
        <v>230</v>
      </c>
      <c r="I243" s="231"/>
      <c r="J243" s="232">
        <f>ROUND(I243*H243,2)</f>
        <v>0</v>
      </c>
      <c r="K243" s="228" t="s">
        <v>459</v>
      </c>
      <c r="L243" s="233"/>
      <c r="M243" s="234" t="s">
        <v>5</v>
      </c>
      <c r="N243" s="235" t="s">
        <v>46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322</v>
      </c>
      <c r="AT243" s="25" t="s">
        <v>447</v>
      </c>
      <c r="AU243" s="25" t="s">
        <v>77</v>
      </c>
      <c r="AY243" s="25" t="s">
        <v>276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92</v>
      </c>
      <c r="BK243" s="193">
        <f>ROUND(I243*H243,2)</f>
        <v>0</v>
      </c>
      <c r="BL243" s="25" t="s">
        <v>92</v>
      </c>
      <c r="BM243" s="25" t="s">
        <v>5011</v>
      </c>
    </row>
    <row r="244" spans="2:65" s="1" customFormat="1" ht="16.5" customHeight="1">
      <c r="B244" s="181"/>
      <c r="C244" s="226" t="s">
        <v>1255</v>
      </c>
      <c r="D244" s="226" t="s">
        <v>447</v>
      </c>
      <c r="E244" s="227" t="s">
        <v>5012</v>
      </c>
      <c r="F244" s="228" t="s">
        <v>3353</v>
      </c>
      <c r="G244" s="229" t="s">
        <v>2155</v>
      </c>
      <c r="H244" s="230">
        <v>15</v>
      </c>
      <c r="I244" s="231"/>
      <c r="J244" s="232">
        <f>ROUND(I244*H244,2)</f>
        <v>0</v>
      </c>
      <c r="K244" s="228" t="s">
        <v>459</v>
      </c>
      <c r="L244" s="233"/>
      <c r="M244" s="234" t="s">
        <v>5</v>
      </c>
      <c r="N244" s="235" t="s">
        <v>46</v>
      </c>
      <c r="O244" s="43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25" t="s">
        <v>322</v>
      </c>
      <c r="AT244" s="25" t="s">
        <v>447</v>
      </c>
      <c r="AU244" s="25" t="s">
        <v>77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5013</v>
      </c>
    </row>
    <row r="245" spans="2:65" s="1" customFormat="1" ht="36">
      <c r="B245" s="42"/>
      <c r="D245" s="195" t="s">
        <v>2961</v>
      </c>
      <c r="F245" s="243" t="s">
        <v>5014</v>
      </c>
      <c r="I245" s="244"/>
      <c r="L245" s="42"/>
      <c r="M245" s="245"/>
      <c r="N245" s="43"/>
      <c r="O245" s="43"/>
      <c r="P245" s="43"/>
      <c r="Q245" s="43"/>
      <c r="R245" s="43"/>
      <c r="S245" s="43"/>
      <c r="T245" s="71"/>
      <c r="AT245" s="25" t="s">
        <v>2961</v>
      </c>
      <c r="AU245" s="25" t="s">
        <v>77</v>
      </c>
    </row>
    <row r="246" spans="2:65" s="11" customFormat="1" ht="37.35" customHeight="1">
      <c r="B246" s="168"/>
      <c r="D246" s="169" t="s">
        <v>72</v>
      </c>
      <c r="E246" s="170" t="s">
        <v>274</v>
      </c>
      <c r="F246" s="170" t="s">
        <v>274</v>
      </c>
      <c r="I246" s="171"/>
      <c r="J246" s="172">
        <f>BK246</f>
        <v>0</v>
      </c>
      <c r="L246" s="168"/>
      <c r="M246" s="173"/>
      <c r="N246" s="174"/>
      <c r="O246" s="174"/>
      <c r="P246" s="175">
        <f>P247</f>
        <v>0</v>
      </c>
      <c r="Q246" s="174"/>
      <c r="R246" s="175">
        <f>R247</f>
        <v>0</v>
      </c>
      <c r="S246" s="174"/>
      <c r="T246" s="176">
        <f>T247</f>
        <v>0</v>
      </c>
      <c r="AR246" s="169" t="s">
        <v>77</v>
      </c>
      <c r="AT246" s="177" t="s">
        <v>72</v>
      </c>
      <c r="AU246" s="177" t="s">
        <v>73</v>
      </c>
      <c r="AY246" s="169" t="s">
        <v>276</v>
      </c>
      <c r="BK246" s="178">
        <f>BK247</f>
        <v>0</v>
      </c>
    </row>
    <row r="247" spans="2:65" s="11" customFormat="1" ht="19.95" customHeight="1">
      <c r="B247" s="168"/>
      <c r="D247" s="169" t="s">
        <v>72</v>
      </c>
      <c r="E247" s="179" t="s">
        <v>72</v>
      </c>
      <c r="F247" s="179" t="s">
        <v>3356</v>
      </c>
      <c r="I247" s="171"/>
      <c r="J247" s="180">
        <f>BK247</f>
        <v>0</v>
      </c>
      <c r="L247" s="168"/>
      <c r="M247" s="173"/>
      <c r="N247" s="174"/>
      <c r="O247" s="174"/>
      <c r="P247" s="175">
        <f>SUM(P248:P255)</f>
        <v>0</v>
      </c>
      <c r="Q247" s="174"/>
      <c r="R247" s="175">
        <f>SUM(R248:R255)</f>
        <v>0</v>
      </c>
      <c r="S247" s="174"/>
      <c r="T247" s="176">
        <f>SUM(T248:T255)</f>
        <v>0</v>
      </c>
      <c r="AR247" s="169" t="s">
        <v>77</v>
      </c>
      <c r="AT247" s="177" t="s">
        <v>72</v>
      </c>
      <c r="AU247" s="177" t="s">
        <v>77</v>
      </c>
      <c r="AY247" s="169" t="s">
        <v>276</v>
      </c>
      <c r="BK247" s="178">
        <f>SUM(BK248:BK255)</f>
        <v>0</v>
      </c>
    </row>
    <row r="248" spans="2:65" s="1" customFormat="1" ht="16.5" customHeight="1">
      <c r="B248" s="181"/>
      <c r="C248" s="182" t="s">
        <v>1268</v>
      </c>
      <c r="D248" s="182" t="s">
        <v>278</v>
      </c>
      <c r="E248" s="183" t="s">
        <v>3452</v>
      </c>
      <c r="F248" s="184" t="s">
        <v>3457</v>
      </c>
      <c r="G248" s="185" t="s">
        <v>368</v>
      </c>
      <c r="H248" s="186">
        <v>1</v>
      </c>
      <c r="I248" s="187"/>
      <c r="J248" s="188">
        <f t="shared" ref="J248:J255" si="40">ROUND(I248*H248,2)</f>
        <v>0</v>
      </c>
      <c r="K248" s="184" t="s">
        <v>459</v>
      </c>
      <c r="L248" s="42"/>
      <c r="M248" s="189" t="s">
        <v>5</v>
      </c>
      <c r="N248" s="190" t="s">
        <v>46</v>
      </c>
      <c r="O248" s="43"/>
      <c r="P248" s="191">
        <f t="shared" ref="P248:P255" si="41">O248*H248</f>
        <v>0</v>
      </c>
      <c r="Q248" s="191">
        <v>0</v>
      </c>
      <c r="R248" s="191">
        <f t="shared" ref="R248:R255" si="42">Q248*H248</f>
        <v>0</v>
      </c>
      <c r="S248" s="191">
        <v>0</v>
      </c>
      <c r="T248" s="192">
        <f t="shared" ref="T248:T255" si="43"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 t="shared" ref="BE248:BE255" si="44">IF(N248="základní",J248,0)</f>
        <v>0</v>
      </c>
      <c r="BF248" s="193">
        <f t="shared" ref="BF248:BF255" si="45">IF(N248="snížená",J248,0)</f>
        <v>0</v>
      </c>
      <c r="BG248" s="193">
        <f t="shared" ref="BG248:BG255" si="46">IF(N248="zákl. přenesená",J248,0)</f>
        <v>0</v>
      </c>
      <c r="BH248" s="193">
        <f t="shared" ref="BH248:BH255" si="47">IF(N248="sníž. přenesená",J248,0)</f>
        <v>0</v>
      </c>
      <c r="BI248" s="193">
        <f t="shared" ref="BI248:BI255" si="48">IF(N248="nulová",J248,0)</f>
        <v>0</v>
      </c>
      <c r="BJ248" s="25" t="s">
        <v>92</v>
      </c>
      <c r="BK248" s="193">
        <f t="shared" ref="BK248:BK255" si="49">ROUND(I248*H248,2)</f>
        <v>0</v>
      </c>
      <c r="BL248" s="25" t="s">
        <v>92</v>
      </c>
      <c r="BM248" s="25" t="s">
        <v>5015</v>
      </c>
    </row>
    <row r="249" spans="2:65" s="1" customFormat="1" ht="16.5" customHeight="1">
      <c r="B249" s="181"/>
      <c r="C249" s="182" t="s">
        <v>1270</v>
      </c>
      <c r="D249" s="182" t="s">
        <v>278</v>
      </c>
      <c r="E249" s="183" t="s">
        <v>3357</v>
      </c>
      <c r="F249" s="184" t="s">
        <v>3358</v>
      </c>
      <c r="G249" s="185" t="s">
        <v>368</v>
      </c>
      <c r="H249" s="186">
        <v>1</v>
      </c>
      <c r="I249" s="187"/>
      <c r="J249" s="188">
        <f t="shared" si="40"/>
        <v>0</v>
      </c>
      <c r="K249" s="184" t="s">
        <v>459</v>
      </c>
      <c r="L249" s="42"/>
      <c r="M249" s="189" t="s">
        <v>5</v>
      </c>
      <c r="N249" s="190" t="s">
        <v>46</v>
      </c>
      <c r="O249" s="43"/>
      <c r="P249" s="191">
        <f t="shared" si="41"/>
        <v>0</v>
      </c>
      <c r="Q249" s="191">
        <v>0</v>
      </c>
      <c r="R249" s="191">
        <f t="shared" si="42"/>
        <v>0</v>
      </c>
      <c r="S249" s="191">
        <v>0</v>
      </c>
      <c r="T249" s="192">
        <f t="shared" si="43"/>
        <v>0</v>
      </c>
      <c r="AR249" s="25" t="s">
        <v>92</v>
      </c>
      <c r="AT249" s="25" t="s">
        <v>278</v>
      </c>
      <c r="AU249" s="25" t="s">
        <v>81</v>
      </c>
      <c r="AY249" s="25" t="s">
        <v>276</v>
      </c>
      <c r="BE249" s="193">
        <f t="shared" si="44"/>
        <v>0</v>
      </c>
      <c r="BF249" s="193">
        <f t="shared" si="45"/>
        <v>0</v>
      </c>
      <c r="BG249" s="193">
        <f t="shared" si="46"/>
        <v>0</v>
      </c>
      <c r="BH249" s="193">
        <f t="shared" si="47"/>
        <v>0</v>
      </c>
      <c r="BI249" s="193">
        <f t="shared" si="48"/>
        <v>0</v>
      </c>
      <c r="BJ249" s="25" t="s">
        <v>92</v>
      </c>
      <c r="BK249" s="193">
        <f t="shared" si="49"/>
        <v>0</v>
      </c>
      <c r="BL249" s="25" t="s">
        <v>92</v>
      </c>
      <c r="BM249" s="25" t="s">
        <v>5016</v>
      </c>
    </row>
    <row r="250" spans="2:65" s="1" customFormat="1" ht="16.5" customHeight="1">
      <c r="B250" s="181"/>
      <c r="C250" s="182" t="s">
        <v>1272</v>
      </c>
      <c r="D250" s="182" t="s">
        <v>278</v>
      </c>
      <c r="E250" s="183" t="s">
        <v>3459</v>
      </c>
      <c r="F250" s="184" t="s">
        <v>3460</v>
      </c>
      <c r="G250" s="185" t="s">
        <v>368</v>
      </c>
      <c r="H250" s="186">
        <v>1</v>
      </c>
      <c r="I250" s="187"/>
      <c r="J250" s="188">
        <f t="shared" si="40"/>
        <v>0</v>
      </c>
      <c r="K250" s="184" t="s">
        <v>459</v>
      </c>
      <c r="L250" s="42"/>
      <c r="M250" s="189" t="s">
        <v>5</v>
      </c>
      <c r="N250" s="190" t="s">
        <v>46</v>
      </c>
      <c r="O250" s="43"/>
      <c r="P250" s="191">
        <f t="shared" si="41"/>
        <v>0</v>
      </c>
      <c r="Q250" s="191">
        <v>0</v>
      </c>
      <c r="R250" s="191">
        <f t="shared" si="42"/>
        <v>0</v>
      </c>
      <c r="S250" s="191">
        <v>0</v>
      </c>
      <c r="T250" s="192">
        <f t="shared" si="43"/>
        <v>0</v>
      </c>
      <c r="AR250" s="25" t="s">
        <v>92</v>
      </c>
      <c r="AT250" s="25" t="s">
        <v>278</v>
      </c>
      <c r="AU250" s="25" t="s">
        <v>81</v>
      </c>
      <c r="AY250" s="25" t="s">
        <v>276</v>
      </c>
      <c r="BE250" s="193">
        <f t="shared" si="44"/>
        <v>0</v>
      </c>
      <c r="BF250" s="193">
        <f t="shared" si="45"/>
        <v>0</v>
      </c>
      <c r="BG250" s="193">
        <f t="shared" si="46"/>
        <v>0</v>
      </c>
      <c r="BH250" s="193">
        <f t="shared" si="47"/>
        <v>0</v>
      </c>
      <c r="BI250" s="193">
        <f t="shared" si="48"/>
        <v>0</v>
      </c>
      <c r="BJ250" s="25" t="s">
        <v>92</v>
      </c>
      <c r="BK250" s="193">
        <f t="shared" si="49"/>
        <v>0</v>
      </c>
      <c r="BL250" s="25" t="s">
        <v>92</v>
      </c>
      <c r="BM250" s="25" t="s">
        <v>5017</v>
      </c>
    </row>
    <row r="251" spans="2:65" s="1" customFormat="1" ht="16.5" customHeight="1">
      <c r="B251" s="181"/>
      <c r="C251" s="182" t="s">
        <v>1275</v>
      </c>
      <c r="D251" s="182" t="s">
        <v>278</v>
      </c>
      <c r="E251" s="183" t="s">
        <v>3360</v>
      </c>
      <c r="F251" s="184" t="s">
        <v>3361</v>
      </c>
      <c r="G251" s="185" t="s">
        <v>368</v>
      </c>
      <c r="H251" s="186">
        <v>1</v>
      </c>
      <c r="I251" s="187"/>
      <c r="J251" s="188">
        <f t="shared" si="40"/>
        <v>0</v>
      </c>
      <c r="K251" s="184" t="s">
        <v>459</v>
      </c>
      <c r="L251" s="42"/>
      <c r="M251" s="189" t="s">
        <v>5</v>
      </c>
      <c r="N251" s="190" t="s">
        <v>46</v>
      </c>
      <c r="O251" s="43"/>
      <c r="P251" s="191">
        <f t="shared" si="41"/>
        <v>0</v>
      </c>
      <c r="Q251" s="191">
        <v>0</v>
      </c>
      <c r="R251" s="191">
        <f t="shared" si="42"/>
        <v>0</v>
      </c>
      <c r="S251" s="191">
        <v>0</v>
      </c>
      <c r="T251" s="192">
        <f t="shared" si="43"/>
        <v>0</v>
      </c>
      <c r="AR251" s="25" t="s">
        <v>92</v>
      </c>
      <c r="AT251" s="25" t="s">
        <v>278</v>
      </c>
      <c r="AU251" s="25" t="s">
        <v>81</v>
      </c>
      <c r="AY251" s="25" t="s">
        <v>276</v>
      </c>
      <c r="BE251" s="193">
        <f t="shared" si="44"/>
        <v>0</v>
      </c>
      <c r="BF251" s="193">
        <f t="shared" si="45"/>
        <v>0</v>
      </c>
      <c r="BG251" s="193">
        <f t="shared" si="46"/>
        <v>0</v>
      </c>
      <c r="BH251" s="193">
        <f t="shared" si="47"/>
        <v>0</v>
      </c>
      <c r="BI251" s="193">
        <f t="shared" si="48"/>
        <v>0</v>
      </c>
      <c r="BJ251" s="25" t="s">
        <v>92</v>
      </c>
      <c r="BK251" s="193">
        <f t="shared" si="49"/>
        <v>0</v>
      </c>
      <c r="BL251" s="25" t="s">
        <v>92</v>
      </c>
      <c r="BM251" s="25" t="s">
        <v>5018</v>
      </c>
    </row>
    <row r="252" spans="2:65" s="1" customFormat="1" ht="16.5" customHeight="1">
      <c r="B252" s="181"/>
      <c r="C252" s="182" t="s">
        <v>1277</v>
      </c>
      <c r="D252" s="182" t="s">
        <v>278</v>
      </c>
      <c r="E252" s="183" t="s">
        <v>5019</v>
      </c>
      <c r="F252" s="184" t="s">
        <v>5020</v>
      </c>
      <c r="G252" s="185" t="s">
        <v>368</v>
      </c>
      <c r="H252" s="186">
        <v>1</v>
      </c>
      <c r="I252" s="187"/>
      <c r="J252" s="188">
        <f t="shared" si="40"/>
        <v>0</v>
      </c>
      <c r="K252" s="184" t="s">
        <v>459</v>
      </c>
      <c r="L252" s="42"/>
      <c r="M252" s="189" t="s">
        <v>5</v>
      </c>
      <c r="N252" s="190" t="s">
        <v>46</v>
      </c>
      <c r="O252" s="43"/>
      <c r="P252" s="191">
        <f t="shared" si="41"/>
        <v>0</v>
      </c>
      <c r="Q252" s="191">
        <v>0</v>
      </c>
      <c r="R252" s="191">
        <f t="shared" si="42"/>
        <v>0</v>
      </c>
      <c r="S252" s="191">
        <v>0</v>
      </c>
      <c r="T252" s="192">
        <f t="shared" si="43"/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 t="shared" si="44"/>
        <v>0</v>
      </c>
      <c r="BF252" s="193">
        <f t="shared" si="45"/>
        <v>0</v>
      </c>
      <c r="BG252" s="193">
        <f t="shared" si="46"/>
        <v>0</v>
      </c>
      <c r="BH252" s="193">
        <f t="shared" si="47"/>
        <v>0</v>
      </c>
      <c r="BI252" s="193">
        <f t="shared" si="48"/>
        <v>0</v>
      </c>
      <c r="BJ252" s="25" t="s">
        <v>92</v>
      </c>
      <c r="BK252" s="193">
        <f t="shared" si="49"/>
        <v>0</v>
      </c>
      <c r="BL252" s="25" t="s">
        <v>92</v>
      </c>
      <c r="BM252" s="25" t="s">
        <v>5021</v>
      </c>
    </row>
    <row r="253" spans="2:65" s="1" customFormat="1" ht="16.5" customHeight="1">
      <c r="B253" s="181"/>
      <c r="C253" s="182" t="s">
        <v>1279</v>
      </c>
      <c r="D253" s="182" t="s">
        <v>278</v>
      </c>
      <c r="E253" s="183" t="s">
        <v>5022</v>
      </c>
      <c r="F253" s="184" t="s">
        <v>5023</v>
      </c>
      <c r="G253" s="185" t="s">
        <v>368</v>
      </c>
      <c r="H253" s="186">
        <v>1</v>
      </c>
      <c r="I253" s="187"/>
      <c r="J253" s="188">
        <f t="shared" si="40"/>
        <v>0</v>
      </c>
      <c r="K253" s="184" t="s">
        <v>459</v>
      </c>
      <c r="L253" s="42"/>
      <c r="M253" s="189" t="s">
        <v>5</v>
      </c>
      <c r="N253" s="190" t="s">
        <v>46</v>
      </c>
      <c r="O253" s="43"/>
      <c r="P253" s="191">
        <f t="shared" si="41"/>
        <v>0</v>
      </c>
      <c r="Q253" s="191">
        <v>0</v>
      </c>
      <c r="R253" s="191">
        <f t="shared" si="42"/>
        <v>0</v>
      </c>
      <c r="S253" s="191">
        <v>0</v>
      </c>
      <c r="T253" s="192">
        <f t="shared" si="43"/>
        <v>0</v>
      </c>
      <c r="AR253" s="25" t="s">
        <v>92</v>
      </c>
      <c r="AT253" s="25" t="s">
        <v>278</v>
      </c>
      <c r="AU253" s="25" t="s">
        <v>81</v>
      </c>
      <c r="AY253" s="25" t="s">
        <v>276</v>
      </c>
      <c r="BE253" s="193">
        <f t="shared" si="44"/>
        <v>0</v>
      </c>
      <c r="BF253" s="193">
        <f t="shared" si="45"/>
        <v>0</v>
      </c>
      <c r="BG253" s="193">
        <f t="shared" si="46"/>
        <v>0</v>
      </c>
      <c r="BH253" s="193">
        <f t="shared" si="47"/>
        <v>0</v>
      </c>
      <c r="BI253" s="193">
        <f t="shared" si="48"/>
        <v>0</v>
      </c>
      <c r="BJ253" s="25" t="s">
        <v>92</v>
      </c>
      <c r="BK253" s="193">
        <f t="shared" si="49"/>
        <v>0</v>
      </c>
      <c r="BL253" s="25" t="s">
        <v>92</v>
      </c>
      <c r="BM253" s="25" t="s">
        <v>5024</v>
      </c>
    </row>
    <row r="254" spans="2:65" s="1" customFormat="1" ht="16.5" customHeight="1">
      <c r="B254" s="181"/>
      <c r="C254" s="182" t="s">
        <v>1281</v>
      </c>
      <c r="D254" s="182" t="s">
        <v>278</v>
      </c>
      <c r="E254" s="183" t="s">
        <v>5025</v>
      </c>
      <c r="F254" s="184" t="s">
        <v>5026</v>
      </c>
      <c r="G254" s="185" t="s">
        <v>368</v>
      </c>
      <c r="H254" s="186">
        <v>1</v>
      </c>
      <c r="I254" s="187"/>
      <c r="J254" s="188">
        <f t="shared" si="40"/>
        <v>0</v>
      </c>
      <c r="K254" s="184" t="s">
        <v>459</v>
      </c>
      <c r="L254" s="42"/>
      <c r="M254" s="189" t="s">
        <v>5</v>
      </c>
      <c r="N254" s="190" t="s">
        <v>46</v>
      </c>
      <c r="O254" s="43"/>
      <c r="P254" s="191">
        <f t="shared" si="41"/>
        <v>0</v>
      </c>
      <c r="Q254" s="191">
        <v>0</v>
      </c>
      <c r="R254" s="191">
        <f t="shared" si="42"/>
        <v>0</v>
      </c>
      <c r="S254" s="191">
        <v>0</v>
      </c>
      <c r="T254" s="192">
        <f t="shared" si="43"/>
        <v>0</v>
      </c>
      <c r="AR254" s="25" t="s">
        <v>92</v>
      </c>
      <c r="AT254" s="25" t="s">
        <v>278</v>
      </c>
      <c r="AU254" s="25" t="s">
        <v>81</v>
      </c>
      <c r="AY254" s="25" t="s">
        <v>276</v>
      </c>
      <c r="BE254" s="193">
        <f t="shared" si="44"/>
        <v>0</v>
      </c>
      <c r="BF254" s="193">
        <f t="shared" si="45"/>
        <v>0</v>
      </c>
      <c r="BG254" s="193">
        <f t="shared" si="46"/>
        <v>0</v>
      </c>
      <c r="BH254" s="193">
        <f t="shared" si="47"/>
        <v>0</v>
      </c>
      <c r="BI254" s="193">
        <f t="shared" si="48"/>
        <v>0</v>
      </c>
      <c r="BJ254" s="25" t="s">
        <v>92</v>
      </c>
      <c r="BK254" s="193">
        <f t="shared" si="49"/>
        <v>0</v>
      </c>
      <c r="BL254" s="25" t="s">
        <v>92</v>
      </c>
      <c r="BM254" s="25" t="s">
        <v>5027</v>
      </c>
    </row>
    <row r="255" spans="2:65" s="1" customFormat="1" ht="16.5" customHeight="1">
      <c r="B255" s="181"/>
      <c r="C255" s="182" t="s">
        <v>1284</v>
      </c>
      <c r="D255" s="182" t="s">
        <v>278</v>
      </c>
      <c r="E255" s="183" t="s">
        <v>5028</v>
      </c>
      <c r="F255" s="184" t="s">
        <v>5029</v>
      </c>
      <c r="G255" s="185" t="s">
        <v>368</v>
      </c>
      <c r="H255" s="186">
        <v>1</v>
      </c>
      <c r="I255" s="187"/>
      <c r="J255" s="188">
        <f t="shared" si="40"/>
        <v>0</v>
      </c>
      <c r="K255" s="184" t="s">
        <v>459</v>
      </c>
      <c r="L255" s="42"/>
      <c r="M255" s="189" t="s">
        <v>5</v>
      </c>
      <c r="N255" s="239" t="s">
        <v>46</v>
      </c>
      <c r="O255" s="240"/>
      <c r="P255" s="241">
        <f t="shared" si="41"/>
        <v>0</v>
      </c>
      <c r="Q255" s="241">
        <v>0</v>
      </c>
      <c r="R255" s="241">
        <f t="shared" si="42"/>
        <v>0</v>
      </c>
      <c r="S255" s="241">
        <v>0</v>
      </c>
      <c r="T255" s="242">
        <f t="shared" si="43"/>
        <v>0</v>
      </c>
      <c r="AR255" s="25" t="s">
        <v>92</v>
      </c>
      <c r="AT255" s="25" t="s">
        <v>278</v>
      </c>
      <c r="AU255" s="25" t="s">
        <v>81</v>
      </c>
      <c r="AY255" s="25" t="s">
        <v>276</v>
      </c>
      <c r="BE255" s="193">
        <f t="shared" si="44"/>
        <v>0</v>
      </c>
      <c r="BF255" s="193">
        <f t="shared" si="45"/>
        <v>0</v>
      </c>
      <c r="BG255" s="193">
        <f t="shared" si="46"/>
        <v>0</v>
      </c>
      <c r="BH255" s="193">
        <f t="shared" si="47"/>
        <v>0</v>
      </c>
      <c r="BI255" s="193">
        <f t="shared" si="48"/>
        <v>0</v>
      </c>
      <c r="BJ255" s="25" t="s">
        <v>92</v>
      </c>
      <c r="BK255" s="193">
        <f t="shared" si="49"/>
        <v>0</v>
      </c>
      <c r="BL255" s="25" t="s">
        <v>92</v>
      </c>
      <c r="BM255" s="25" t="s">
        <v>5030</v>
      </c>
    </row>
    <row r="256" spans="2:65" s="1" customFormat="1" ht="6.9" customHeight="1">
      <c r="B256" s="57"/>
      <c r="C256" s="58"/>
      <c r="D256" s="58"/>
      <c r="E256" s="58"/>
      <c r="F256" s="58"/>
      <c r="G256" s="58"/>
      <c r="H256" s="58"/>
      <c r="I256" s="135"/>
      <c r="J256" s="58"/>
      <c r="K256" s="58"/>
      <c r="L256" s="42"/>
    </row>
  </sheetData>
  <sheetProtection password="E2A1" sheet="1" objects="1" scenarios="1"/>
  <autoFilter ref="C107:K255"/>
  <mergeCells count="16">
    <mergeCell ref="L2:V2"/>
    <mergeCell ref="E94:H94"/>
    <mergeCell ref="E98:H98"/>
    <mergeCell ref="E96:H96"/>
    <mergeCell ref="E100:H100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180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5031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2.1.5.2 - HROMOSVOD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" customHeight="1">
      <c r="B75" s="42"/>
      <c r="C75" s="62" t="s">
        <v>260</v>
      </c>
      <c r="L75" s="42"/>
    </row>
    <row r="76" spans="2:12" s="1" customFormat="1" ht="6.9" customHeight="1">
      <c r="B76" s="42"/>
      <c r="L76" s="42"/>
    </row>
    <row r="77" spans="2:12" s="1" customFormat="1" ht="14.4" customHeight="1">
      <c r="B77" s="42"/>
      <c r="C77" s="64" t="s">
        <v>20</v>
      </c>
      <c r="L77" s="42"/>
    </row>
    <row r="78" spans="2:12" s="1" customFormat="1" ht="16.5" customHeight="1">
      <c r="B78" s="42"/>
      <c r="E78" s="624" t="str">
        <f>E7</f>
        <v>STAVBA 1 + STAVBA 2</v>
      </c>
      <c r="F78" s="625"/>
      <c r="G78" s="625"/>
      <c r="H78" s="625"/>
      <c r="L78" s="42"/>
    </row>
    <row r="79" spans="2:12" ht="13.2">
      <c r="B79" s="29"/>
      <c r="C79" s="64" t="s">
        <v>234</v>
      </c>
      <c r="L79" s="29"/>
    </row>
    <row r="80" spans="2:12" ht="16.5" customHeight="1">
      <c r="B80" s="29"/>
      <c r="E80" s="624" t="s">
        <v>3752</v>
      </c>
      <c r="F80" s="618"/>
      <c r="G80" s="618"/>
      <c r="H80" s="618"/>
      <c r="L80" s="29"/>
    </row>
    <row r="81" spans="2:65" ht="13.2">
      <c r="B81" s="29"/>
      <c r="C81" s="64" t="s">
        <v>236</v>
      </c>
      <c r="L81" s="29"/>
    </row>
    <row r="82" spans="2:65" s="1" customFormat="1" ht="28.5" customHeight="1">
      <c r="B82" s="42"/>
      <c r="E82" s="626" t="s">
        <v>3753</v>
      </c>
      <c r="F82" s="627"/>
      <c r="G82" s="627"/>
      <c r="H82" s="627"/>
      <c r="L82" s="42"/>
    </row>
    <row r="83" spans="2:65" s="1" customFormat="1" ht="14.4" customHeight="1">
      <c r="B83" s="42"/>
      <c r="C83" s="64" t="s">
        <v>238</v>
      </c>
      <c r="L83" s="42"/>
    </row>
    <row r="84" spans="2:65" s="1" customFormat="1" ht="17.25" customHeight="1">
      <c r="B84" s="42"/>
      <c r="E84" s="591" t="str">
        <f>E13</f>
        <v>2.1.5.2 - HROMOSVOD</v>
      </c>
      <c r="F84" s="627"/>
      <c r="G84" s="627"/>
      <c r="H84" s="627"/>
      <c r="L84" s="42"/>
    </row>
    <row r="85" spans="2:65" s="1" customFormat="1" ht="6.9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" customHeight="1">
      <c r="B87" s="42"/>
      <c r="L87" s="42"/>
    </row>
    <row r="88" spans="2:65" s="1" customFormat="1" ht="13.2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2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5032</v>
      </c>
      <c r="F96" s="228" t="s">
        <v>3134</v>
      </c>
      <c r="G96" s="229" t="s">
        <v>2155</v>
      </c>
      <c r="H96" s="230">
        <v>2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5033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5034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120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80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4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320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4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10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4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81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68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10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10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114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48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4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320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4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4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3034</v>
      </c>
      <c r="F142" s="228" t="s">
        <v>5035</v>
      </c>
      <c r="G142" s="229" t="s">
        <v>2155</v>
      </c>
      <c r="H142" s="230">
        <v>6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10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4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200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4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45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10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10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21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60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10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20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10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36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186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5036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ROUND(SUM(BE91:BE150), 2)</f>
        <v>0</v>
      </c>
      <c r="G34" s="43"/>
      <c r="H34" s="43"/>
      <c r="I34" s="127">
        <v>0.21</v>
      </c>
      <c r="J34" s="126">
        <f>ROUND(ROUND((SUM(BE91:BE150)),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ROUND(SUM(BF91:BF150), 2)</f>
        <v>0</v>
      </c>
      <c r="G35" s="43"/>
      <c r="H35" s="43"/>
      <c r="I35" s="127">
        <v>0.15</v>
      </c>
      <c r="J35" s="126">
        <f>ROUND(ROUND((SUM(BF91:BF150)),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2.1.6.1 - SKR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J135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16.5" customHeight="1">
      <c r="B79" s="29"/>
      <c r="E79" s="624" t="s">
        <v>3752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3753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2.1.6.1 - SKR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P93+P135</f>
        <v>0</v>
      </c>
      <c r="Q92" s="174"/>
      <c r="R92" s="175">
        <f>R93+R135</f>
        <v>0</v>
      </c>
      <c r="S92" s="174"/>
      <c r="T92" s="176">
        <f>T93+T135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BK93+BK135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SUM(P94:P134)</f>
        <v>0</v>
      </c>
      <c r="Q93" s="174"/>
      <c r="R93" s="175">
        <f>SUM(R94:R134)</f>
        <v>0</v>
      </c>
      <c r="S93" s="174"/>
      <c r="T93" s="176">
        <f>SUM(T94:T134)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SUM(BK94:BK134)</f>
        <v>0</v>
      </c>
    </row>
    <row r="94" spans="2:65" s="1" customFormat="1" ht="51" customHeight="1">
      <c r="B94" s="181"/>
      <c r="C94" s="226" t="s">
        <v>73</v>
      </c>
      <c r="D94" s="226" t="s">
        <v>447</v>
      </c>
      <c r="E94" s="227" t="s">
        <v>5037</v>
      </c>
      <c r="F94" s="228" t="s">
        <v>5038</v>
      </c>
      <c r="G94" s="229" t="s">
        <v>2155</v>
      </c>
      <c r="H94" s="230">
        <v>2</v>
      </c>
      <c r="I94" s="231"/>
      <c r="J94" s="232">
        <f t="shared" ref="J94:J13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34" si="1">O94*H94</f>
        <v>0</v>
      </c>
      <c r="Q94" s="191">
        <v>0</v>
      </c>
      <c r="R94" s="191">
        <f t="shared" ref="R94:R134" si="2">Q94*H94</f>
        <v>0</v>
      </c>
      <c r="S94" s="191">
        <v>0</v>
      </c>
      <c r="T94" s="192">
        <f t="shared" ref="T94:T13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34" si="4">IF(N94="základní",J94,0)</f>
        <v>0</v>
      </c>
      <c r="BF94" s="193">
        <f t="shared" ref="BF94:BF134" si="5">IF(N94="snížená",J94,0)</f>
        <v>0</v>
      </c>
      <c r="BG94" s="193">
        <f t="shared" ref="BG94:BG134" si="6">IF(N94="zákl. přenesená",J94,0)</f>
        <v>0</v>
      </c>
      <c r="BH94" s="193">
        <f t="shared" ref="BH94:BH134" si="7">IF(N94="sníž. přenesená",J94,0)</f>
        <v>0</v>
      </c>
      <c r="BI94" s="193">
        <f t="shared" ref="BI94:BI134" si="8">IF(N94="nulová",J94,0)</f>
        <v>0</v>
      </c>
      <c r="BJ94" s="25" t="s">
        <v>92</v>
      </c>
      <c r="BK94" s="193">
        <f t="shared" ref="BK94:BK13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4928</v>
      </c>
      <c r="F95" s="228" t="s">
        <v>5039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4930</v>
      </c>
      <c r="F96" s="228" t="s">
        <v>5040</v>
      </c>
      <c r="G96" s="229" t="s">
        <v>2155</v>
      </c>
      <c r="H96" s="230">
        <v>2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51" customHeight="1">
      <c r="B97" s="181"/>
      <c r="C97" s="226" t="s">
        <v>73</v>
      </c>
      <c r="D97" s="226" t="s">
        <v>447</v>
      </c>
      <c r="E97" s="227" t="s">
        <v>4941</v>
      </c>
      <c r="F97" s="228" t="s">
        <v>5041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4946</v>
      </c>
      <c r="F98" s="228" t="s">
        <v>5042</v>
      </c>
      <c r="G98" s="229" t="s">
        <v>2155</v>
      </c>
      <c r="H98" s="230">
        <v>4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38.25" customHeight="1">
      <c r="B99" s="181"/>
      <c r="C99" s="226" t="s">
        <v>73</v>
      </c>
      <c r="D99" s="226" t="s">
        <v>447</v>
      </c>
      <c r="E99" s="227" t="s">
        <v>4949</v>
      </c>
      <c r="F99" s="228" t="s">
        <v>5043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4951</v>
      </c>
      <c r="F100" s="228" t="s">
        <v>5044</v>
      </c>
      <c r="G100" s="229" t="s">
        <v>2155</v>
      </c>
      <c r="H100" s="230">
        <v>4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38.25" customHeight="1">
      <c r="B101" s="181"/>
      <c r="C101" s="226" t="s">
        <v>73</v>
      </c>
      <c r="D101" s="226" t="s">
        <v>447</v>
      </c>
      <c r="E101" s="227" t="s">
        <v>4953</v>
      </c>
      <c r="F101" s="228" t="s">
        <v>5045</v>
      </c>
      <c r="G101" s="229" t="s">
        <v>2155</v>
      </c>
      <c r="H101" s="230">
        <v>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38.25" customHeight="1">
      <c r="B102" s="181"/>
      <c r="C102" s="226" t="s">
        <v>73</v>
      </c>
      <c r="D102" s="226" t="s">
        <v>447</v>
      </c>
      <c r="E102" s="227" t="s">
        <v>4955</v>
      </c>
      <c r="F102" s="228" t="s">
        <v>5046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4957</v>
      </c>
      <c r="F103" s="228" t="s">
        <v>5047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3185</v>
      </c>
      <c r="F104" s="228" t="s">
        <v>3468</v>
      </c>
      <c r="G104" s="229" t="s">
        <v>2155</v>
      </c>
      <c r="H104" s="230">
        <v>10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73</v>
      </c>
      <c r="D105" s="226" t="s">
        <v>447</v>
      </c>
      <c r="E105" s="227" t="s">
        <v>305</v>
      </c>
      <c r="F105" s="228" t="s">
        <v>3469</v>
      </c>
      <c r="G105" s="229" t="s">
        <v>2155</v>
      </c>
      <c r="H105" s="230">
        <v>4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73</v>
      </c>
      <c r="D106" s="226" t="s">
        <v>447</v>
      </c>
      <c r="E106" s="227" t="s">
        <v>310</v>
      </c>
      <c r="F106" s="228" t="s">
        <v>3470</v>
      </c>
      <c r="G106" s="229" t="s">
        <v>2155</v>
      </c>
      <c r="H106" s="230">
        <v>4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73</v>
      </c>
      <c r="D107" s="226" t="s">
        <v>447</v>
      </c>
      <c r="E107" s="227" t="s">
        <v>315</v>
      </c>
      <c r="F107" s="228" t="s">
        <v>3471</v>
      </c>
      <c r="G107" s="229" t="s">
        <v>2155</v>
      </c>
      <c r="H107" s="230">
        <v>96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322</v>
      </c>
      <c r="F108" s="228" t="s">
        <v>3472</v>
      </c>
      <c r="G108" s="229" t="s">
        <v>416</v>
      </c>
      <c r="H108" s="230">
        <v>1410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73</v>
      </c>
      <c r="D109" s="226" t="s">
        <v>447</v>
      </c>
      <c r="E109" s="227" t="s">
        <v>5048</v>
      </c>
      <c r="F109" s="228" t="s">
        <v>5049</v>
      </c>
      <c r="G109" s="229" t="s">
        <v>2155</v>
      </c>
      <c r="H109" s="230">
        <v>3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332</v>
      </c>
      <c r="F110" s="228" t="s">
        <v>3473</v>
      </c>
      <c r="G110" s="229" t="s">
        <v>2155</v>
      </c>
      <c r="H110" s="230">
        <v>9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73</v>
      </c>
      <c r="D111" s="226" t="s">
        <v>447</v>
      </c>
      <c r="E111" s="227" t="s">
        <v>340</v>
      </c>
      <c r="F111" s="228" t="s">
        <v>3474</v>
      </c>
      <c r="G111" s="229" t="s">
        <v>2155</v>
      </c>
      <c r="H111" s="230">
        <v>2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25.5" customHeight="1">
      <c r="B112" s="181"/>
      <c r="C112" s="226" t="s">
        <v>73</v>
      </c>
      <c r="D112" s="226" t="s">
        <v>447</v>
      </c>
      <c r="E112" s="227" t="s">
        <v>4960</v>
      </c>
      <c r="F112" s="228" t="s">
        <v>5050</v>
      </c>
      <c r="G112" s="229" t="s">
        <v>2155</v>
      </c>
      <c r="H112" s="230">
        <v>24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4963</v>
      </c>
      <c r="F113" s="228" t="s">
        <v>5051</v>
      </c>
      <c r="G113" s="229" t="s">
        <v>2155</v>
      </c>
      <c r="H113" s="230">
        <v>21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347</v>
      </c>
      <c r="F114" s="228" t="s">
        <v>3475</v>
      </c>
      <c r="G114" s="229" t="s">
        <v>2155</v>
      </c>
      <c r="H114" s="230">
        <v>46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356</v>
      </c>
      <c r="F115" s="228" t="s">
        <v>3476</v>
      </c>
      <c r="G115" s="229" t="s">
        <v>2155</v>
      </c>
      <c r="H115" s="230">
        <v>2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365</v>
      </c>
      <c r="F116" s="228" t="s">
        <v>3477</v>
      </c>
      <c r="G116" s="229" t="s">
        <v>2155</v>
      </c>
      <c r="H116" s="230">
        <v>2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372</v>
      </c>
      <c r="F117" s="228" t="s">
        <v>3478</v>
      </c>
      <c r="G117" s="229" t="s">
        <v>2155</v>
      </c>
      <c r="H117" s="230">
        <v>2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</v>
      </c>
      <c r="F118" s="228" t="s">
        <v>3479</v>
      </c>
      <c r="G118" s="229" t="s">
        <v>2155</v>
      </c>
      <c r="H118" s="230">
        <v>2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384</v>
      </c>
      <c r="F119" s="228" t="s">
        <v>3480</v>
      </c>
      <c r="G119" s="229" t="s">
        <v>2155</v>
      </c>
      <c r="H119" s="230">
        <v>2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73</v>
      </c>
      <c r="D120" s="226" t="s">
        <v>447</v>
      </c>
      <c r="E120" s="227" t="s">
        <v>390</v>
      </c>
      <c r="F120" s="228" t="s">
        <v>3488</v>
      </c>
      <c r="G120" s="229" t="s">
        <v>2155</v>
      </c>
      <c r="H120" s="230">
        <v>11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73</v>
      </c>
      <c r="D121" s="226" t="s">
        <v>447</v>
      </c>
      <c r="E121" s="227" t="s">
        <v>413</v>
      </c>
      <c r="F121" s="228" t="s">
        <v>3489</v>
      </c>
      <c r="G121" s="229" t="s">
        <v>2155</v>
      </c>
      <c r="H121" s="230">
        <v>500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73</v>
      </c>
      <c r="D122" s="226" t="s">
        <v>447</v>
      </c>
      <c r="E122" s="227" t="s">
        <v>4966</v>
      </c>
      <c r="F122" s="228" t="s">
        <v>5052</v>
      </c>
      <c r="G122" s="229" t="s">
        <v>416</v>
      </c>
      <c r="H122" s="230">
        <v>7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73</v>
      </c>
      <c r="D123" s="226" t="s">
        <v>447</v>
      </c>
      <c r="E123" s="227" t="s">
        <v>4968</v>
      </c>
      <c r="F123" s="228" t="s">
        <v>5053</v>
      </c>
      <c r="G123" s="229" t="s">
        <v>416</v>
      </c>
      <c r="H123" s="230">
        <v>7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" customFormat="1" ht="16.5" customHeight="1">
      <c r="B124" s="181"/>
      <c r="C124" s="226" t="s">
        <v>73</v>
      </c>
      <c r="D124" s="226" t="s">
        <v>447</v>
      </c>
      <c r="E124" s="227" t="s">
        <v>4970</v>
      </c>
      <c r="F124" s="228" t="s">
        <v>5054</v>
      </c>
      <c r="G124" s="229" t="s">
        <v>416</v>
      </c>
      <c r="H124" s="230">
        <v>14</v>
      </c>
      <c r="I124" s="231"/>
      <c r="J124" s="232">
        <f t="shared" si="0"/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322</v>
      </c>
      <c r="AT124" s="25" t="s">
        <v>447</v>
      </c>
      <c r="AU124" s="25" t="s">
        <v>81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662</v>
      </c>
    </row>
    <row r="125" spans="2:65" s="1" customFormat="1" ht="16.5" customHeight="1">
      <c r="B125" s="181"/>
      <c r="C125" s="226" t="s">
        <v>73</v>
      </c>
      <c r="D125" s="226" t="s">
        <v>447</v>
      </c>
      <c r="E125" s="227" t="s">
        <v>4973</v>
      </c>
      <c r="F125" s="228" t="s">
        <v>5055</v>
      </c>
      <c r="G125" s="229" t="s">
        <v>2155</v>
      </c>
      <c r="H125" s="230">
        <v>2</v>
      </c>
      <c r="I125" s="231"/>
      <c r="J125" s="232">
        <f t="shared" si="0"/>
        <v>0</v>
      </c>
      <c r="K125" s="228" t="s">
        <v>459</v>
      </c>
      <c r="L125" s="233"/>
      <c r="M125" s="234" t="s">
        <v>5</v>
      </c>
      <c r="N125" s="235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322</v>
      </c>
      <c r="AT125" s="25" t="s">
        <v>447</v>
      </c>
      <c r="AU125" s="25" t="s">
        <v>81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671</v>
      </c>
    </row>
    <row r="126" spans="2:65" s="1" customFormat="1" ht="16.5" customHeight="1">
      <c r="B126" s="181"/>
      <c r="C126" s="226" t="s">
        <v>73</v>
      </c>
      <c r="D126" s="226" t="s">
        <v>447</v>
      </c>
      <c r="E126" s="227" t="s">
        <v>4976</v>
      </c>
      <c r="F126" s="228" t="s">
        <v>5056</v>
      </c>
      <c r="G126" s="229" t="s">
        <v>2155</v>
      </c>
      <c r="H126" s="230">
        <v>8</v>
      </c>
      <c r="I126" s="231"/>
      <c r="J126" s="232">
        <f t="shared" si="0"/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322</v>
      </c>
      <c r="AT126" s="25" t="s">
        <v>447</v>
      </c>
      <c r="AU126" s="25" t="s">
        <v>81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684</v>
      </c>
    </row>
    <row r="127" spans="2:65" s="1" customFormat="1" ht="16.5" customHeight="1">
      <c r="B127" s="181"/>
      <c r="C127" s="226" t="s">
        <v>73</v>
      </c>
      <c r="D127" s="226" t="s">
        <v>447</v>
      </c>
      <c r="E127" s="227" t="s">
        <v>4978</v>
      </c>
      <c r="F127" s="228" t="s">
        <v>5057</v>
      </c>
      <c r="G127" s="229" t="s">
        <v>2155</v>
      </c>
      <c r="H127" s="230">
        <v>2</v>
      </c>
      <c r="I127" s="231"/>
      <c r="J127" s="232">
        <f t="shared" si="0"/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322</v>
      </c>
      <c r="AT127" s="25" t="s">
        <v>447</v>
      </c>
      <c r="AU127" s="25" t="s">
        <v>81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695</v>
      </c>
    </row>
    <row r="128" spans="2:65" s="1" customFormat="1" ht="16.5" customHeight="1">
      <c r="B128" s="181"/>
      <c r="C128" s="226" t="s">
        <v>73</v>
      </c>
      <c r="D128" s="226" t="s">
        <v>447</v>
      </c>
      <c r="E128" s="227" t="s">
        <v>421</v>
      </c>
      <c r="F128" s="228" t="s">
        <v>3490</v>
      </c>
      <c r="G128" s="229" t="s">
        <v>2155</v>
      </c>
      <c r="H128" s="230">
        <v>10</v>
      </c>
      <c r="I128" s="231"/>
      <c r="J128" s="232">
        <f t="shared" si="0"/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322</v>
      </c>
      <c r="AT128" s="25" t="s">
        <v>447</v>
      </c>
      <c r="AU128" s="25" t="s">
        <v>81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710</v>
      </c>
    </row>
    <row r="129" spans="2:65" s="1" customFormat="1" ht="25.5" customHeight="1">
      <c r="B129" s="181"/>
      <c r="C129" s="226" t="s">
        <v>73</v>
      </c>
      <c r="D129" s="226" t="s">
        <v>447</v>
      </c>
      <c r="E129" s="227" t="s">
        <v>4981</v>
      </c>
      <c r="F129" s="228" t="s">
        <v>5058</v>
      </c>
      <c r="G129" s="229" t="s">
        <v>416</v>
      </c>
      <c r="H129" s="230">
        <v>35</v>
      </c>
      <c r="I129" s="231"/>
      <c r="J129" s="232">
        <f t="shared" si="0"/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322</v>
      </c>
      <c r="AT129" s="25" t="s">
        <v>447</v>
      </c>
      <c r="AU129" s="25" t="s">
        <v>81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723</v>
      </c>
    </row>
    <row r="130" spans="2:65" s="1" customFormat="1" ht="16.5" customHeight="1">
      <c r="B130" s="181"/>
      <c r="C130" s="226" t="s">
        <v>73</v>
      </c>
      <c r="D130" s="226" t="s">
        <v>447</v>
      </c>
      <c r="E130" s="227" t="s">
        <v>1237</v>
      </c>
      <c r="F130" s="228" t="s">
        <v>3491</v>
      </c>
      <c r="G130" s="229" t="s">
        <v>416</v>
      </c>
      <c r="H130" s="230">
        <v>25</v>
      </c>
      <c r="I130" s="231"/>
      <c r="J130" s="232">
        <f t="shared" si="0"/>
        <v>0</v>
      </c>
      <c r="K130" s="228" t="s">
        <v>459</v>
      </c>
      <c r="L130" s="233"/>
      <c r="M130" s="234" t="s">
        <v>5</v>
      </c>
      <c r="N130" s="235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322</v>
      </c>
      <c r="AT130" s="25" t="s">
        <v>447</v>
      </c>
      <c r="AU130" s="25" t="s">
        <v>81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734</v>
      </c>
    </row>
    <row r="131" spans="2:65" s="1" customFormat="1" ht="16.5" customHeight="1">
      <c r="B131" s="181"/>
      <c r="C131" s="226" t="s">
        <v>73</v>
      </c>
      <c r="D131" s="226" t="s">
        <v>447</v>
      </c>
      <c r="E131" s="227" t="s">
        <v>10</v>
      </c>
      <c r="F131" s="228" t="s">
        <v>3492</v>
      </c>
      <c r="G131" s="229" t="s">
        <v>416</v>
      </c>
      <c r="H131" s="230">
        <v>10</v>
      </c>
      <c r="I131" s="231"/>
      <c r="J131" s="232">
        <f t="shared" si="0"/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25" t="s">
        <v>322</v>
      </c>
      <c r="AT131" s="25" t="s">
        <v>447</v>
      </c>
      <c r="AU131" s="25" t="s">
        <v>81</v>
      </c>
      <c r="AY131" s="25" t="s">
        <v>276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5" t="s">
        <v>92</v>
      </c>
      <c r="BK131" s="193">
        <f t="shared" si="9"/>
        <v>0</v>
      </c>
      <c r="BL131" s="25" t="s">
        <v>92</v>
      </c>
      <c r="BM131" s="25" t="s">
        <v>747</v>
      </c>
    </row>
    <row r="132" spans="2:65" s="1" customFormat="1" ht="16.5" customHeight="1">
      <c r="B132" s="181"/>
      <c r="C132" s="226" t="s">
        <v>73</v>
      </c>
      <c r="D132" s="226" t="s">
        <v>447</v>
      </c>
      <c r="E132" s="227" t="s">
        <v>1241</v>
      </c>
      <c r="F132" s="228" t="s">
        <v>3493</v>
      </c>
      <c r="G132" s="229" t="s">
        <v>2155</v>
      </c>
      <c r="H132" s="230">
        <v>5</v>
      </c>
      <c r="I132" s="231"/>
      <c r="J132" s="232">
        <f t="shared" si="0"/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25" t="s">
        <v>322</v>
      </c>
      <c r="AT132" s="25" t="s">
        <v>447</v>
      </c>
      <c r="AU132" s="25" t="s">
        <v>81</v>
      </c>
      <c r="AY132" s="25" t="s">
        <v>276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5" t="s">
        <v>92</v>
      </c>
      <c r="BK132" s="193">
        <f t="shared" si="9"/>
        <v>0</v>
      </c>
      <c r="BL132" s="25" t="s">
        <v>92</v>
      </c>
      <c r="BM132" s="25" t="s">
        <v>760</v>
      </c>
    </row>
    <row r="133" spans="2:65" s="1" customFormat="1" ht="16.5" customHeight="1">
      <c r="B133" s="181"/>
      <c r="C133" s="226" t="s">
        <v>73</v>
      </c>
      <c r="D133" s="226" t="s">
        <v>447</v>
      </c>
      <c r="E133" s="227" t="s">
        <v>1245</v>
      </c>
      <c r="F133" s="228" t="s">
        <v>3494</v>
      </c>
      <c r="G133" s="229" t="s">
        <v>2155</v>
      </c>
      <c r="H133" s="230">
        <v>5</v>
      </c>
      <c r="I133" s="231"/>
      <c r="J133" s="232">
        <f t="shared" si="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25" t="s">
        <v>322</v>
      </c>
      <c r="AT133" s="25" t="s">
        <v>447</v>
      </c>
      <c r="AU133" s="25" t="s">
        <v>81</v>
      </c>
      <c r="AY133" s="25" t="s">
        <v>276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5" t="s">
        <v>92</v>
      </c>
      <c r="BK133" s="193">
        <f t="shared" si="9"/>
        <v>0</v>
      </c>
      <c r="BL133" s="25" t="s">
        <v>92</v>
      </c>
      <c r="BM133" s="25" t="s">
        <v>1232</v>
      </c>
    </row>
    <row r="134" spans="2:65" s="1" customFormat="1" ht="16.5" customHeight="1">
      <c r="B134" s="181"/>
      <c r="C134" s="226" t="s">
        <v>73</v>
      </c>
      <c r="D134" s="226" t="s">
        <v>447</v>
      </c>
      <c r="E134" s="227" t="s">
        <v>5059</v>
      </c>
      <c r="F134" s="228" t="s">
        <v>3496</v>
      </c>
      <c r="G134" s="229" t="s">
        <v>2155</v>
      </c>
      <c r="H134" s="230">
        <v>1</v>
      </c>
      <c r="I134" s="231"/>
      <c r="J134" s="232">
        <f t="shared" si="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"/>
        <v>0</v>
      </c>
      <c r="Q134" s="191">
        <v>0</v>
      </c>
      <c r="R134" s="191">
        <f t="shared" si="2"/>
        <v>0</v>
      </c>
      <c r="S134" s="191">
        <v>0</v>
      </c>
      <c r="T134" s="192">
        <f t="shared" si="3"/>
        <v>0</v>
      </c>
      <c r="AR134" s="25" t="s">
        <v>322</v>
      </c>
      <c r="AT134" s="25" t="s">
        <v>447</v>
      </c>
      <c r="AU134" s="25" t="s">
        <v>81</v>
      </c>
      <c r="AY134" s="25" t="s">
        <v>276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5" t="s">
        <v>92</v>
      </c>
      <c r="BK134" s="193">
        <f t="shared" si="9"/>
        <v>0</v>
      </c>
      <c r="BL134" s="25" t="s">
        <v>92</v>
      </c>
      <c r="BM134" s="25" t="s">
        <v>1241</v>
      </c>
    </row>
    <row r="135" spans="2:65" s="11" customFormat="1" ht="29.85" customHeight="1">
      <c r="B135" s="168"/>
      <c r="D135" s="169" t="s">
        <v>72</v>
      </c>
      <c r="E135" s="179" t="s">
        <v>2799</v>
      </c>
      <c r="F135" s="179" t="s">
        <v>3497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SUM(BK136:BK150)</f>
        <v>0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594</v>
      </c>
      <c r="F136" s="184" t="s">
        <v>5060</v>
      </c>
      <c r="G136" s="185" t="s">
        <v>2155</v>
      </c>
      <c r="H136" s="186">
        <v>2</v>
      </c>
      <c r="I136" s="187"/>
      <c r="J136" s="188">
        <f t="shared" ref="J136:J150" si="10"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ref="P136:P150" si="11">O136*H136</f>
        <v>0</v>
      </c>
      <c r="Q136" s="191">
        <v>0</v>
      </c>
      <c r="R136" s="191">
        <f t="shared" ref="R136:R150" si="12">Q136*H136</f>
        <v>0</v>
      </c>
      <c r="S136" s="191">
        <v>0</v>
      </c>
      <c r="T136" s="192">
        <f t="shared" ref="T136:T150" si="13"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ref="BE136:BE150" si="14">IF(N136="základní",J136,0)</f>
        <v>0</v>
      </c>
      <c r="BF136" s="193">
        <f t="shared" ref="BF136:BF150" si="15">IF(N136="snížená",J136,0)</f>
        <v>0</v>
      </c>
      <c r="BG136" s="193">
        <f t="shared" ref="BG136:BG150" si="16">IF(N136="zákl. přenesená",J136,0)</f>
        <v>0</v>
      </c>
      <c r="BH136" s="193">
        <f t="shared" ref="BH136:BH150" si="17">IF(N136="sníž. přenesená",J136,0)</f>
        <v>0</v>
      </c>
      <c r="BI136" s="193">
        <f t="shared" ref="BI136:BI150" si="18">IF(N136="nulová",J136,0)</f>
        <v>0</v>
      </c>
      <c r="BJ136" s="25" t="s">
        <v>92</v>
      </c>
      <c r="BK136" s="193">
        <f t="shared" ref="BK136:BK150" si="19">ROUND(I136*H136,2)</f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606</v>
      </c>
      <c r="F137" s="184" t="s">
        <v>3498</v>
      </c>
      <c r="G137" s="185" t="s">
        <v>416</v>
      </c>
      <c r="H137" s="186">
        <v>1410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73</v>
      </c>
      <c r="D138" s="182" t="s">
        <v>278</v>
      </c>
      <c r="E138" s="183" t="s">
        <v>609</v>
      </c>
      <c r="F138" s="184" t="s">
        <v>3499</v>
      </c>
      <c r="G138" s="185" t="s">
        <v>2155</v>
      </c>
      <c r="H138" s="186">
        <v>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615</v>
      </c>
      <c r="F139" s="184" t="s">
        <v>3500</v>
      </c>
      <c r="G139" s="185" t="s">
        <v>2155</v>
      </c>
      <c r="H139" s="186">
        <v>12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620</v>
      </c>
      <c r="F140" s="184" t="s">
        <v>3501</v>
      </c>
      <c r="G140" s="185" t="s">
        <v>2155</v>
      </c>
      <c r="H140" s="186">
        <v>2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73</v>
      </c>
      <c r="D141" s="182" t="s">
        <v>278</v>
      </c>
      <c r="E141" s="183" t="s">
        <v>625</v>
      </c>
      <c r="F141" s="184" t="s">
        <v>5061</v>
      </c>
      <c r="G141" s="185" t="s">
        <v>2155</v>
      </c>
      <c r="H141" s="186">
        <v>24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73</v>
      </c>
      <c r="D142" s="182" t="s">
        <v>278</v>
      </c>
      <c r="E142" s="183" t="s">
        <v>630</v>
      </c>
      <c r="F142" s="184" t="s">
        <v>3502</v>
      </c>
      <c r="G142" s="185" t="s">
        <v>2155</v>
      </c>
      <c r="H142" s="186">
        <v>44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73</v>
      </c>
      <c r="D143" s="182" t="s">
        <v>278</v>
      </c>
      <c r="E143" s="183" t="s">
        <v>671</v>
      </c>
      <c r="F143" s="184" t="s">
        <v>3509</v>
      </c>
      <c r="G143" s="185" t="s">
        <v>2155</v>
      </c>
      <c r="H143" s="186">
        <v>11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1"/>
        <v>0</v>
      </c>
      <c r="Q143" s="191">
        <v>0</v>
      </c>
      <c r="R143" s="191">
        <f t="shared" si="12"/>
        <v>0</v>
      </c>
      <c r="S143" s="191">
        <v>0</v>
      </c>
      <c r="T143" s="19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650</v>
      </c>
      <c r="F144" s="184" t="s">
        <v>5062</v>
      </c>
      <c r="G144" s="185" t="s">
        <v>416</v>
      </c>
      <c r="H144" s="186">
        <v>35</v>
      </c>
      <c r="I144" s="187"/>
      <c r="J144" s="188">
        <f t="shared" si="1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1"/>
        <v>0</v>
      </c>
      <c r="Q144" s="191">
        <v>0</v>
      </c>
      <c r="R144" s="191">
        <f t="shared" si="12"/>
        <v>0</v>
      </c>
      <c r="S144" s="191">
        <v>0</v>
      </c>
      <c r="T144" s="192">
        <f t="shared" si="1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5" t="s">
        <v>92</v>
      </c>
      <c r="BK144" s="193">
        <f t="shared" si="19"/>
        <v>0</v>
      </c>
      <c r="BL144" s="25" t="s">
        <v>92</v>
      </c>
      <c r="BM144" s="25" t="s">
        <v>1305</v>
      </c>
    </row>
    <row r="145" spans="2:65" s="1" customFormat="1" ht="16.5" customHeight="1">
      <c r="B145" s="181"/>
      <c r="C145" s="182" t="s">
        <v>73</v>
      </c>
      <c r="D145" s="182" t="s">
        <v>278</v>
      </c>
      <c r="E145" s="183" t="s">
        <v>654</v>
      </c>
      <c r="F145" s="184" t="s">
        <v>5063</v>
      </c>
      <c r="G145" s="185" t="s">
        <v>416</v>
      </c>
      <c r="H145" s="186">
        <v>7</v>
      </c>
      <c r="I145" s="187"/>
      <c r="J145" s="188">
        <f t="shared" si="1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5" t="s">
        <v>92</v>
      </c>
      <c r="BK145" s="193">
        <f t="shared" si="19"/>
        <v>0</v>
      </c>
      <c r="BL145" s="25" t="s">
        <v>92</v>
      </c>
      <c r="BM145" s="25" t="s">
        <v>1320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461</v>
      </c>
      <c r="F146" s="184" t="s">
        <v>5064</v>
      </c>
      <c r="G146" s="185" t="s">
        <v>2155</v>
      </c>
      <c r="H146" s="186">
        <v>10</v>
      </c>
      <c r="I146" s="187"/>
      <c r="J146" s="188">
        <f t="shared" si="1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5" t="s">
        <v>92</v>
      </c>
      <c r="BK146" s="193">
        <f t="shared" si="19"/>
        <v>0</v>
      </c>
      <c r="BL146" s="25" t="s">
        <v>92</v>
      </c>
      <c r="BM146" s="25" t="s">
        <v>1329</v>
      </c>
    </row>
    <row r="147" spans="2:65" s="1" customFormat="1" ht="16.5" customHeight="1">
      <c r="B147" s="181"/>
      <c r="C147" s="182" t="s">
        <v>73</v>
      </c>
      <c r="D147" s="182" t="s">
        <v>278</v>
      </c>
      <c r="E147" s="183" t="s">
        <v>662</v>
      </c>
      <c r="F147" s="184" t="s">
        <v>3507</v>
      </c>
      <c r="G147" s="185" t="s">
        <v>416</v>
      </c>
      <c r="H147" s="186">
        <v>35</v>
      </c>
      <c r="I147" s="187"/>
      <c r="J147" s="188">
        <f t="shared" si="1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1"/>
        <v>0</v>
      </c>
      <c r="Q147" s="191">
        <v>0</v>
      </c>
      <c r="R147" s="191">
        <f t="shared" si="12"/>
        <v>0</v>
      </c>
      <c r="S147" s="191">
        <v>0</v>
      </c>
      <c r="T147" s="192">
        <f t="shared" si="1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5" t="s">
        <v>92</v>
      </c>
      <c r="BK147" s="193">
        <f t="shared" si="19"/>
        <v>0</v>
      </c>
      <c r="BL147" s="25" t="s">
        <v>92</v>
      </c>
      <c r="BM147" s="25" t="s">
        <v>1340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667</v>
      </c>
      <c r="F148" s="184" t="s">
        <v>3508</v>
      </c>
      <c r="G148" s="185" t="s">
        <v>2155</v>
      </c>
      <c r="H148" s="186">
        <v>4</v>
      </c>
      <c r="I148" s="187"/>
      <c r="J148" s="188">
        <f t="shared" si="1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5" t="s">
        <v>92</v>
      </c>
      <c r="BK148" s="193">
        <f t="shared" si="19"/>
        <v>0</v>
      </c>
      <c r="BL148" s="25" t="s">
        <v>92</v>
      </c>
      <c r="BM148" s="25" t="s">
        <v>1352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671</v>
      </c>
      <c r="F149" s="184" t="s">
        <v>3509</v>
      </c>
      <c r="G149" s="185" t="s">
        <v>2155</v>
      </c>
      <c r="H149" s="186">
        <v>11</v>
      </c>
      <c r="I149" s="187"/>
      <c r="J149" s="188">
        <f t="shared" si="1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5" t="s">
        <v>92</v>
      </c>
      <c r="BK149" s="193">
        <f t="shared" si="19"/>
        <v>0</v>
      </c>
      <c r="BL149" s="25" t="s">
        <v>92</v>
      </c>
      <c r="BM149" s="25" t="s">
        <v>1360</v>
      </c>
    </row>
    <row r="150" spans="2:65" s="1" customFormat="1" ht="16.5" customHeight="1">
      <c r="B150" s="181"/>
      <c r="C150" s="182" t="s">
        <v>73</v>
      </c>
      <c r="D150" s="182" t="s">
        <v>278</v>
      </c>
      <c r="E150" s="183" t="s">
        <v>678</v>
      </c>
      <c r="F150" s="184" t="s">
        <v>3510</v>
      </c>
      <c r="G150" s="185" t="s">
        <v>2155</v>
      </c>
      <c r="H150" s="186">
        <v>5</v>
      </c>
      <c r="I150" s="187"/>
      <c r="J150" s="188">
        <f t="shared" si="10"/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 t="shared" si="11"/>
        <v>0</v>
      </c>
      <c r="Q150" s="241">
        <v>0</v>
      </c>
      <c r="R150" s="241">
        <f t="shared" si="12"/>
        <v>0</v>
      </c>
      <c r="S150" s="241">
        <v>0</v>
      </c>
      <c r="T150" s="242">
        <f t="shared" si="1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5" t="s">
        <v>92</v>
      </c>
      <c r="BK150" s="193">
        <f t="shared" si="19"/>
        <v>0</v>
      </c>
      <c r="BL150" s="25" t="s">
        <v>92</v>
      </c>
      <c r="BM150" s="25" t="s">
        <v>1370</v>
      </c>
    </row>
    <row r="151" spans="2:65" s="1" customFormat="1" ht="6.9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0:K15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189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5065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ROUND(SUM(BE91:BE127), 2)</f>
        <v>0</v>
      </c>
      <c r="G34" s="43"/>
      <c r="H34" s="43"/>
      <c r="I34" s="127">
        <v>0.21</v>
      </c>
      <c r="J34" s="126">
        <f>ROUND(ROUND((SUM(BE91:BE127)),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ROUND(SUM(BF91:BF127), 2)</f>
        <v>0</v>
      </c>
      <c r="G35" s="43"/>
      <c r="H35" s="43"/>
      <c r="I35" s="127">
        <v>0.15</v>
      </c>
      <c r="J35" s="126">
        <f>ROUND(ROUND((SUM(BF91:BF127)),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2.1.6.2 - PZTS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5066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16.5" customHeight="1">
      <c r="B79" s="29"/>
      <c r="E79" s="624" t="s">
        <v>3752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3753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2.1.6.2 - PZTS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38.25" customHeight="1">
      <c r="B94" s="181"/>
      <c r="C94" s="226" t="s">
        <v>73</v>
      </c>
      <c r="D94" s="226" t="s">
        <v>447</v>
      </c>
      <c r="E94" s="227" t="s">
        <v>684</v>
      </c>
      <c r="F94" s="228" t="s">
        <v>3516</v>
      </c>
      <c r="G94" s="229" t="s">
        <v>2155</v>
      </c>
      <c r="H94" s="230">
        <v>2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690</v>
      </c>
      <c r="F95" s="228" t="s">
        <v>3517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73</v>
      </c>
      <c r="D96" s="226" t="s">
        <v>447</v>
      </c>
      <c r="E96" s="227" t="s">
        <v>4985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73</v>
      </c>
      <c r="D97" s="226" t="s">
        <v>447</v>
      </c>
      <c r="E97" s="227" t="s">
        <v>4988</v>
      </c>
      <c r="F97" s="228" t="s">
        <v>5067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710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73</v>
      </c>
      <c r="D99" s="226" t="s">
        <v>447</v>
      </c>
      <c r="E99" s="227" t="s">
        <v>716</v>
      </c>
      <c r="F99" s="228" t="s">
        <v>5068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73</v>
      </c>
      <c r="D100" s="226" t="s">
        <v>447</v>
      </c>
      <c r="E100" s="227" t="s">
        <v>723</v>
      </c>
      <c r="F100" s="228" t="s">
        <v>3522</v>
      </c>
      <c r="G100" s="229" t="s">
        <v>2155</v>
      </c>
      <c r="H100" s="230">
        <v>7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734</v>
      </c>
      <c r="F101" s="228" t="s">
        <v>3523</v>
      </c>
      <c r="G101" s="229" t="s">
        <v>2155</v>
      </c>
      <c r="H101" s="230">
        <v>6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739</v>
      </c>
      <c r="F102" s="228" t="s">
        <v>3524</v>
      </c>
      <c r="G102" s="229" t="s">
        <v>2155</v>
      </c>
      <c r="H102" s="230">
        <v>20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747</v>
      </c>
      <c r="F103" s="228" t="s">
        <v>3525</v>
      </c>
      <c r="G103" s="229" t="s">
        <v>2155</v>
      </c>
      <c r="H103" s="230">
        <v>11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753</v>
      </c>
      <c r="F104" s="228" t="s">
        <v>3617</v>
      </c>
      <c r="G104" s="229" t="s">
        <v>416</v>
      </c>
      <c r="H104" s="230">
        <v>350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760</v>
      </c>
      <c r="F105" s="228" t="s">
        <v>3527</v>
      </c>
      <c r="G105" s="229" t="s">
        <v>416</v>
      </c>
      <c r="H105" s="230">
        <v>50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1232</v>
      </c>
      <c r="F106" s="228" t="s">
        <v>3528</v>
      </c>
      <c r="G106" s="229" t="s">
        <v>416</v>
      </c>
      <c r="H106" s="230">
        <v>70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1237</v>
      </c>
      <c r="F107" s="228" t="s">
        <v>3491</v>
      </c>
      <c r="G107" s="229" t="s">
        <v>416</v>
      </c>
      <c r="H107" s="230">
        <v>50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1241</v>
      </c>
      <c r="F108" s="228" t="s">
        <v>3493</v>
      </c>
      <c r="G108" s="229" t="s">
        <v>2155</v>
      </c>
      <c r="H108" s="230">
        <v>4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1245</v>
      </c>
      <c r="F109" s="228" t="s">
        <v>3494</v>
      </c>
      <c r="G109" s="229" t="s">
        <v>2155</v>
      </c>
      <c r="H109" s="230">
        <v>4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1249</v>
      </c>
      <c r="F110" s="228" t="s">
        <v>5069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1252</v>
      </c>
      <c r="F111" s="228" t="s">
        <v>3529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4991</v>
      </c>
      <c r="F112" s="228" t="s">
        <v>3531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3532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SUM(P114:P127)</f>
        <v>0</v>
      </c>
      <c r="Q113" s="174"/>
      <c r="R113" s="175">
        <f>SUM(R114:R127)</f>
        <v>0</v>
      </c>
      <c r="S113" s="174"/>
      <c r="T113" s="176">
        <f>SUM(T114:T127)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SUM(BK114:BK127)</f>
        <v>0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1241</v>
      </c>
      <c r="F114" s="184" t="s">
        <v>5070</v>
      </c>
      <c r="G114" s="185" t="s">
        <v>2155</v>
      </c>
      <c r="H114" s="186">
        <v>1</v>
      </c>
      <c r="I114" s="187"/>
      <c r="J114" s="188">
        <f t="shared" ref="J114:J127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7" si="11">O114*H114</f>
        <v>0</v>
      </c>
      <c r="Q114" s="191">
        <v>0</v>
      </c>
      <c r="R114" s="191">
        <f t="shared" ref="R114:R127" si="12">Q114*H114</f>
        <v>0</v>
      </c>
      <c r="S114" s="191">
        <v>0</v>
      </c>
      <c r="T114" s="192">
        <f t="shared" ref="T114:T127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7" si="14">IF(N114="základní",J114,0)</f>
        <v>0</v>
      </c>
      <c r="BF114" s="193">
        <f t="shared" ref="BF114:BF127" si="15">IF(N114="snížená",J114,0)</f>
        <v>0</v>
      </c>
      <c r="BG114" s="193">
        <f t="shared" ref="BG114:BG127" si="16">IF(N114="zákl. přenesená",J114,0)</f>
        <v>0</v>
      </c>
      <c r="BH114" s="193">
        <f t="shared" ref="BH114:BH127" si="17">IF(N114="sníž. přenesená",J114,0)</f>
        <v>0</v>
      </c>
      <c r="BI114" s="193">
        <f t="shared" ref="BI114:BI127" si="18">IF(N114="nulová",J114,0)</f>
        <v>0</v>
      </c>
      <c r="BJ114" s="25" t="s">
        <v>92</v>
      </c>
      <c r="BK114" s="193">
        <f t="shared" ref="BK114:BK127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1245</v>
      </c>
      <c r="F115" s="184" t="s">
        <v>3534</v>
      </c>
      <c r="G115" s="185" t="s">
        <v>2155</v>
      </c>
      <c r="H115" s="186">
        <v>2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1249</v>
      </c>
      <c r="F116" s="184" t="s">
        <v>3535</v>
      </c>
      <c r="G116" s="185" t="s">
        <v>2155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5009</v>
      </c>
      <c r="F117" s="184" t="s">
        <v>5071</v>
      </c>
      <c r="G117" s="185" t="s">
        <v>2155</v>
      </c>
      <c r="H117" s="186">
        <v>2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1252</v>
      </c>
      <c r="F118" s="184" t="s">
        <v>5072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1255</v>
      </c>
      <c r="F119" s="184" t="s">
        <v>3536</v>
      </c>
      <c r="G119" s="185" t="s">
        <v>2155</v>
      </c>
      <c r="H119" s="186">
        <v>7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1268</v>
      </c>
      <c r="F120" s="184" t="s">
        <v>3537</v>
      </c>
      <c r="G120" s="185" t="s">
        <v>2155</v>
      </c>
      <c r="H120" s="186">
        <v>26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1270</v>
      </c>
      <c r="F121" s="184" t="s">
        <v>3538</v>
      </c>
      <c r="G121" s="185" t="s">
        <v>2155</v>
      </c>
      <c r="H121" s="186">
        <v>11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606</v>
      </c>
      <c r="F122" s="184" t="s">
        <v>3498</v>
      </c>
      <c r="G122" s="185" t="s">
        <v>416</v>
      </c>
      <c r="H122" s="186">
        <v>400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1275</v>
      </c>
      <c r="F123" s="184" t="s">
        <v>5073</v>
      </c>
      <c r="G123" s="185" t="s">
        <v>2155</v>
      </c>
      <c r="H123" s="186">
        <v>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1277</v>
      </c>
      <c r="F124" s="184" t="s">
        <v>3539</v>
      </c>
      <c r="G124" s="185" t="s">
        <v>2155</v>
      </c>
      <c r="H124" s="186">
        <v>1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662</v>
      </c>
      <c r="F125" s="184" t="s">
        <v>3507</v>
      </c>
      <c r="G125" s="185" t="s">
        <v>416</v>
      </c>
      <c r="H125" s="186">
        <v>120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667</v>
      </c>
      <c r="F126" s="184" t="s">
        <v>3508</v>
      </c>
      <c r="G126" s="185" t="s">
        <v>2155</v>
      </c>
      <c r="H126" s="186">
        <v>12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1292</v>
      </c>
      <c r="F127" s="184" t="s">
        <v>5074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239" t="s">
        <v>46</v>
      </c>
      <c r="O127" s="240"/>
      <c r="P127" s="241">
        <f t="shared" si="11"/>
        <v>0</v>
      </c>
      <c r="Q127" s="241">
        <v>0</v>
      </c>
      <c r="R127" s="241">
        <f t="shared" si="12"/>
        <v>0</v>
      </c>
      <c r="S127" s="241">
        <v>0</v>
      </c>
      <c r="T127" s="24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6.9" customHeight="1">
      <c r="B128" s="57"/>
      <c r="C128" s="58"/>
      <c r="D128" s="58"/>
      <c r="E128" s="58"/>
      <c r="F128" s="58"/>
      <c r="G128" s="58"/>
      <c r="H128" s="58"/>
      <c r="I128" s="135"/>
      <c r="J128" s="58"/>
      <c r="K128" s="58"/>
      <c r="L128" s="42"/>
    </row>
  </sheetData>
  <sheetProtection password="E2A1" sheet="1" objects="1" scenarios="1"/>
  <autoFilter ref="C90:K127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192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5075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5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ROUND(SUM(BE91:BE126), 2)</f>
        <v>0</v>
      </c>
      <c r="G34" s="43"/>
      <c r="H34" s="43"/>
      <c r="I34" s="127">
        <v>0.21</v>
      </c>
      <c r="J34" s="126">
        <f>ROUND(ROUND((SUM(BE91:BE126)),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ROUND(SUM(BF91:BF126), 2)</f>
        <v>0</v>
      </c>
      <c r="G35" s="43"/>
      <c r="H35" s="43"/>
      <c r="I35" s="127">
        <v>0.15</v>
      </c>
      <c r="J35" s="126">
        <f>ROUND(ROUND((SUM(BF91:BF126)),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ROUND(SUM(BG91:BG126),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ROUND(SUM(BH91:BH126),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ROUND(SUM(BI91:BI126),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2.1.6.3 -  EKV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16.5" customHeight="1">
      <c r="B79" s="29"/>
      <c r="E79" s="624" t="s">
        <v>3752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3753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2.1.6.3 -  EKV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P93+P115</f>
        <v>0</v>
      </c>
      <c r="Q92" s="174"/>
      <c r="R92" s="175">
        <f>R93+R115</f>
        <v>0</v>
      </c>
      <c r="S92" s="174"/>
      <c r="T92" s="176">
        <f>T93+T115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BK93+BK115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SUM(P94:P114)</f>
        <v>0</v>
      </c>
      <c r="Q93" s="174"/>
      <c r="R93" s="175">
        <f>SUM(R94:R114)</f>
        <v>0</v>
      </c>
      <c r="S93" s="174"/>
      <c r="T93" s="176">
        <f>SUM(T94:T114)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SUM(BK94:BK114)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5076</v>
      </c>
      <c r="F94" s="228" t="s">
        <v>5077</v>
      </c>
      <c r="G94" s="229" t="s">
        <v>2155</v>
      </c>
      <c r="H94" s="230">
        <v>1</v>
      </c>
      <c r="I94" s="231"/>
      <c r="J94" s="232">
        <f t="shared" ref="J94:J11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4" si="1">O94*H94</f>
        <v>0</v>
      </c>
      <c r="Q94" s="191">
        <v>0</v>
      </c>
      <c r="R94" s="191">
        <f t="shared" ref="R94:R114" si="2">Q94*H94</f>
        <v>0</v>
      </c>
      <c r="S94" s="191">
        <v>0</v>
      </c>
      <c r="T94" s="192">
        <f t="shared" ref="T94:T11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4" si="4">IF(N94="základní",J94,0)</f>
        <v>0</v>
      </c>
      <c r="BF94" s="193">
        <f t="shared" ref="BF94:BF114" si="5">IF(N94="snížená",J94,0)</f>
        <v>0</v>
      </c>
      <c r="BG94" s="193">
        <f t="shared" ref="BG94:BG114" si="6">IF(N94="zákl. přenesená",J94,0)</f>
        <v>0</v>
      </c>
      <c r="BH94" s="193">
        <f t="shared" ref="BH94:BH114" si="7">IF(N94="sníž. přenesená",J94,0)</f>
        <v>0</v>
      </c>
      <c r="BI94" s="193">
        <f t="shared" ref="BI94:BI114" si="8">IF(N94="nulová",J94,0)</f>
        <v>0</v>
      </c>
      <c r="BJ94" s="25" t="s">
        <v>92</v>
      </c>
      <c r="BK94" s="193">
        <f t="shared" ref="BK94:BK11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5078</v>
      </c>
      <c r="F95" s="228" t="s">
        <v>5079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5080</v>
      </c>
      <c r="F96" s="228" t="s">
        <v>3547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1305</v>
      </c>
      <c r="F97" s="228" t="s">
        <v>3548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51" customHeight="1">
      <c r="B98" s="181"/>
      <c r="C98" s="226" t="s">
        <v>305</v>
      </c>
      <c r="D98" s="226" t="s">
        <v>447</v>
      </c>
      <c r="E98" s="227" t="s">
        <v>5081</v>
      </c>
      <c r="F98" s="228" t="s">
        <v>3550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1320</v>
      </c>
      <c r="F99" s="228" t="s">
        <v>3551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1323</v>
      </c>
      <c r="F100" s="228" t="s">
        <v>3552</v>
      </c>
      <c r="G100" s="229" t="s">
        <v>416</v>
      </c>
      <c r="H100" s="230">
        <v>20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760</v>
      </c>
      <c r="F101" s="228" t="s">
        <v>3527</v>
      </c>
      <c r="G101" s="229" t="s">
        <v>416</v>
      </c>
      <c r="H101" s="230">
        <v>20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1334</v>
      </c>
      <c r="F102" s="228" t="s">
        <v>3563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25.5" customHeight="1">
      <c r="B103" s="181"/>
      <c r="C103" s="226" t="s">
        <v>340</v>
      </c>
      <c r="D103" s="226" t="s">
        <v>447</v>
      </c>
      <c r="E103" s="227" t="s">
        <v>1340</v>
      </c>
      <c r="F103" s="228" t="s">
        <v>3564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1347</v>
      </c>
      <c r="F104" s="228" t="s">
        <v>3553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51" customHeight="1">
      <c r="B105" s="181"/>
      <c r="C105" s="226" t="s">
        <v>356</v>
      </c>
      <c r="D105" s="226" t="s">
        <v>447</v>
      </c>
      <c r="E105" s="227" t="s">
        <v>5082</v>
      </c>
      <c r="F105" s="228" t="s">
        <v>3555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1356</v>
      </c>
      <c r="F106" s="228" t="s">
        <v>3556</v>
      </c>
      <c r="G106" s="229" t="s">
        <v>2155</v>
      </c>
      <c r="H106" s="230">
        <v>3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1360</v>
      </c>
      <c r="F107" s="228" t="s">
        <v>3557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3559</v>
      </c>
      <c r="F108" s="228" t="s">
        <v>3560</v>
      </c>
      <c r="G108" s="229" t="s">
        <v>2155</v>
      </c>
      <c r="H108" s="230">
        <v>3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3561</v>
      </c>
      <c r="F109" s="228" t="s">
        <v>3562</v>
      </c>
      <c r="G109" s="229" t="s">
        <v>2155</v>
      </c>
      <c r="H109" s="230">
        <v>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1365</v>
      </c>
      <c r="F110" s="228" t="s">
        <v>3558</v>
      </c>
      <c r="G110" s="229" t="s">
        <v>2155</v>
      </c>
      <c r="H110" s="230">
        <v>3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413</v>
      </c>
      <c r="D111" s="226" t="s">
        <v>447</v>
      </c>
      <c r="E111" s="227" t="s">
        <v>1370</v>
      </c>
      <c r="F111" s="228" t="s">
        <v>3565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1232</v>
      </c>
      <c r="F112" s="228" t="s">
        <v>3528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428</v>
      </c>
      <c r="D113" s="226" t="s">
        <v>447</v>
      </c>
      <c r="E113" s="227" t="s">
        <v>1378</v>
      </c>
      <c r="F113" s="228" t="s">
        <v>3566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10</v>
      </c>
      <c r="D114" s="226" t="s">
        <v>447</v>
      </c>
      <c r="E114" s="227" t="s">
        <v>5083</v>
      </c>
      <c r="F114" s="228" t="s">
        <v>3496</v>
      </c>
      <c r="G114" s="229" t="s">
        <v>2155</v>
      </c>
      <c r="H114" s="230">
        <v>1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1" customFormat="1" ht="29.85" customHeight="1">
      <c r="B115" s="168"/>
      <c r="D115" s="169" t="s">
        <v>72</v>
      </c>
      <c r="E115" s="179" t="s">
        <v>2799</v>
      </c>
      <c r="F115" s="179" t="s">
        <v>2964</v>
      </c>
      <c r="I115" s="171"/>
      <c r="J115" s="180">
        <f>BK115</f>
        <v>0</v>
      </c>
      <c r="L115" s="168"/>
      <c r="M115" s="173"/>
      <c r="N115" s="174"/>
      <c r="O115" s="174"/>
      <c r="P115" s="175">
        <f>SUM(P116:P126)</f>
        <v>0</v>
      </c>
      <c r="Q115" s="174"/>
      <c r="R115" s="175">
        <f>SUM(R116:R126)</f>
        <v>0</v>
      </c>
      <c r="S115" s="174"/>
      <c r="T115" s="176">
        <f>SUM(T116:T126)</f>
        <v>0</v>
      </c>
      <c r="AR115" s="169" t="s">
        <v>77</v>
      </c>
      <c r="AT115" s="177" t="s">
        <v>72</v>
      </c>
      <c r="AU115" s="177" t="s">
        <v>77</v>
      </c>
      <c r="AY115" s="169" t="s">
        <v>276</v>
      </c>
      <c r="BK115" s="178">
        <f>SUM(BK116:BK126)</f>
        <v>0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1390</v>
      </c>
      <c r="F116" s="184" t="s">
        <v>5084</v>
      </c>
      <c r="G116" s="185" t="s">
        <v>2155</v>
      </c>
      <c r="H116" s="186">
        <v>1</v>
      </c>
      <c r="I116" s="187"/>
      <c r="J116" s="188">
        <f t="shared" ref="J116:J126" si="10">ROUND(I116*H116,2)</f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ref="P116:P126" si="11">O116*H116</f>
        <v>0</v>
      </c>
      <c r="Q116" s="191">
        <v>0</v>
      </c>
      <c r="R116" s="191">
        <f t="shared" ref="R116:R126" si="12">Q116*H116</f>
        <v>0</v>
      </c>
      <c r="S116" s="191">
        <v>0</v>
      </c>
      <c r="T116" s="192">
        <f t="shared" ref="T116:T126" si="13">S116*H116</f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ref="BE116:BE126" si="14">IF(N116="základní",J116,0)</f>
        <v>0</v>
      </c>
      <c r="BF116" s="193">
        <f t="shared" ref="BF116:BF126" si="15">IF(N116="snížená",J116,0)</f>
        <v>0</v>
      </c>
      <c r="BG116" s="193">
        <f t="shared" ref="BG116:BG126" si="16">IF(N116="zákl. přenesená",J116,0)</f>
        <v>0</v>
      </c>
      <c r="BH116" s="193">
        <f t="shared" ref="BH116:BH126" si="17">IF(N116="sníž. přenesená",J116,0)</f>
        <v>0</v>
      </c>
      <c r="BI116" s="193">
        <f t="shared" ref="BI116:BI126" si="18">IF(N116="nulová",J116,0)</f>
        <v>0</v>
      </c>
      <c r="BJ116" s="25" t="s">
        <v>92</v>
      </c>
      <c r="BK116" s="193">
        <f t="shared" ref="BK116:BK126" si="19">ROUND(I116*H116,2)</f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1396</v>
      </c>
      <c r="F117" s="184" t="s">
        <v>3569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1401</v>
      </c>
      <c r="F118" s="184" t="s">
        <v>5085</v>
      </c>
      <c r="G118" s="185" t="s">
        <v>2155</v>
      </c>
      <c r="H118" s="186">
        <v>2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1408</v>
      </c>
      <c r="F119" s="184" t="s">
        <v>5086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1412</v>
      </c>
      <c r="F120" s="184" t="s">
        <v>3570</v>
      </c>
      <c r="G120" s="185" t="s">
        <v>416</v>
      </c>
      <c r="H120" s="186">
        <v>40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1420</v>
      </c>
      <c r="F121" s="184" t="s">
        <v>5087</v>
      </c>
      <c r="G121" s="185" t="s">
        <v>2155</v>
      </c>
      <c r="H121" s="186">
        <v>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467</v>
      </c>
      <c r="D122" s="182" t="s">
        <v>278</v>
      </c>
      <c r="E122" s="183" t="s">
        <v>662</v>
      </c>
      <c r="F122" s="184" t="s">
        <v>3507</v>
      </c>
      <c r="G122" s="185" t="s">
        <v>416</v>
      </c>
      <c r="H122" s="186">
        <v>15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471</v>
      </c>
      <c r="D123" s="182" t="s">
        <v>278</v>
      </c>
      <c r="E123" s="183" t="s">
        <v>1429</v>
      </c>
      <c r="F123" s="184" t="s">
        <v>3573</v>
      </c>
      <c r="G123" s="185" t="s">
        <v>2155</v>
      </c>
      <c r="H123" s="186">
        <v>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475</v>
      </c>
      <c r="D124" s="182" t="s">
        <v>278</v>
      </c>
      <c r="E124" s="183" t="s">
        <v>1434</v>
      </c>
      <c r="F124" s="184" t="s">
        <v>3574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671</v>
      </c>
      <c r="F125" s="184" t="s">
        <v>3509</v>
      </c>
      <c r="G125" s="185" t="s">
        <v>2155</v>
      </c>
      <c r="H125" s="186">
        <v>1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1446</v>
      </c>
      <c r="F126" s="184" t="s">
        <v>5088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239" t="s">
        <v>46</v>
      </c>
      <c r="O126" s="240"/>
      <c r="P126" s="241">
        <f t="shared" si="11"/>
        <v>0</v>
      </c>
      <c r="Q126" s="241">
        <v>0</v>
      </c>
      <c r="R126" s="241">
        <f t="shared" si="12"/>
        <v>0</v>
      </c>
      <c r="S126" s="241">
        <v>0</v>
      </c>
      <c r="T126" s="24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6.9" customHeight="1">
      <c r="B127" s="57"/>
      <c r="C127" s="58"/>
      <c r="D127" s="58"/>
      <c r="E127" s="58"/>
      <c r="F127" s="58"/>
      <c r="G127" s="58"/>
      <c r="H127" s="58"/>
      <c r="I127" s="135"/>
      <c r="J127" s="58"/>
      <c r="K127" s="58"/>
      <c r="L127" s="42"/>
    </row>
  </sheetData>
  <sheetProtection password="E2A1" sheet="1" objects="1" scenarios="1"/>
  <autoFilter ref="C90:K12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195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598" t="s">
        <v>3753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5089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ROUND(SUM(BE91:BE143), 2)</f>
        <v>0</v>
      </c>
      <c r="G34" s="43"/>
      <c r="H34" s="43"/>
      <c r="I34" s="127">
        <v>0.21</v>
      </c>
      <c r="J34" s="126">
        <f>ROUND(ROUND((SUM(BE91:BE143)),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ROUND(SUM(BF91:BF143), 2)</f>
        <v>0</v>
      </c>
      <c r="G35" s="43"/>
      <c r="H35" s="43"/>
      <c r="I35" s="127">
        <v>0.15</v>
      </c>
      <c r="J35" s="126">
        <f>ROUND(ROUND((SUM(BF91:BF143)),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598" t="s">
        <v>3753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2.1.6.4 - EPS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95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95" customHeight="1">
      <c r="B67" s="150"/>
      <c r="C67" s="151"/>
      <c r="D67" s="152" t="s">
        <v>5090</v>
      </c>
      <c r="E67" s="153"/>
      <c r="F67" s="153"/>
      <c r="G67" s="153"/>
      <c r="H67" s="153"/>
      <c r="I67" s="154"/>
      <c r="J67" s="155">
        <f>J124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16.5" customHeight="1">
      <c r="B79" s="29"/>
      <c r="E79" s="624" t="s">
        <v>3752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28.5" customHeight="1">
      <c r="B81" s="42"/>
      <c r="E81" s="626" t="s">
        <v>3753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2.1.6.4 - EPS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P93+P124</f>
        <v>0</v>
      </c>
      <c r="Q92" s="174"/>
      <c r="R92" s="175">
        <f>R93+R124</f>
        <v>0</v>
      </c>
      <c r="S92" s="174"/>
      <c r="T92" s="176">
        <f>T93+T124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BK93+BK124</f>
        <v>0</v>
      </c>
    </row>
    <row r="93" spans="2:65" s="11" customFormat="1" ht="19.95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SUM(P94:P123)</f>
        <v>0</v>
      </c>
      <c r="Q93" s="174"/>
      <c r="R93" s="175">
        <f>SUM(R94:R123)</f>
        <v>0</v>
      </c>
      <c r="S93" s="174"/>
      <c r="T93" s="176">
        <f>SUM(T94:T123)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SUM(BK94:BK123)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3221</v>
      </c>
      <c r="F94" s="228" t="s">
        <v>5091</v>
      </c>
      <c r="G94" s="229" t="s">
        <v>2155</v>
      </c>
      <c r="H94" s="230">
        <v>2</v>
      </c>
      <c r="I94" s="231"/>
      <c r="J94" s="232">
        <f t="shared" ref="J94:J123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23" si="1">O94*H94</f>
        <v>0</v>
      </c>
      <c r="Q94" s="191">
        <v>0</v>
      </c>
      <c r="R94" s="191">
        <f t="shared" ref="R94:R123" si="2">Q94*H94</f>
        <v>0</v>
      </c>
      <c r="S94" s="191">
        <v>0</v>
      </c>
      <c r="T94" s="192">
        <f t="shared" ref="T94:T123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23" si="4">IF(N94="základní",J94,0)</f>
        <v>0</v>
      </c>
      <c r="BF94" s="193">
        <f t="shared" ref="BF94:BF123" si="5">IF(N94="snížená",J94,0)</f>
        <v>0</v>
      </c>
      <c r="BG94" s="193">
        <f t="shared" ref="BG94:BG123" si="6">IF(N94="zákl. přenesená",J94,0)</f>
        <v>0</v>
      </c>
      <c r="BH94" s="193">
        <f t="shared" ref="BH94:BH123" si="7">IF(N94="sníž. přenesená",J94,0)</f>
        <v>0</v>
      </c>
      <c r="BI94" s="193">
        <f t="shared" ref="BI94:BI123" si="8">IF(N94="nulová",J94,0)</f>
        <v>0</v>
      </c>
      <c r="BJ94" s="25" t="s">
        <v>92</v>
      </c>
      <c r="BK94" s="193">
        <f t="shared" ref="BK94:BK123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1451</v>
      </c>
      <c r="F95" s="228" t="s">
        <v>5092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87</v>
      </c>
      <c r="D96" s="226" t="s">
        <v>447</v>
      </c>
      <c r="E96" s="227" t="s">
        <v>1455</v>
      </c>
      <c r="F96" s="228" t="s">
        <v>5093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1461</v>
      </c>
      <c r="F97" s="228" t="s">
        <v>5094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1470</v>
      </c>
      <c r="F98" s="228" t="s">
        <v>5095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1476</v>
      </c>
      <c r="F99" s="228" t="s">
        <v>5096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315</v>
      </c>
      <c r="D100" s="226" t="s">
        <v>447</v>
      </c>
      <c r="E100" s="227" t="s">
        <v>1482</v>
      </c>
      <c r="F100" s="228" t="s">
        <v>5097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1493</v>
      </c>
      <c r="F101" s="228" t="s">
        <v>5098</v>
      </c>
      <c r="G101" s="229" t="s">
        <v>2155</v>
      </c>
      <c r="H101" s="230">
        <v>2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1499</v>
      </c>
      <c r="F102" s="228" t="s">
        <v>3591</v>
      </c>
      <c r="G102" s="229" t="s">
        <v>2155</v>
      </c>
      <c r="H102" s="230">
        <v>13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1505</v>
      </c>
      <c r="F103" s="228" t="s">
        <v>3592</v>
      </c>
      <c r="G103" s="229" t="s">
        <v>2155</v>
      </c>
      <c r="H103" s="230">
        <v>13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1512</v>
      </c>
      <c r="F104" s="228" t="s">
        <v>3593</v>
      </c>
      <c r="G104" s="229" t="s">
        <v>2155</v>
      </c>
      <c r="H104" s="230">
        <v>13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356</v>
      </c>
      <c r="D105" s="226" t="s">
        <v>447</v>
      </c>
      <c r="E105" s="227" t="s">
        <v>1518</v>
      </c>
      <c r="F105" s="228" t="s">
        <v>3596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365</v>
      </c>
      <c r="D106" s="226" t="s">
        <v>447</v>
      </c>
      <c r="E106" s="227" t="s">
        <v>1524</v>
      </c>
      <c r="F106" s="228" t="s">
        <v>5099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1530</v>
      </c>
      <c r="F107" s="228" t="s">
        <v>3597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1536</v>
      </c>
      <c r="F108" s="228" t="s">
        <v>5100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1541</v>
      </c>
      <c r="F109" s="228" t="s">
        <v>5101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1547</v>
      </c>
      <c r="F110" s="228" t="s">
        <v>3598</v>
      </c>
      <c r="G110" s="229" t="s">
        <v>416</v>
      </c>
      <c r="H110" s="230">
        <v>210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1551</v>
      </c>
      <c r="F111" s="228" t="s">
        <v>5102</v>
      </c>
      <c r="G111" s="229" t="s">
        <v>416</v>
      </c>
      <c r="H111" s="230">
        <v>20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3224</v>
      </c>
      <c r="F112" s="228" t="s">
        <v>5103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25.5" customHeight="1">
      <c r="B113" s="181"/>
      <c r="C113" s="226" t="s">
        <v>428</v>
      </c>
      <c r="D113" s="226" t="s">
        <v>447</v>
      </c>
      <c r="E113" s="227" t="s">
        <v>1559</v>
      </c>
      <c r="F113" s="228" t="s">
        <v>3599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25.5" customHeight="1">
      <c r="B114" s="181"/>
      <c r="C114" s="226" t="s">
        <v>10</v>
      </c>
      <c r="D114" s="226" t="s">
        <v>447</v>
      </c>
      <c r="E114" s="227" t="s">
        <v>1563</v>
      </c>
      <c r="F114" s="228" t="s">
        <v>5104</v>
      </c>
      <c r="G114" s="229" t="s">
        <v>2155</v>
      </c>
      <c r="H114" s="230">
        <v>2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25.5" customHeight="1">
      <c r="B115" s="181"/>
      <c r="C115" s="226" t="s">
        <v>435</v>
      </c>
      <c r="D115" s="226" t="s">
        <v>447</v>
      </c>
      <c r="E115" s="227" t="s">
        <v>1567</v>
      </c>
      <c r="F115" s="228" t="s">
        <v>5105</v>
      </c>
      <c r="G115" s="229" t="s">
        <v>2155</v>
      </c>
      <c r="H115" s="230">
        <v>1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25.5" customHeight="1">
      <c r="B116" s="181"/>
      <c r="C116" s="226" t="s">
        <v>439</v>
      </c>
      <c r="D116" s="226" t="s">
        <v>447</v>
      </c>
      <c r="E116" s="227" t="s">
        <v>1571</v>
      </c>
      <c r="F116" s="228" t="s">
        <v>5106</v>
      </c>
      <c r="G116" s="229" t="s">
        <v>2155</v>
      </c>
      <c r="H116" s="230">
        <v>1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446</v>
      </c>
      <c r="D117" s="226" t="s">
        <v>447</v>
      </c>
      <c r="E117" s="227" t="s">
        <v>1575</v>
      </c>
      <c r="F117" s="228" t="s">
        <v>5107</v>
      </c>
      <c r="G117" s="229" t="s">
        <v>2155</v>
      </c>
      <c r="H117" s="230">
        <v>150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452</v>
      </c>
      <c r="D118" s="226" t="s">
        <v>447</v>
      </c>
      <c r="E118" s="227" t="s">
        <v>1579</v>
      </c>
      <c r="F118" s="228" t="s">
        <v>3600</v>
      </c>
      <c r="G118" s="229" t="s">
        <v>2155</v>
      </c>
      <c r="H118" s="230">
        <v>3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25.5" customHeight="1">
      <c r="B119" s="181"/>
      <c r="C119" s="226" t="s">
        <v>456</v>
      </c>
      <c r="D119" s="226" t="s">
        <v>447</v>
      </c>
      <c r="E119" s="227" t="s">
        <v>1583</v>
      </c>
      <c r="F119" s="228" t="s">
        <v>5108</v>
      </c>
      <c r="G119" s="229" t="s">
        <v>2155</v>
      </c>
      <c r="H119" s="230">
        <v>3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463</v>
      </c>
      <c r="D120" s="226" t="s">
        <v>447</v>
      </c>
      <c r="E120" s="227" t="s">
        <v>1587</v>
      </c>
      <c r="F120" s="228" t="s">
        <v>5109</v>
      </c>
      <c r="G120" s="229" t="s">
        <v>2155</v>
      </c>
      <c r="H120" s="230">
        <v>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467</v>
      </c>
      <c r="D121" s="226" t="s">
        <v>447</v>
      </c>
      <c r="E121" s="227" t="s">
        <v>1591</v>
      </c>
      <c r="F121" s="228" t="s">
        <v>3601</v>
      </c>
      <c r="G121" s="229" t="s">
        <v>2155</v>
      </c>
      <c r="H121" s="230">
        <v>4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471</v>
      </c>
      <c r="D122" s="226" t="s">
        <v>447</v>
      </c>
      <c r="E122" s="227" t="s">
        <v>1596</v>
      </c>
      <c r="F122" s="228" t="s">
        <v>3602</v>
      </c>
      <c r="G122" s="229" t="s">
        <v>2155</v>
      </c>
      <c r="H122" s="230">
        <v>4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475</v>
      </c>
      <c r="D123" s="226" t="s">
        <v>447</v>
      </c>
      <c r="E123" s="227" t="s">
        <v>3247</v>
      </c>
      <c r="F123" s="228" t="s">
        <v>3496</v>
      </c>
      <c r="G123" s="229" t="s">
        <v>2155</v>
      </c>
      <c r="H123" s="230">
        <v>1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3604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SUM(P125:P143)</f>
        <v>0</v>
      </c>
      <c r="Q124" s="174"/>
      <c r="R124" s="175">
        <f>SUM(R125:R143)</f>
        <v>0</v>
      </c>
      <c r="S124" s="174"/>
      <c r="T124" s="176">
        <f>SUM(T125:T143)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SUM(BK125:BK143)</f>
        <v>0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3249</v>
      </c>
      <c r="F125" s="184" t="s">
        <v>5110</v>
      </c>
      <c r="G125" s="185" t="s">
        <v>2155</v>
      </c>
      <c r="H125" s="186">
        <v>2</v>
      </c>
      <c r="I125" s="187"/>
      <c r="J125" s="188">
        <f t="shared" ref="J125:J143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43" si="11">O125*H125</f>
        <v>0</v>
      </c>
      <c r="Q125" s="191">
        <v>0</v>
      </c>
      <c r="R125" s="191">
        <f t="shared" ref="R125:R143" si="12">Q125*H125</f>
        <v>0</v>
      </c>
      <c r="S125" s="191">
        <v>0</v>
      </c>
      <c r="T125" s="192">
        <f t="shared" ref="T125:T143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43" si="14">IF(N125="základní",J125,0)</f>
        <v>0</v>
      </c>
      <c r="BF125" s="193">
        <f t="shared" ref="BF125:BF143" si="15">IF(N125="snížená",J125,0)</f>
        <v>0</v>
      </c>
      <c r="BG125" s="193">
        <f t="shared" ref="BG125:BG143" si="16">IF(N125="zákl. přenesená",J125,0)</f>
        <v>0</v>
      </c>
      <c r="BH125" s="193">
        <f t="shared" ref="BH125:BH143" si="17">IF(N125="sníž. přenesená",J125,0)</f>
        <v>0</v>
      </c>
      <c r="BI125" s="193">
        <f t="shared" ref="BI125:BI143" si="18">IF(N125="nulová",J125,0)</f>
        <v>0</v>
      </c>
      <c r="BJ125" s="25" t="s">
        <v>92</v>
      </c>
      <c r="BK125" s="193">
        <f t="shared" ref="BK125:BK143" si="19">ROUND(I125*H125,2)</f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1604</v>
      </c>
      <c r="F126" s="184" t="s">
        <v>5111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490</v>
      </c>
      <c r="D127" s="182" t="s">
        <v>278</v>
      </c>
      <c r="E127" s="183" t="s">
        <v>1608</v>
      </c>
      <c r="F127" s="184" t="s">
        <v>5112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495</v>
      </c>
      <c r="D128" s="182" t="s">
        <v>278</v>
      </c>
      <c r="E128" s="183" t="s">
        <v>1613</v>
      </c>
      <c r="F128" s="184" t="s">
        <v>3606</v>
      </c>
      <c r="G128" s="185" t="s">
        <v>2155</v>
      </c>
      <c r="H128" s="186">
        <v>13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501</v>
      </c>
      <c r="D129" s="182" t="s">
        <v>278</v>
      </c>
      <c r="E129" s="183" t="s">
        <v>1617</v>
      </c>
      <c r="F129" s="184" t="s">
        <v>3608</v>
      </c>
      <c r="G129" s="185" t="s">
        <v>2155</v>
      </c>
      <c r="H129" s="186">
        <v>3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507</v>
      </c>
      <c r="D130" s="182" t="s">
        <v>278</v>
      </c>
      <c r="E130" s="183" t="s">
        <v>1623</v>
      </c>
      <c r="F130" s="184" t="s">
        <v>5113</v>
      </c>
      <c r="G130" s="185" t="s">
        <v>2155</v>
      </c>
      <c r="H130" s="186">
        <v>1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513</v>
      </c>
      <c r="D131" s="182" t="s">
        <v>278</v>
      </c>
      <c r="E131" s="183" t="s">
        <v>1627</v>
      </c>
      <c r="F131" s="184" t="s">
        <v>3609</v>
      </c>
      <c r="G131" s="185" t="s">
        <v>2155</v>
      </c>
      <c r="H131" s="186">
        <v>3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16.5" customHeight="1">
      <c r="B132" s="181"/>
      <c r="C132" s="182" t="s">
        <v>520</v>
      </c>
      <c r="D132" s="182" t="s">
        <v>278</v>
      </c>
      <c r="E132" s="183" t="s">
        <v>1633</v>
      </c>
      <c r="F132" s="184" t="s">
        <v>3610</v>
      </c>
      <c r="G132" s="185" t="s">
        <v>2155</v>
      </c>
      <c r="H132" s="186">
        <v>16</v>
      </c>
      <c r="I132" s="187"/>
      <c r="J132" s="188">
        <f t="shared" si="1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5" t="s">
        <v>92</v>
      </c>
      <c r="BK132" s="193">
        <f t="shared" si="19"/>
        <v>0</v>
      </c>
      <c r="BL132" s="25" t="s">
        <v>92</v>
      </c>
      <c r="BM132" s="25" t="s">
        <v>747</v>
      </c>
    </row>
    <row r="133" spans="2:65" s="1" customFormat="1" ht="16.5" customHeight="1">
      <c r="B133" s="181"/>
      <c r="C133" s="182" t="s">
        <v>526</v>
      </c>
      <c r="D133" s="182" t="s">
        <v>278</v>
      </c>
      <c r="E133" s="183" t="s">
        <v>1638</v>
      </c>
      <c r="F133" s="184" t="s">
        <v>5114</v>
      </c>
      <c r="G133" s="185" t="s">
        <v>416</v>
      </c>
      <c r="H133" s="186">
        <v>50</v>
      </c>
      <c r="I133" s="187"/>
      <c r="J133" s="188">
        <f t="shared" si="1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760</v>
      </c>
    </row>
    <row r="134" spans="2:65" s="1" customFormat="1" ht="16.5" customHeight="1">
      <c r="B134" s="181"/>
      <c r="C134" s="182" t="s">
        <v>532</v>
      </c>
      <c r="D134" s="182" t="s">
        <v>278</v>
      </c>
      <c r="E134" s="183" t="s">
        <v>1646</v>
      </c>
      <c r="F134" s="184" t="s">
        <v>3611</v>
      </c>
      <c r="G134" s="185" t="s">
        <v>416</v>
      </c>
      <c r="H134" s="186">
        <v>195</v>
      </c>
      <c r="I134" s="187"/>
      <c r="J134" s="188">
        <f t="shared" si="10"/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1232</v>
      </c>
    </row>
    <row r="135" spans="2:65" s="1" customFormat="1" ht="16.5" customHeight="1">
      <c r="B135" s="181"/>
      <c r="C135" s="182" t="s">
        <v>549</v>
      </c>
      <c r="D135" s="182" t="s">
        <v>278</v>
      </c>
      <c r="E135" s="183" t="s">
        <v>671</v>
      </c>
      <c r="F135" s="184" t="s">
        <v>3509</v>
      </c>
      <c r="G135" s="185" t="s">
        <v>2155</v>
      </c>
      <c r="H135" s="186">
        <v>3</v>
      </c>
      <c r="I135" s="187"/>
      <c r="J135" s="188">
        <f t="shared" si="10"/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1241</v>
      </c>
    </row>
    <row r="136" spans="2:65" s="1" customFormat="1" ht="16.5" customHeight="1">
      <c r="B136" s="181"/>
      <c r="C136" s="182" t="s">
        <v>555</v>
      </c>
      <c r="D136" s="182" t="s">
        <v>278</v>
      </c>
      <c r="E136" s="183" t="s">
        <v>1657</v>
      </c>
      <c r="F136" s="184" t="s">
        <v>5115</v>
      </c>
      <c r="G136" s="185" t="s">
        <v>2155</v>
      </c>
      <c r="H136" s="186">
        <v>4</v>
      </c>
      <c r="I136" s="187"/>
      <c r="J136" s="188">
        <f t="shared" si="1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559</v>
      </c>
      <c r="D137" s="182" t="s">
        <v>278</v>
      </c>
      <c r="E137" s="183" t="s">
        <v>671</v>
      </c>
      <c r="F137" s="184" t="s">
        <v>3509</v>
      </c>
      <c r="G137" s="185" t="s">
        <v>2155</v>
      </c>
      <c r="H137" s="186">
        <v>3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563</v>
      </c>
      <c r="D138" s="182" t="s">
        <v>278</v>
      </c>
      <c r="E138" s="183" t="s">
        <v>1666</v>
      </c>
      <c r="F138" s="184" t="s">
        <v>5116</v>
      </c>
      <c r="G138" s="185" t="s">
        <v>73</v>
      </c>
      <c r="H138" s="186">
        <v>150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568</v>
      </c>
      <c r="D139" s="182" t="s">
        <v>278</v>
      </c>
      <c r="E139" s="183" t="s">
        <v>1670</v>
      </c>
      <c r="F139" s="184" t="s">
        <v>3612</v>
      </c>
      <c r="G139" s="185" t="s">
        <v>2155</v>
      </c>
      <c r="H139" s="186">
        <v>10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574</v>
      </c>
      <c r="D140" s="182" t="s">
        <v>278</v>
      </c>
      <c r="E140" s="183" t="s">
        <v>1675</v>
      </c>
      <c r="F140" s="184" t="s">
        <v>5117</v>
      </c>
      <c r="G140" s="185" t="s">
        <v>2155</v>
      </c>
      <c r="H140" s="186">
        <v>4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582</v>
      </c>
      <c r="D141" s="182" t="s">
        <v>278</v>
      </c>
      <c r="E141" s="183" t="s">
        <v>1679</v>
      </c>
      <c r="F141" s="184" t="s">
        <v>3613</v>
      </c>
      <c r="G141" s="185" t="s">
        <v>2155</v>
      </c>
      <c r="H141" s="186">
        <v>10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588</v>
      </c>
      <c r="D142" s="182" t="s">
        <v>278</v>
      </c>
      <c r="E142" s="183" t="s">
        <v>1683</v>
      </c>
      <c r="F142" s="184" t="s">
        <v>5118</v>
      </c>
      <c r="G142" s="185" t="s">
        <v>2155</v>
      </c>
      <c r="H142" s="186">
        <v>1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594</v>
      </c>
      <c r="D143" s="182" t="s">
        <v>278</v>
      </c>
      <c r="E143" s="183" t="s">
        <v>1687</v>
      </c>
      <c r="F143" s="184" t="s">
        <v>3614</v>
      </c>
      <c r="G143" s="185" t="s">
        <v>2155</v>
      </c>
      <c r="H143" s="186">
        <v>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239" t="s">
        <v>46</v>
      </c>
      <c r="O143" s="240"/>
      <c r="P143" s="241">
        <f t="shared" si="11"/>
        <v>0</v>
      </c>
      <c r="Q143" s="241">
        <v>0</v>
      </c>
      <c r="R143" s="241">
        <f t="shared" si="12"/>
        <v>0</v>
      </c>
      <c r="S143" s="241">
        <v>0</v>
      </c>
      <c r="T143" s="24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6.9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0:K143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201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598" t="s">
        <v>5119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5120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ROUND(J96,2)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ROUND(SUM(BE96:BE155), 2)</f>
        <v>0</v>
      </c>
      <c r="G34" s="43"/>
      <c r="H34" s="43"/>
      <c r="I34" s="127">
        <v>0.21</v>
      </c>
      <c r="J34" s="126">
        <f>ROUND(ROUND((SUM(BE96:BE155)),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ROUND(SUM(BF96:BF155), 2)</f>
        <v>0</v>
      </c>
      <c r="G35" s="43"/>
      <c r="H35" s="43"/>
      <c r="I35" s="127">
        <v>0.15</v>
      </c>
      <c r="J35" s="126">
        <f>ROUND(ROUND((SUM(BF96:BF155)),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ROUND(SUM(BG96:BG155),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ROUND(SUM(BH96:BH155),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ROUND(SUM(BI96:BI155),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598" t="s">
        <v>5119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 xml:space="preserve">2.2.1 - ROZŠÍŘENÍ SANAČNÍCH OPATŘENÍ SUTERÉNU OBJ. 53 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J96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J97</f>
        <v>0</v>
      </c>
      <c r="K65" s="149"/>
    </row>
    <row r="66" spans="2:12" s="9" customFormat="1" ht="19.95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J98</f>
        <v>0</v>
      </c>
      <c r="K66" s="156"/>
    </row>
    <row r="67" spans="2:12" s="9" customFormat="1" ht="19.95" customHeight="1">
      <c r="B67" s="150"/>
      <c r="C67" s="151"/>
      <c r="D67" s="152" t="s">
        <v>5121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9" customFormat="1" ht="19.95" customHeight="1">
      <c r="B68" s="150"/>
      <c r="C68" s="151"/>
      <c r="D68" s="152" t="s">
        <v>5122</v>
      </c>
      <c r="E68" s="153"/>
      <c r="F68" s="153"/>
      <c r="G68" s="153"/>
      <c r="H68" s="153"/>
      <c r="I68" s="154"/>
      <c r="J68" s="155">
        <f>J117</f>
        <v>0</v>
      </c>
      <c r="K68" s="156"/>
    </row>
    <row r="69" spans="2:12" s="9" customFormat="1" ht="19.95" customHeight="1">
      <c r="B69" s="150"/>
      <c r="C69" s="151"/>
      <c r="D69" s="152" t="s">
        <v>5123</v>
      </c>
      <c r="E69" s="153"/>
      <c r="F69" s="153"/>
      <c r="G69" s="153"/>
      <c r="H69" s="153"/>
      <c r="I69" s="154"/>
      <c r="J69" s="155">
        <f>J121</f>
        <v>0</v>
      </c>
      <c r="K69" s="156"/>
    </row>
    <row r="70" spans="2:12" s="9" customFormat="1" ht="19.95" customHeight="1">
      <c r="B70" s="150"/>
      <c r="C70" s="151"/>
      <c r="D70" s="152" t="s">
        <v>5124</v>
      </c>
      <c r="E70" s="153"/>
      <c r="F70" s="153"/>
      <c r="G70" s="153"/>
      <c r="H70" s="153"/>
      <c r="I70" s="154"/>
      <c r="J70" s="155">
        <f>J134</f>
        <v>0</v>
      </c>
      <c r="K70" s="156"/>
    </row>
    <row r="71" spans="2:12" s="9" customFormat="1" ht="19.95" customHeight="1">
      <c r="B71" s="150"/>
      <c r="C71" s="151"/>
      <c r="D71" s="152" t="s">
        <v>5125</v>
      </c>
      <c r="E71" s="153"/>
      <c r="F71" s="153"/>
      <c r="G71" s="153"/>
      <c r="H71" s="153"/>
      <c r="I71" s="154"/>
      <c r="J71" s="155">
        <f>J147</f>
        <v>0</v>
      </c>
      <c r="K71" s="156"/>
    </row>
    <row r="72" spans="2:12" s="9" customFormat="1" ht="19.95" customHeight="1">
      <c r="B72" s="150"/>
      <c r="C72" s="151"/>
      <c r="D72" s="152" t="s">
        <v>5126</v>
      </c>
      <c r="E72" s="153"/>
      <c r="F72" s="153"/>
      <c r="G72" s="153"/>
      <c r="H72" s="153"/>
      <c r="I72" s="154"/>
      <c r="J72" s="155">
        <f>J150</f>
        <v>0</v>
      </c>
      <c r="K72" s="156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14"/>
      <c r="J73" s="43"/>
      <c r="K73" s="46"/>
    </row>
    <row r="74" spans="2:12" s="1" customFormat="1" ht="6.9" customHeight="1">
      <c r="B74" s="57"/>
      <c r="C74" s="58"/>
      <c r="D74" s="58"/>
      <c r="E74" s="58"/>
      <c r="F74" s="58"/>
      <c r="G74" s="58"/>
      <c r="H74" s="58"/>
      <c r="I74" s="135"/>
      <c r="J74" s="58"/>
      <c r="K74" s="59"/>
    </row>
    <row r="78" spans="2:12" s="1" customFormat="1" ht="6.9" customHeight="1">
      <c r="B78" s="60"/>
      <c r="C78" s="61"/>
      <c r="D78" s="61"/>
      <c r="E78" s="61"/>
      <c r="F78" s="61"/>
      <c r="G78" s="61"/>
      <c r="H78" s="61"/>
      <c r="I78" s="136"/>
      <c r="J78" s="61"/>
      <c r="K78" s="61"/>
      <c r="L78" s="42"/>
    </row>
    <row r="79" spans="2:12" s="1" customFormat="1" ht="36.9" customHeight="1">
      <c r="B79" s="42"/>
      <c r="C79" s="62" t="s">
        <v>260</v>
      </c>
      <c r="L79" s="42"/>
    </row>
    <row r="80" spans="2:12" s="1" customFormat="1" ht="6.9" customHeight="1">
      <c r="B80" s="42"/>
      <c r="L80" s="42"/>
    </row>
    <row r="81" spans="2:63" s="1" customFormat="1" ht="14.4" customHeight="1">
      <c r="B81" s="42"/>
      <c r="C81" s="64" t="s">
        <v>20</v>
      </c>
      <c r="L81" s="42"/>
    </row>
    <row r="82" spans="2:63" s="1" customFormat="1" ht="16.5" customHeight="1">
      <c r="B82" s="42"/>
      <c r="E82" s="624" t="str">
        <f>E7</f>
        <v>STAVBA 1 + STAVBA 2</v>
      </c>
      <c r="F82" s="625"/>
      <c r="G82" s="625"/>
      <c r="H82" s="625"/>
      <c r="L82" s="42"/>
    </row>
    <row r="83" spans="2:63" ht="13.2">
      <c r="B83" s="29"/>
      <c r="C83" s="64" t="s">
        <v>234</v>
      </c>
      <c r="L83" s="29"/>
    </row>
    <row r="84" spans="2:63" ht="16.5" customHeight="1">
      <c r="B84" s="29"/>
      <c r="E84" s="624" t="s">
        <v>3752</v>
      </c>
      <c r="F84" s="618"/>
      <c r="G84" s="618"/>
      <c r="H84" s="618"/>
      <c r="L84" s="29"/>
    </row>
    <row r="85" spans="2:63" ht="13.2">
      <c r="B85" s="29"/>
      <c r="C85" s="64" t="s">
        <v>236</v>
      </c>
      <c r="L85" s="29"/>
    </row>
    <row r="86" spans="2:63" s="1" customFormat="1" ht="16.5" customHeight="1">
      <c r="B86" s="42"/>
      <c r="E86" s="626" t="s">
        <v>5119</v>
      </c>
      <c r="F86" s="627"/>
      <c r="G86" s="627"/>
      <c r="H86" s="627"/>
      <c r="L86" s="42"/>
    </row>
    <row r="87" spans="2:63" s="1" customFormat="1" ht="14.4" customHeight="1">
      <c r="B87" s="42"/>
      <c r="C87" s="64" t="s">
        <v>2736</v>
      </c>
      <c r="L87" s="42"/>
    </row>
    <row r="88" spans="2:63" s="1" customFormat="1" ht="17.25" customHeight="1">
      <c r="B88" s="42"/>
      <c r="E88" s="591" t="str">
        <f>E13</f>
        <v xml:space="preserve">2.2.1 - ROZŠÍŘENÍ SANAČNÍCH OPATŘENÍ SUTERÉNU OBJ. 53 </v>
      </c>
      <c r="F88" s="627"/>
      <c r="G88" s="627"/>
      <c r="H88" s="627"/>
      <c r="L88" s="42"/>
    </row>
    <row r="89" spans="2:63" s="1" customFormat="1" ht="6.9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F16</f>
        <v>Olomouc, ul. Šlechtitelů, areál PřF UP, parc. č. 1</v>
      </c>
      <c r="I90" s="158" t="s">
        <v>26</v>
      </c>
      <c r="J90" s="68" t="str">
        <f>IF(J16="","",J16)</f>
        <v>30. 1. 2018</v>
      </c>
      <c r="L90" s="42"/>
    </row>
    <row r="91" spans="2:63" s="1" customFormat="1" ht="6.9" customHeight="1">
      <c r="B91" s="42"/>
      <c r="L91" s="42"/>
    </row>
    <row r="92" spans="2:63" s="1" customFormat="1" ht="13.2">
      <c r="B92" s="42"/>
      <c r="C92" s="64" t="s">
        <v>28</v>
      </c>
      <c r="F92" s="157" t="str">
        <f>E19</f>
        <v>Univerzita Palackého v Olomouci, Křížkovského</v>
      </c>
      <c r="I92" s="158" t="s">
        <v>34</v>
      </c>
      <c r="J92" s="157" t="str">
        <f>E25</f>
        <v>ASET studio s.r.o.</v>
      </c>
      <c r="L92" s="42"/>
    </row>
    <row r="93" spans="2:63" s="1" customFormat="1" ht="14.4" customHeight="1">
      <c r="B93" s="42"/>
      <c r="C93" s="64" t="s">
        <v>32</v>
      </c>
      <c r="F93" s="157" t="str">
        <f>IF(E22="","",E22)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</f>
        <v>0</v>
      </c>
      <c r="Q96" s="69"/>
      <c r="R96" s="165">
        <f>R97</f>
        <v>0</v>
      </c>
      <c r="S96" s="69"/>
      <c r="T96" s="166">
        <f>T97</f>
        <v>0</v>
      </c>
      <c r="AT96" s="25" t="s">
        <v>72</v>
      </c>
      <c r="AU96" s="25" t="s">
        <v>244</v>
      </c>
      <c r="BK96" s="167">
        <f>BK97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P98+P113+P117+P121+P134+P147+P150</f>
        <v>0</v>
      </c>
      <c r="Q97" s="174"/>
      <c r="R97" s="175">
        <f>R98+R113+R117+R121+R134+R147+R150</f>
        <v>0</v>
      </c>
      <c r="S97" s="174"/>
      <c r="T97" s="176">
        <f>T98+T113+T117+T121+T134+T147+T150</f>
        <v>0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BK98+BK113+BK117+BK121+BK134+BK147+BK150</f>
        <v>0</v>
      </c>
    </row>
    <row r="98" spans="2:65" s="11" customFormat="1" ht="19.95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SUM(P99:P112)</f>
        <v>0</v>
      </c>
      <c r="Q98" s="174"/>
      <c r="R98" s="175">
        <f>SUM(R99:R112)</f>
        <v>0</v>
      </c>
      <c r="S98" s="174"/>
      <c r="T98" s="176">
        <f>SUM(T99:T112)</f>
        <v>0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SUM(BK99:BK112)</f>
        <v>0</v>
      </c>
    </row>
    <row r="99" spans="2:65" s="1" customFormat="1" ht="16.5" customHeight="1">
      <c r="B99" s="181"/>
      <c r="C99" s="182" t="s">
        <v>77</v>
      </c>
      <c r="D99" s="182" t="s">
        <v>278</v>
      </c>
      <c r="E99" s="183" t="s">
        <v>5127</v>
      </c>
      <c r="F99" s="184" t="s">
        <v>5128</v>
      </c>
      <c r="G99" s="185" t="s">
        <v>325</v>
      </c>
      <c r="H99" s="186">
        <v>38.450000000000003</v>
      </c>
      <c r="I99" s="187"/>
      <c r="J99" s="188">
        <f t="shared" ref="J99:J108" si="0"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ref="P99:P108" si="1">O99*H99</f>
        <v>0</v>
      </c>
      <c r="Q99" s="191">
        <v>0</v>
      </c>
      <c r="R99" s="191">
        <f t="shared" ref="R99:R108" si="2">Q99*H99</f>
        <v>0</v>
      </c>
      <c r="S99" s="191">
        <v>0</v>
      </c>
      <c r="T99" s="192">
        <f t="shared" ref="T99:T108" si="3"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25" t="s">
        <v>92</v>
      </c>
      <c r="BK99" s="193">
        <f t="shared" ref="BK99:BK108" si="9">ROUND(I99*H99,2)</f>
        <v>0</v>
      </c>
      <c r="BL99" s="25" t="s">
        <v>92</v>
      </c>
      <c r="BM99" s="25" t="s">
        <v>5129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5130</v>
      </c>
      <c r="F100" s="184" t="s">
        <v>5131</v>
      </c>
      <c r="G100" s="185" t="s">
        <v>281</v>
      </c>
      <c r="H100" s="186">
        <v>57.674999999999997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5132</v>
      </c>
    </row>
    <row r="101" spans="2:65" s="1" customFormat="1" ht="16.5" customHeight="1">
      <c r="B101" s="181"/>
      <c r="C101" s="182" t="s">
        <v>87</v>
      </c>
      <c r="D101" s="182" t="s">
        <v>278</v>
      </c>
      <c r="E101" s="183" t="s">
        <v>5133</v>
      </c>
      <c r="F101" s="184" t="s">
        <v>5134</v>
      </c>
      <c r="G101" s="185" t="s">
        <v>281</v>
      </c>
      <c r="H101" s="186">
        <v>57.674999999999997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5135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5136</v>
      </c>
      <c r="F102" s="184" t="s">
        <v>5137</v>
      </c>
      <c r="G102" s="185" t="s">
        <v>281</v>
      </c>
      <c r="H102" s="186">
        <v>57.674999999999997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5138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5139</v>
      </c>
      <c r="F103" s="184" t="s">
        <v>5140</v>
      </c>
      <c r="G103" s="185" t="s">
        <v>281</v>
      </c>
      <c r="H103" s="186">
        <v>57.674999999999997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5141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5142</v>
      </c>
      <c r="F104" s="184" t="s">
        <v>5143</v>
      </c>
      <c r="G104" s="185" t="s">
        <v>281</v>
      </c>
      <c r="H104" s="186">
        <v>5.7679999999999998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5144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5145</v>
      </c>
      <c r="F105" s="184" t="s">
        <v>5146</v>
      </c>
      <c r="G105" s="185" t="s">
        <v>281</v>
      </c>
      <c r="H105" s="186">
        <v>57.674999999999997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5147</v>
      </c>
    </row>
    <row r="106" spans="2:65" s="1" customFormat="1" ht="16.5" customHeight="1">
      <c r="B106" s="181"/>
      <c r="C106" s="182" t="s">
        <v>322</v>
      </c>
      <c r="D106" s="182" t="s">
        <v>278</v>
      </c>
      <c r="E106" s="183" t="s">
        <v>5148</v>
      </c>
      <c r="F106" s="184" t="s">
        <v>5149</v>
      </c>
      <c r="G106" s="185" t="s">
        <v>281</v>
      </c>
      <c r="H106" s="186">
        <v>5.7679999999999998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5150</v>
      </c>
    </row>
    <row r="107" spans="2:65" s="1" customFormat="1" ht="16.5" customHeight="1">
      <c r="B107" s="181"/>
      <c r="C107" s="182" t="s">
        <v>332</v>
      </c>
      <c r="D107" s="182" t="s">
        <v>278</v>
      </c>
      <c r="E107" s="183" t="s">
        <v>5151</v>
      </c>
      <c r="F107" s="184" t="s">
        <v>5152</v>
      </c>
      <c r="G107" s="185" t="s">
        <v>281</v>
      </c>
      <c r="H107" s="186">
        <v>5.7679999999999998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5153</v>
      </c>
    </row>
    <row r="108" spans="2:65" s="1" customFormat="1" ht="16.5" customHeight="1">
      <c r="B108" s="181"/>
      <c r="C108" s="182" t="s">
        <v>340</v>
      </c>
      <c r="D108" s="182" t="s">
        <v>278</v>
      </c>
      <c r="E108" s="183" t="s">
        <v>5154</v>
      </c>
      <c r="F108" s="184" t="s">
        <v>5155</v>
      </c>
      <c r="G108" s="185" t="s">
        <v>281</v>
      </c>
      <c r="H108" s="186">
        <v>51.9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5156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5157</v>
      </c>
      <c r="H109" s="205">
        <v>51.9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51.9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16.5" customHeight="1">
      <c r="B111" s="181"/>
      <c r="C111" s="182" t="s">
        <v>347</v>
      </c>
      <c r="D111" s="182" t="s">
        <v>278</v>
      </c>
      <c r="E111" s="183" t="s">
        <v>5158</v>
      </c>
      <c r="F111" s="184" t="s">
        <v>5159</v>
      </c>
      <c r="G111" s="185" t="s">
        <v>325</v>
      </c>
      <c r="H111" s="186">
        <v>38.450000000000003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5160</v>
      </c>
    </row>
    <row r="112" spans="2:65" s="1" customFormat="1" ht="16.5" customHeight="1">
      <c r="B112" s="181"/>
      <c r="C112" s="182" t="s">
        <v>356</v>
      </c>
      <c r="D112" s="182" t="s">
        <v>278</v>
      </c>
      <c r="E112" s="183" t="s">
        <v>5161</v>
      </c>
      <c r="F112" s="184" t="s">
        <v>5162</v>
      </c>
      <c r="G112" s="185" t="s">
        <v>281</v>
      </c>
      <c r="H112" s="186">
        <v>5.7679999999999998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5163</v>
      </c>
    </row>
    <row r="113" spans="2:65" s="11" customFormat="1" ht="29.85" customHeight="1">
      <c r="B113" s="168"/>
      <c r="D113" s="169" t="s">
        <v>72</v>
      </c>
      <c r="E113" s="179" t="s">
        <v>81</v>
      </c>
      <c r="F113" s="179" t="s">
        <v>5164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SUM(P114:P116)</f>
        <v>0</v>
      </c>
      <c r="Q113" s="174"/>
      <c r="R113" s="175">
        <f>SUM(R114:R116)</f>
        <v>0</v>
      </c>
      <c r="S113" s="174"/>
      <c r="T113" s="176">
        <f>SUM(T114:T116)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SUM(BK114:BK116)</f>
        <v>0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5165</v>
      </c>
      <c r="F114" s="184" t="s">
        <v>5166</v>
      </c>
      <c r="G114" s="185" t="s">
        <v>325</v>
      </c>
      <c r="H114" s="186">
        <v>57.674999999999997</v>
      </c>
      <c r="I114" s="187"/>
      <c r="J114" s="188">
        <f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5167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5168</v>
      </c>
      <c r="F115" s="184" t="s">
        <v>5169</v>
      </c>
      <c r="G115" s="185" t="s">
        <v>325</v>
      </c>
      <c r="H115" s="186">
        <v>14.4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5170</v>
      </c>
    </row>
    <row r="116" spans="2:65" s="1" customFormat="1" ht="72">
      <c r="B116" s="42"/>
      <c r="D116" s="195" t="s">
        <v>2961</v>
      </c>
      <c r="F116" s="243" t="s">
        <v>5171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81</v>
      </c>
    </row>
    <row r="117" spans="2:65" s="11" customFormat="1" ht="29.85" customHeight="1">
      <c r="B117" s="168"/>
      <c r="D117" s="169" t="s">
        <v>72</v>
      </c>
      <c r="E117" s="179" t="s">
        <v>332</v>
      </c>
      <c r="F117" s="179" t="s">
        <v>5172</v>
      </c>
      <c r="I117" s="171"/>
      <c r="J117" s="180">
        <f>BK117</f>
        <v>0</v>
      </c>
      <c r="L117" s="168"/>
      <c r="M117" s="173"/>
      <c r="N117" s="174"/>
      <c r="O117" s="174"/>
      <c r="P117" s="175">
        <f>SUM(P118:P120)</f>
        <v>0</v>
      </c>
      <c r="Q117" s="174"/>
      <c r="R117" s="175">
        <f>SUM(R118:R120)</f>
        <v>0</v>
      </c>
      <c r="S117" s="174"/>
      <c r="T117" s="176">
        <f>SUM(T118:T120)</f>
        <v>0</v>
      </c>
      <c r="AR117" s="169" t="s">
        <v>77</v>
      </c>
      <c r="AT117" s="177" t="s">
        <v>72</v>
      </c>
      <c r="AU117" s="177" t="s">
        <v>77</v>
      </c>
      <c r="AY117" s="169" t="s">
        <v>276</v>
      </c>
      <c r="BK117" s="178">
        <f>SUM(BK118:BK120)</f>
        <v>0</v>
      </c>
    </row>
    <row r="118" spans="2:65" s="1" customFormat="1" ht="25.5" customHeight="1">
      <c r="B118" s="181"/>
      <c r="C118" s="182" t="s">
        <v>428</v>
      </c>
      <c r="D118" s="182" t="s">
        <v>278</v>
      </c>
      <c r="E118" s="183" t="s">
        <v>5173</v>
      </c>
      <c r="F118" s="184" t="s">
        <v>5174</v>
      </c>
      <c r="G118" s="185" t="s">
        <v>2936</v>
      </c>
      <c r="H118" s="186">
        <v>78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5175</v>
      </c>
    </row>
    <row r="119" spans="2:65" s="1" customFormat="1" ht="25.5" customHeight="1">
      <c r="B119" s="181"/>
      <c r="C119" s="182" t="s">
        <v>10</v>
      </c>
      <c r="D119" s="182" t="s">
        <v>278</v>
      </c>
      <c r="E119" s="183" t="s">
        <v>5176</v>
      </c>
      <c r="F119" s="184" t="s">
        <v>5177</v>
      </c>
      <c r="G119" s="185" t="s">
        <v>2936</v>
      </c>
      <c r="H119" s="186">
        <v>72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5178</v>
      </c>
    </row>
    <row r="120" spans="2:65" s="1" customFormat="1" ht="25.5" customHeight="1">
      <c r="B120" s="181"/>
      <c r="C120" s="182" t="s">
        <v>435</v>
      </c>
      <c r="D120" s="182" t="s">
        <v>278</v>
      </c>
      <c r="E120" s="183" t="s">
        <v>5179</v>
      </c>
      <c r="F120" s="184" t="s">
        <v>5180</v>
      </c>
      <c r="G120" s="185" t="s">
        <v>2936</v>
      </c>
      <c r="H120" s="186">
        <v>86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5181</v>
      </c>
    </row>
    <row r="121" spans="2:65" s="11" customFormat="1" ht="29.85" customHeight="1">
      <c r="B121" s="168"/>
      <c r="D121" s="169" t="s">
        <v>72</v>
      </c>
      <c r="E121" s="179" t="s">
        <v>1292</v>
      </c>
      <c r="F121" s="179" t="s">
        <v>5182</v>
      </c>
      <c r="I121" s="171"/>
      <c r="J121" s="180">
        <f>BK121</f>
        <v>0</v>
      </c>
      <c r="L121" s="168"/>
      <c r="M121" s="173"/>
      <c r="N121" s="174"/>
      <c r="O121" s="174"/>
      <c r="P121" s="175">
        <f>SUM(P122:P133)</f>
        <v>0</v>
      </c>
      <c r="Q121" s="174"/>
      <c r="R121" s="175">
        <f>SUM(R122:R133)</f>
        <v>0</v>
      </c>
      <c r="S121" s="174"/>
      <c r="T121" s="176">
        <f>SUM(T122:T133)</f>
        <v>0</v>
      </c>
      <c r="AR121" s="169" t="s">
        <v>77</v>
      </c>
      <c r="AT121" s="177" t="s">
        <v>72</v>
      </c>
      <c r="AU121" s="177" t="s">
        <v>77</v>
      </c>
      <c r="AY121" s="169" t="s">
        <v>276</v>
      </c>
      <c r="BK121" s="178">
        <f>SUM(BK122:BK133)</f>
        <v>0</v>
      </c>
    </row>
    <row r="122" spans="2:65" s="1" customFormat="1" ht="16.5" customHeight="1">
      <c r="B122" s="181"/>
      <c r="C122" s="182" t="s">
        <v>439</v>
      </c>
      <c r="D122" s="182" t="s">
        <v>278</v>
      </c>
      <c r="E122" s="183" t="s">
        <v>5183</v>
      </c>
      <c r="F122" s="184" t="s">
        <v>5184</v>
      </c>
      <c r="G122" s="185" t="s">
        <v>325</v>
      </c>
      <c r="H122" s="186">
        <v>174.85</v>
      </c>
      <c r="I122" s="187"/>
      <c r="J122" s="188">
        <f t="shared" ref="J122:J127" si="10"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ref="P122:P127" si="11">O122*H122</f>
        <v>0</v>
      </c>
      <c r="Q122" s="191">
        <v>0</v>
      </c>
      <c r="R122" s="191">
        <f t="shared" ref="R122:R127" si="12">Q122*H122</f>
        <v>0</v>
      </c>
      <c r="S122" s="191">
        <v>0</v>
      </c>
      <c r="T122" s="192">
        <f t="shared" ref="T122:T127" si="13"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ref="BE122:BE127" si="14">IF(N122="základní",J122,0)</f>
        <v>0</v>
      </c>
      <c r="BF122" s="193">
        <f t="shared" ref="BF122:BF127" si="15">IF(N122="snížená",J122,0)</f>
        <v>0</v>
      </c>
      <c r="BG122" s="193">
        <f t="shared" ref="BG122:BG127" si="16">IF(N122="zákl. přenesená",J122,0)</f>
        <v>0</v>
      </c>
      <c r="BH122" s="193">
        <f t="shared" ref="BH122:BH127" si="17">IF(N122="sníž. přenesená",J122,0)</f>
        <v>0</v>
      </c>
      <c r="BI122" s="193">
        <f t="shared" ref="BI122:BI127" si="18">IF(N122="nulová",J122,0)</f>
        <v>0</v>
      </c>
      <c r="BJ122" s="25" t="s">
        <v>92</v>
      </c>
      <c r="BK122" s="193">
        <f t="shared" ref="BK122:BK127" si="19">ROUND(I122*H122,2)</f>
        <v>0</v>
      </c>
      <c r="BL122" s="25" t="s">
        <v>92</v>
      </c>
      <c r="BM122" s="25" t="s">
        <v>5185</v>
      </c>
    </row>
    <row r="123" spans="2:65" s="1" customFormat="1" ht="16.5" customHeight="1">
      <c r="B123" s="181"/>
      <c r="C123" s="182" t="s">
        <v>446</v>
      </c>
      <c r="D123" s="182" t="s">
        <v>278</v>
      </c>
      <c r="E123" s="183" t="s">
        <v>5186</v>
      </c>
      <c r="F123" s="184" t="s">
        <v>5187</v>
      </c>
      <c r="G123" s="185" t="s">
        <v>281</v>
      </c>
      <c r="H123" s="186">
        <v>3.8450000000000002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5188</v>
      </c>
    </row>
    <row r="124" spans="2:65" s="1" customFormat="1" ht="16.5" customHeight="1">
      <c r="B124" s="181"/>
      <c r="C124" s="182" t="s">
        <v>452</v>
      </c>
      <c r="D124" s="182" t="s">
        <v>278</v>
      </c>
      <c r="E124" s="183" t="s">
        <v>5189</v>
      </c>
      <c r="F124" s="184" t="s">
        <v>5190</v>
      </c>
      <c r="G124" s="185" t="s">
        <v>325</v>
      </c>
      <c r="H124" s="186">
        <v>174.85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5191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5192</v>
      </c>
      <c r="F125" s="184" t="s">
        <v>5193</v>
      </c>
      <c r="G125" s="185" t="s">
        <v>325</v>
      </c>
      <c r="H125" s="186">
        <v>174.85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5194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5195</v>
      </c>
      <c r="F126" s="184" t="s">
        <v>5196</v>
      </c>
      <c r="G126" s="185" t="s">
        <v>318</v>
      </c>
      <c r="H126" s="186">
        <v>15.737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5197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5198</v>
      </c>
      <c r="F127" s="184" t="s">
        <v>5199</v>
      </c>
      <c r="G127" s="185" t="s">
        <v>318</v>
      </c>
      <c r="H127" s="186">
        <v>24.591999999999999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5200</v>
      </c>
    </row>
    <row r="128" spans="2:65" s="1" customFormat="1" ht="24">
      <c r="B128" s="42"/>
      <c r="D128" s="195" t="s">
        <v>2961</v>
      </c>
      <c r="F128" s="243" t="s">
        <v>5201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81</v>
      </c>
    </row>
    <row r="129" spans="2:65" s="1" customFormat="1" ht="16.5" customHeight="1">
      <c r="B129" s="181"/>
      <c r="C129" s="182" t="s">
        <v>471</v>
      </c>
      <c r="D129" s="182" t="s">
        <v>278</v>
      </c>
      <c r="E129" s="183" t="s">
        <v>5202</v>
      </c>
      <c r="F129" s="184" t="s">
        <v>5203</v>
      </c>
      <c r="G129" s="185" t="s">
        <v>318</v>
      </c>
      <c r="H129" s="186">
        <v>245.91499999999999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5204</v>
      </c>
    </row>
    <row r="130" spans="2:65" s="1" customFormat="1" ht="16.5" customHeight="1">
      <c r="B130" s="181"/>
      <c r="C130" s="182" t="s">
        <v>475</v>
      </c>
      <c r="D130" s="182" t="s">
        <v>278</v>
      </c>
      <c r="E130" s="183" t="s">
        <v>5205</v>
      </c>
      <c r="F130" s="184" t="s">
        <v>5206</v>
      </c>
      <c r="G130" s="185" t="s">
        <v>318</v>
      </c>
      <c r="H130" s="186">
        <v>24.591999999999999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5207</v>
      </c>
    </row>
    <row r="131" spans="2:65" s="1" customFormat="1" ht="16.5" customHeight="1">
      <c r="B131" s="181"/>
      <c r="C131" s="182" t="s">
        <v>479</v>
      </c>
      <c r="D131" s="182" t="s">
        <v>278</v>
      </c>
      <c r="E131" s="183" t="s">
        <v>5208</v>
      </c>
      <c r="F131" s="184" t="s">
        <v>5209</v>
      </c>
      <c r="G131" s="185" t="s">
        <v>318</v>
      </c>
      <c r="H131" s="186">
        <v>96.393000000000001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5210</v>
      </c>
    </row>
    <row r="132" spans="2:65" s="1" customFormat="1" ht="16.5" customHeight="1">
      <c r="B132" s="181"/>
      <c r="C132" s="182" t="s">
        <v>484</v>
      </c>
      <c r="D132" s="182" t="s">
        <v>278</v>
      </c>
      <c r="E132" s="183" t="s">
        <v>5211</v>
      </c>
      <c r="F132" s="184" t="s">
        <v>5212</v>
      </c>
      <c r="G132" s="185" t="s">
        <v>318</v>
      </c>
      <c r="H132" s="186">
        <v>24.591999999999999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5213</v>
      </c>
    </row>
    <row r="133" spans="2:65" s="1" customFormat="1" ht="16.5" customHeight="1">
      <c r="B133" s="181"/>
      <c r="C133" s="182" t="s">
        <v>490</v>
      </c>
      <c r="D133" s="182" t="s">
        <v>278</v>
      </c>
      <c r="E133" s="183" t="s">
        <v>5214</v>
      </c>
      <c r="F133" s="184" t="s">
        <v>5215</v>
      </c>
      <c r="G133" s="185" t="s">
        <v>318</v>
      </c>
      <c r="H133" s="186">
        <v>24.591999999999999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5216</v>
      </c>
    </row>
    <row r="134" spans="2:65" s="11" customFormat="1" ht="29.85" customHeight="1">
      <c r="B134" s="168"/>
      <c r="D134" s="169" t="s">
        <v>72</v>
      </c>
      <c r="E134" s="179" t="s">
        <v>580</v>
      </c>
      <c r="F134" s="179" t="s">
        <v>5217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SUM(P135:P146)</f>
        <v>0</v>
      </c>
      <c r="Q134" s="174"/>
      <c r="R134" s="175">
        <f>SUM(R135:R146)</f>
        <v>0</v>
      </c>
      <c r="S134" s="174"/>
      <c r="T134" s="176">
        <f>SUM(T135:T146)</f>
        <v>0</v>
      </c>
      <c r="AR134" s="169" t="s">
        <v>81</v>
      </c>
      <c r="AT134" s="177" t="s">
        <v>72</v>
      </c>
      <c r="AU134" s="177" t="s">
        <v>77</v>
      </c>
      <c r="AY134" s="169" t="s">
        <v>276</v>
      </c>
      <c r="BK134" s="178">
        <f>SUM(BK135:BK146)</f>
        <v>0</v>
      </c>
    </row>
    <row r="135" spans="2:65" s="1" customFormat="1" ht="25.5" customHeight="1">
      <c r="B135" s="181"/>
      <c r="C135" s="182" t="s">
        <v>495</v>
      </c>
      <c r="D135" s="182" t="s">
        <v>278</v>
      </c>
      <c r="E135" s="183" t="s">
        <v>5218</v>
      </c>
      <c r="F135" s="184" t="s">
        <v>5219</v>
      </c>
      <c r="G135" s="185" t="s">
        <v>325</v>
      </c>
      <c r="H135" s="186">
        <v>6.4210000000000003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384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384</v>
      </c>
      <c r="BM135" s="25" t="s">
        <v>5220</v>
      </c>
    </row>
    <row r="136" spans="2:65" s="1" customFormat="1" ht="48">
      <c r="B136" s="42"/>
      <c r="D136" s="195" t="s">
        <v>2961</v>
      </c>
      <c r="F136" s="243" t="s">
        <v>5221</v>
      </c>
      <c r="I136" s="244"/>
      <c r="L136" s="42"/>
      <c r="M136" s="245"/>
      <c r="N136" s="43"/>
      <c r="O136" s="43"/>
      <c r="P136" s="43"/>
      <c r="Q136" s="43"/>
      <c r="R136" s="43"/>
      <c r="S136" s="43"/>
      <c r="T136" s="71"/>
      <c r="AT136" s="25" t="s">
        <v>2961</v>
      </c>
      <c r="AU136" s="25" t="s">
        <v>81</v>
      </c>
    </row>
    <row r="137" spans="2:65" s="1" customFormat="1" ht="16.5" customHeight="1">
      <c r="B137" s="181"/>
      <c r="C137" s="182" t="s">
        <v>501</v>
      </c>
      <c r="D137" s="182" t="s">
        <v>278</v>
      </c>
      <c r="E137" s="183" t="s">
        <v>5222</v>
      </c>
      <c r="F137" s="184" t="s">
        <v>5223</v>
      </c>
      <c r="G137" s="185" t="s">
        <v>325</v>
      </c>
      <c r="H137" s="186">
        <v>57.674999999999997</v>
      </c>
      <c r="I137" s="187"/>
      <c r="J137" s="188">
        <f t="shared" ref="J137:J146" si="20"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ref="P137:P146" si="21">O137*H137</f>
        <v>0</v>
      </c>
      <c r="Q137" s="191">
        <v>0</v>
      </c>
      <c r="R137" s="191">
        <f t="shared" ref="R137:R146" si="22">Q137*H137</f>
        <v>0</v>
      </c>
      <c r="S137" s="191">
        <v>0</v>
      </c>
      <c r="T137" s="192">
        <f t="shared" ref="T137:T146" si="23">S137*H137</f>
        <v>0</v>
      </c>
      <c r="AR137" s="25" t="s">
        <v>384</v>
      </c>
      <c r="AT137" s="25" t="s">
        <v>278</v>
      </c>
      <c r="AU137" s="25" t="s">
        <v>81</v>
      </c>
      <c r="AY137" s="25" t="s">
        <v>276</v>
      </c>
      <c r="BE137" s="193">
        <f t="shared" ref="BE137:BE146" si="24">IF(N137="základní",J137,0)</f>
        <v>0</v>
      </c>
      <c r="BF137" s="193">
        <f t="shared" ref="BF137:BF146" si="25">IF(N137="snížená",J137,0)</f>
        <v>0</v>
      </c>
      <c r="BG137" s="193">
        <f t="shared" ref="BG137:BG146" si="26">IF(N137="zákl. přenesená",J137,0)</f>
        <v>0</v>
      </c>
      <c r="BH137" s="193">
        <f t="shared" ref="BH137:BH146" si="27">IF(N137="sníž. přenesená",J137,0)</f>
        <v>0</v>
      </c>
      <c r="BI137" s="193">
        <f t="shared" ref="BI137:BI146" si="28">IF(N137="nulová",J137,0)</f>
        <v>0</v>
      </c>
      <c r="BJ137" s="25" t="s">
        <v>92</v>
      </c>
      <c r="BK137" s="193">
        <f t="shared" ref="BK137:BK146" si="29">ROUND(I137*H137,2)</f>
        <v>0</v>
      </c>
      <c r="BL137" s="25" t="s">
        <v>384</v>
      </c>
      <c r="BM137" s="25" t="s">
        <v>5224</v>
      </c>
    </row>
    <row r="138" spans="2:65" s="1" customFormat="1" ht="16.5" customHeight="1">
      <c r="B138" s="181"/>
      <c r="C138" s="182" t="s">
        <v>513</v>
      </c>
      <c r="D138" s="182" t="s">
        <v>278</v>
      </c>
      <c r="E138" s="183" t="s">
        <v>5225</v>
      </c>
      <c r="F138" s="184" t="s">
        <v>5226</v>
      </c>
      <c r="G138" s="185" t="s">
        <v>5227</v>
      </c>
      <c r="H138" s="186">
        <v>56</v>
      </c>
      <c r="I138" s="187"/>
      <c r="J138" s="188">
        <f t="shared" si="2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384</v>
      </c>
      <c r="BM138" s="25" t="s">
        <v>5228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5229</v>
      </c>
      <c r="F139" s="184" t="s">
        <v>5230</v>
      </c>
      <c r="G139" s="185" t="s">
        <v>325</v>
      </c>
      <c r="H139" s="186">
        <v>57.674999999999997</v>
      </c>
      <c r="I139" s="187"/>
      <c r="J139" s="188">
        <f t="shared" si="2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AR139" s="25" t="s">
        <v>384</v>
      </c>
      <c r="AT139" s="25" t="s">
        <v>278</v>
      </c>
      <c r="AU139" s="25" t="s">
        <v>81</v>
      </c>
      <c r="AY139" s="25" t="s">
        <v>276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5" t="s">
        <v>92</v>
      </c>
      <c r="BK139" s="193">
        <f t="shared" si="29"/>
        <v>0</v>
      </c>
      <c r="BL139" s="25" t="s">
        <v>384</v>
      </c>
      <c r="BM139" s="25" t="s">
        <v>5231</v>
      </c>
    </row>
    <row r="140" spans="2:65" s="1" customFormat="1" ht="25.5" customHeight="1">
      <c r="B140" s="181"/>
      <c r="C140" s="182" t="s">
        <v>520</v>
      </c>
      <c r="D140" s="182" t="s">
        <v>278</v>
      </c>
      <c r="E140" s="183" t="s">
        <v>5232</v>
      </c>
      <c r="F140" s="184" t="s">
        <v>5233</v>
      </c>
      <c r="G140" s="185" t="s">
        <v>325</v>
      </c>
      <c r="H140" s="186">
        <v>57.674999999999997</v>
      </c>
      <c r="I140" s="187"/>
      <c r="J140" s="188">
        <f t="shared" si="2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AR140" s="25" t="s">
        <v>384</v>
      </c>
      <c r="AT140" s="25" t="s">
        <v>278</v>
      </c>
      <c r="AU140" s="25" t="s">
        <v>81</v>
      </c>
      <c r="AY140" s="25" t="s">
        <v>276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5" t="s">
        <v>92</v>
      </c>
      <c r="BK140" s="193">
        <f t="shared" si="29"/>
        <v>0</v>
      </c>
      <c r="BL140" s="25" t="s">
        <v>384</v>
      </c>
      <c r="BM140" s="25" t="s">
        <v>5234</v>
      </c>
    </row>
    <row r="141" spans="2:65" s="1" customFormat="1" ht="25.5" customHeight="1">
      <c r="B141" s="181"/>
      <c r="C141" s="182" t="s">
        <v>526</v>
      </c>
      <c r="D141" s="182" t="s">
        <v>278</v>
      </c>
      <c r="E141" s="183" t="s">
        <v>5235</v>
      </c>
      <c r="F141" s="184" t="s">
        <v>5236</v>
      </c>
      <c r="G141" s="185" t="s">
        <v>325</v>
      </c>
      <c r="H141" s="186">
        <v>57.674999999999997</v>
      </c>
      <c r="I141" s="187"/>
      <c r="J141" s="188">
        <f t="shared" si="2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AR141" s="25" t="s">
        <v>384</v>
      </c>
      <c r="AT141" s="25" t="s">
        <v>278</v>
      </c>
      <c r="AU141" s="25" t="s">
        <v>81</v>
      </c>
      <c r="AY141" s="25" t="s">
        <v>276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5" t="s">
        <v>92</v>
      </c>
      <c r="BK141" s="193">
        <f t="shared" si="29"/>
        <v>0</v>
      </c>
      <c r="BL141" s="25" t="s">
        <v>384</v>
      </c>
      <c r="BM141" s="25" t="s">
        <v>5237</v>
      </c>
    </row>
    <row r="142" spans="2:65" s="1" customFormat="1" ht="16.5" customHeight="1">
      <c r="B142" s="181"/>
      <c r="C142" s="182" t="s">
        <v>532</v>
      </c>
      <c r="D142" s="182" t="s">
        <v>278</v>
      </c>
      <c r="E142" s="183" t="s">
        <v>5238</v>
      </c>
      <c r="F142" s="184" t="s">
        <v>5239</v>
      </c>
      <c r="G142" s="185" t="s">
        <v>325</v>
      </c>
      <c r="H142" s="186">
        <v>46.83</v>
      </c>
      <c r="I142" s="187"/>
      <c r="J142" s="188">
        <f t="shared" si="2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5" t="s">
        <v>92</v>
      </c>
      <c r="BK142" s="193">
        <f t="shared" si="29"/>
        <v>0</v>
      </c>
      <c r="BL142" s="25" t="s">
        <v>384</v>
      </c>
      <c r="BM142" s="25" t="s">
        <v>5240</v>
      </c>
    </row>
    <row r="143" spans="2:65" s="1" customFormat="1" ht="16.5" customHeight="1">
      <c r="B143" s="181"/>
      <c r="C143" s="182" t="s">
        <v>549</v>
      </c>
      <c r="D143" s="182" t="s">
        <v>278</v>
      </c>
      <c r="E143" s="183" t="s">
        <v>5241</v>
      </c>
      <c r="F143" s="184" t="s">
        <v>5242</v>
      </c>
      <c r="G143" s="185" t="s">
        <v>325</v>
      </c>
      <c r="H143" s="186">
        <v>14.145</v>
      </c>
      <c r="I143" s="187"/>
      <c r="J143" s="188">
        <f t="shared" si="2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AR143" s="25" t="s">
        <v>384</v>
      </c>
      <c r="AT143" s="25" t="s">
        <v>278</v>
      </c>
      <c r="AU143" s="25" t="s">
        <v>81</v>
      </c>
      <c r="AY143" s="25" t="s">
        <v>276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5" t="s">
        <v>92</v>
      </c>
      <c r="BK143" s="193">
        <f t="shared" si="29"/>
        <v>0</v>
      </c>
      <c r="BL143" s="25" t="s">
        <v>384</v>
      </c>
      <c r="BM143" s="25" t="s">
        <v>5243</v>
      </c>
    </row>
    <row r="144" spans="2:65" s="1" customFormat="1" ht="16.5" customHeight="1">
      <c r="B144" s="181"/>
      <c r="C144" s="182" t="s">
        <v>555</v>
      </c>
      <c r="D144" s="182" t="s">
        <v>278</v>
      </c>
      <c r="E144" s="183" t="s">
        <v>5244</v>
      </c>
      <c r="F144" s="184" t="s">
        <v>5245</v>
      </c>
      <c r="G144" s="185" t="s">
        <v>325</v>
      </c>
      <c r="H144" s="186">
        <v>6.4210000000000003</v>
      </c>
      <c r="I144" s="187"/>
      <c r="J144" s="188">
        <f t="shared" si="2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AR144" s="25" t="s">
        <v>384</v>
      </c>
      <c r="AT144" s="25" t="s">
        <v>278</v>
      </c>
      <c r="AU144" s="25" t="s">
        <v>81</v>
      </c>
      <c r="AY144" s="25" t="s">
        <v>276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5" t="s">
        <v>92</v>
      </c>
      <c r="BK144" s="193">
        <f t="shared" si="29"/>
        <v>0</v>
      </c>
      <c r="BL144" s="25" t="s">
        <v>384</v>
      </c>
      <c r="BM144" s="25" t="s">
        <v>5246</v>
      </c>
    </row>
    <row r="145" spans="2:65" s="1" customFormat="1" ht="16.5" customHeight="1">
      <c r="B145" s="181"/>
      <c r="C145" s="182" t="s">
        <v>559</v>
      </c>
      <c r="D145" s="182" t="s">
        <v>278</v>
      </c>
      <c r="E145" s="183" t="s">
        <v>5247</v>
      </c>
      <c r="F145" s="184" t="s">
        <v>5248</v>
      </c>
      <c r="G145" s="185" t="s">
        <v>325</v>
      </c>
      <c r="H145" s="186">
        <v>57.674999999999997</v>
      </c>
      <c r="I145" s="187"/>
      <c r="J145" s="188">
        <f t="shared" si="2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AR145" s="25" t="s">
        <v>384</v>
      </c>
      <c r="AT145" s="25" t="s">
        <v>278</v>
      </c>
      <c r="AU145" s="25" t="s">
        <v>81</v>
      </c>
      <c r="AY145" s="25" t="s">
        <v>276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5" t="s">
        <v>92</v>
      </c>
      <c r="BK145" s="193">
        <f t="shared" si="29"/>
        <v>0</v>
      </c>
      <c r="BL145" s="25" t="s">
        <v>384</v>
      </c>
      <c r="BM145" s="25" t="s">
        <v>5249</v>
      </c>
    </row>
    <row r="146" spans="2:65" s="1" customFormat="1" ht="25.5" customHeight="1">
      <c r="B146" s="181"/>
      <c r="C146" s="182" t="s">
        <v>563</v>
      </c>
      <c r="D146" s="182" t="s">
        <v>278</v>
      </c>
      <c r="E146" s="183" t="s">
        <v>5250</v>
      </c>
      <c r="F146" s="184" t="s">
        <v>5251</v>
      </c>
      <c r="G146" s="185" t="s">
        <v>325</v>
      </c>
      <c r="H146" s="186">
        <v>25.486999999999998</v>
      </c>
      <c r="I146" s="187"/>
      <c r="J146" s="188">
        <f t="shared" si="2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21"/>
        <v>0</v>
      </c>
      <c r="Q146" s="191">
        <v>0</v>
      </c>
      <c r="R146" s="191">
        <f t="shared" si="22"/>
        <v>0</v>
      </c>
      <c r="S146" s="191">
        <v>0</v>
      </c>
      <c r="T146" s="192">
        <f t="shared" si="23"/>
        <v>0</v>
      </c>
      <c r="AR146" s="25" t="s">
        <v>384</v>
      </c>
      <c r="AT146" s="25" t="s">
        <v>278</v>
      </c>
      <c r="AU146" s="25" t="s">
        <v>81</v>
      </c>
      <c r="AY146" s="25" t="s">
        <v>276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5" t="s">
        <v>92</v>
      </c>
      <c r="BK146" s="193">
        <f t="shared" si="29"/>
        <v>0</v>
      </c>
      <c r="BL146" s="25" t="s">
        <v>384</v>
      </c>
      <c r="BM146" s="25" t="s">
        <v>5252</v>
      </c>
    </row>
    <row r="147" spans="2:65" s="11" customFormat="1" ht="29.85" customHeight="1">
      <c r="B147" s="168"/>
      <c r="D147" s="169" t="s">
        <v>72</v>
      </c>
      <c r="E147" s="179" t="s">
        <v>751</v>
      </c>
      <c r="F147" s="179" t="s">
        <v>5253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81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5254</v>
      </c>
      <c r="F148" s="184" t="s">
        <v>5255</v>
      </c>
      <c r="G148" s="185" t="s">
        <v>325</v>
      </c>
      <c r="H148" s="186">
        <v>174.85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384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384</v>
      </c>
      <c r="BM148" s="25" t="s">
        <v>5256</v>
      </c>
    </row>
    <row r="149" spans="2:65" s="1" customFormat="1" ht="16.5" customHeight="1">
      <c r="B149" s="181"/>
      <c r="C149" s="182" t="s">
        <v>574</v>
      </c>
      <c r="D149" s="182" t="s">
        <v>278</v>
      </c>
      <c r="E149" s="183" t="s">
        <v>5257</v>
      </c>
      <c r="F149" s="184" t="s">
        <v>5258</v>
      </c>
      <c r="G149" s="185" t="s">
        <v>325</v>
      </c>
      <c r="H149" s="186">
        <v>174.85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384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384</v>
      </c>
      <c r="BM149" s="25" t="s">
        <v>5259</v>
      </c>
    </row>
    <row r="150" spans="2:65" s="11" customFormat="1" ht="29.85" customHeight="1">
      <c r="B150" s="168"/>
      <c r="D150" s="169" t="s">
        <v>72</v>
      </c>
      <c r="E150" s="179" t="s">
        <v>5260</v>
      </c>
      <c r="F150" s="179" t="s">
        <v>5261</v>
      </c>
      <c r="I150" s="171"/>
      <c r="J150" s="180">
        <f>BK150</f>
        <v>0</v>
      </c>
      <c r="L150" s="168"/>
      <c r="M150" s="173"/>
      <c r="N150" s="174"/>
      <c r="O150" s="174"/>
      <c r="P150" s="175">
        <f>SUM(P151:P155)</f>
        <v>0</v>
      </c>
      <c r="Q150" s="174"/>
      <c r="R150" s="175">
        <f>SUM(R151:R155)</f>
        <v>0</v>
      </c>
      <c r="S150" s="174"/>
      <c r="T150" s="176">
        <f>SUM(T151:T155)</f>
        <v>0</v>
      </c>
      <c r="AR150" s="169" t="s">
        <v>77</v>
      </c>
      <c r="AT150" s="177" t="s">
        <v>72</v>
      </c>
      <c r="AU150" s="177" t="s">
        <v>77</v>
      </c>
      <c r="AY150" s="169" t="s">
        <v>276</v>
      </c>
      <c r="BK150" s="178">
        <f>SUM(BK151:BK155)</f>
        <v>0</v>
      </c>
    </row>
    <row r="151" spans="2:65" s="1" customFormat="1" ht="16.5" customHeight="1">
      <c r="B151" s="181"/>
      <c r="C151" s="182" t="s">
        <v>582</v>
      </c>
      <c r="D151" s="182" t="s">
        <v>278</v>
      </c>
      <c r="E151" s="183" t="s">
        <v>5262</v>
      </c>
      <c r="F151" s="184" t="s">
        <v>5263</v>
      </c>
      <c r="G151" s="185" t="s">
        <v>281</v>
      </c>
      <c r="H151" s="186">
        <v>10.08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5264</v>
      </c>
    </row>
    <row r="152" spans="2:65" s="1" customFormat="1" ht="36">
      <c r="B152" s="42"/>
      <c r="D152" s="195" t="s">
        <v>2961</v>
      </c>
      <c r="F152" s="243" t="s">
        <v>5265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81</v>
      </c>
    </row>
    <row r="153" spans="2:65" s="1" customFormat="1" ht="16.5" customHeight="1">
      <c r="B153" s="181"/>
      <c r="C153" s="182" t="s">
        <v>588</v>
      </c>
      <c r="D153" s="182" t="s">
        <v>278</v>
      </c>
      <c r="E153" s="183" t="s">
        <v>5266</v>
      </c>
      <c r="F153" s="184" t="s">
        <v>5267</v>
      </c>
      <c r="G153" s="185" t="s">
        <v>5268</v>
      </c>
      <c r="H153" s="186">
        <v>120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5269</v>
      </c>
    </row>
    <row r="154" spans="2:65" s="1" customFormat="1" ht="60">
      <c r="B154" s="42"/>
      <c r="D154" s="195" t="s">
        <v>2961</v>
      </c>
      <c r="F154" s="243" t="s">
        <v>5270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81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5271</v>
      </c>
      <c r="F155" s="184" t="s">
        <v>5272</v>
      </c>
      <c r="G155" s="185" t="s">
        <v>2936</v>
      </c>
      <c r="H155" s="186">
        <v>34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5273</v>
      </c>
    </row>
    <row r="156" spans="2:65" s="1" customFormat="1" ht="6.9" customHeight="1">
      <c r="B156" s="57"/>
      <c r="C156" s="58"/>
      <c r="D156" s="58"/>
      <c r="E156" s="58"/>
      <c r="F156" s="58"/>
      <c r="G156" s="58"/>
      <c r="H156" s="58"/>
      <c r="I156" s="135"/>
      <c r="J156" s="58"/>
      <c r="K156" s="58"/>
      <c r="L156" s="42"/>
    </row>
  </sheetData>
  <sheetProtection password="E2A1" sheet="1" objects="1" scenarios="1"/>
  <autoFilter ref="C95:K155"/>
  <mergeCells count="16">
    <mergeCell ref="L2:V2"/>
    <mergeCell ref="E82:H82"/>
    <mergeCell ref="E86:H86"/>
    <mergeCell ref="E84:H84"/>
    <mergeCell ref="E88:H88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204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598" t="s">
        <v>5119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5274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ROUND(J99,2)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ROUND(SUM(BE99:BE494), 2)</f>
        <v>0</v>
      </c>
      <c r="G34" s="43"/>
      <c r="H34" s="43"/>
      <c r="I34" s="127">
        <v>0.21</v>
      </c>
      <c r="J34" s="126">
        <f>ROUND(ROUND((SUM(BE99:BE494)),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ROUND(SUM(BF99:BF494), 2)</f>
        <v>0</v>
      </c>
      <c r="G35" s="43"/>
      <c r="H35" s="43"/>
      <c r="I35" s="127">
        <v>0.15</v>
      </c>
      <c r="J35" s="126">
        <f>ROUND(ROUND((SUM(BF99:BF494)),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ROUND(SUM(BG99:BG494),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ROUND(SUM(BH99:BH494),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ROUND(SUM(BI99:BI494),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598" t="s">
        <v>5119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2.2.2 - STAVEBNÍ ÚPRAVY 1 NP A 2 NP OBJ. 53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J99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J100</f>
        <v>0</v>
      </c>
      <c r="K65" s="149"/>
    </row>
    <row r="66" spans="2:11" s="9" customFormat="1" ht="19.95" customHeight="1">
      <c r="B66" s="150"/>
      <c r="C66" s="151"/>
      <c r="D66" s="152" t="s">
        <v>248</v>
      </c>
      <c r="E66" s="153"/>
      <c r="F66" s="153"/>
      <c r="G66" s="153"/>
      <c r="H66" s="153"/>
      <c r="I66" s="154"/>
      <c r="J66" s="155">
        <f>J101</f>
        <v>0</v>
      </c>
      <c r="K66" s="156"/>
    </row>
    <row r="67" spans="2:11" s="9" customFormat="1" ht="19.95" customHeight="1">
      <c r="B67" s="150"/>
      <c r="C67" s="151"/>
      <c r="D67" s="152" t="s">
        <v>249</v>
      </c>
      <c r="E67" s="153"/>
      <c r="F67" s="153"/>
      <c r="G67" s="153"/>
      <c r="H67" s="153"/>
      <c r="I67" s="154"/>
      <c r="J67" s="155">
        <f>J128</f>
        <v>0</v>
      </c>
      <c r="K67" s="156"/>
    </row>
    <row r="68" spans="2:11" s="9" customFormat="1" ht="19.95" customHeight="1">
      <c r="B68" s="150"/>
      <c r="C68" s="151"/>
      <c r="D68" s="152" t="s">
        <v>251</v>
      </c>
      <c r="E68" s="153"/>
      <c r="F68" s="153"/>
      <c r="G68" s="153"/>
      <c r="H68" s="153"/>
      <c r="I68" s="154"/>
      <c r="J68" s="155">
        <f>J284</f>
        <v>0</v>
      </c>
      <c r="K68" s="156"/>
    </row>
    <row r="69" spans="2:11" s="9" customFormat="1" ht="19.95" customHeight="1">
      <c r="B69" s="150"/>
      <c r="C69" s="151"/>
      <c r="D69" s="152" t="s">
        <v>252</v>
      </c>
      <c r="E69" s="153"/>
      <c r="F69" s="153"/>
      <c r="G69" s="153"/>
      <c r="H69" s="153"/>
      <c r="I69" s="154"/>
      <c r="J69" s="155">
        <f>J332</f>
        <v>0</v>
      </c>
      <c r="K69" s="156"/>
    </row>
    <row r="70" spans="2:11" s="9" customFormat="1" ht="19.95" customHeight="1">
      <c r="B70" s="150"/>
      <c r="C70" s="151"/>
      <c r="D70" s="152" t="s">
        <v>253</v>
      </c>
      <c r="E70" s="153"/>
      <c r="F70" s="153"/>
      <c r="G70" s="153"/>
      <c r="H70" s="153"/>
      <c r="I70" s="154"/>
      <c r="J70" s="155">
        <f>J338</f>
        <v>0</v>
      </c>
      <c r="K70" s="156"/>
    </row>
    <row r="71" spans="2:11" s="8" customFormat="1" ht="24.9" customHeight="1">
      <c r="B71" s="143"/>
      <c r="C71" s="144"/>
      <c r="D71" s="145" t="s">
        <v>254</v>
      </c>
      <c r="E71" s="146"/>
      <c r="F71" s="146"/>
      <c r="G71" s="146"/>
      <c r="H71" s="146"/>
      <c r="I71" s="147"/>
      <c r="J71" s="148">
        <f>J340</f>
        <v>0</v>
      </c>
      <c r="K71" s="149"/>
    </row>
    <row r="72" spans="2:11" s="9" customFormat="1" ht="19.95" customHeight="1">
      <c r="B72" s="150"/>
      <c r="C72" s="151"/>
      <c r="D72" s="152" t="s">
        <v>771</v>
      </c>
      <c r="E72" s="153"/>
      <c r="F72" s="153"/>
      <c r="G72" s="153"/>
      <c r="H72" s="153"/>
      <c r="I72" s="154"/>
      <c r="J72" s="155">
        <f>J341</f>
        <v>0</v>
      </c>
      <c r="K72" s="156"/>
    </row>
    <row r="73" spans="2:11" s="9" customFormat="1" ht="19.95" customHeight="1">
      <c r="B73" s="150"/>
      <c r="C73" s="151"/>
      <c r="D73" s="152" t="s">
        <v>773</v>
      </c>
      <c r="E73" s="153"/>
      <c r="F73" s="153"/>
      <c r="G73" s="153"/>
      <c r="H73" s="153"/>
      <c r="I73" s="154"/>
      <c r="J73" s="155">
        <f>J347</f>
        <v>0</v>
      </c>
      <c r="K73" s="156"/>
    </row>
    <row r="74" spans="2:11" s="9" customFormat="1" ht="19.95" customHeight="1">
      <c r="B74" s="150"/>
      <c r="C74" s="151"/>
      <c r="D74" s="152" t="s">
        <v>256</v>
      </c>
      <c r="E74" s="153"/>
      <c r="F74" s="153"/>
      <c r="G74" s="153"/>
      <c r="H74" s="153"/>
      <c r="I74" s="154"/>
      <c r="J74" s="155">
        <f>J371</f>
        <v>0</v>
      </c>
      <c r="K74" s="156"/>
    </row>
    <row r="75" spans="2:11" s="9" customFormat="1" ht="19.95" customHeight="1">
      <c r="B75" s="150"/>
      <c r="C75" s="151"/>
      <c r="D75" s="152" t="s">
        <v>259</v>
      </c>
      <c r="E75" s="153"/>
      <c r="F75" s="153"/>
      <c r="G75" s="153"/>
      <c r="H75" s="153"/>
      <c r="I75" s="154"/>
      <c r="J75" s="155">
        <f>J429</f>
        <v>0</v>
      </c>
      <c r="K75" s="156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14"/>
      <c r="J76" s="43"/>
      <c r="K76" s="46"/>
    </row>
    <row r="77" spans="2:11" s="1" customFormat="1" ht="6.9" customHeight="1">
      <c r="B77" s="57"/>
      <c r="C77" s="58"/>
      <c r="D77" s="58"/>
      <c r="E77" s="58"/>
      <c r="F77" s="58"/>
      <c r="G77" s="58"/>
      <c r="H77" s="58"/>
      <c r="I77" s="135"/>
      <c r="J77" s="58"/>
      <c r="K77" s="59"/>
    </row>
    <row r="81" spans="2:12" s="1" customFormat="1" ht="6.9" customHeight="1">
      <c r="B81" s="60"/>
      <c r="C81" s="61"/>
      <c r="D81" s="61"/>
      <c r="E81" s="61"/>
      <c r="F81" s="61"/>
      <c r="G81" s="61"/>
      <c r="H81" s="61"/>
      <c r="I81" s="136"/>
      <c r="J81" s="61"/>
      <c r="K81" s="61"/>
      <c r="L81" s="42"/>
    </row>
    <row r="82" spans="2:12" s="1" customFormat="1" ht="36.9" customHeight="1">
      <c r="B82" s="42"/>
      <c r="C82" s="62" t="s">
        <v>260</v>
      </c>
      <c r="L82" s="42"/>
    </row>
    <row r="83" spans="2:12" s="1" customFormat="1" ht="6.9" customHeight="1">
      <c r="B83" s="42"/>
      <c r="L83" s="42"/>
    </row>
    <row r="84" spans="2:12" s="1" customFormat="1" ht="14.4" customHeight="1">
      <c r="B84" s="42"/>
      <c r="C84" s="64" t="s">
        <v>20</v>
      </c>
      <c r="L84" s="42"/>
    </row>
    <row r="85" spans="2:12" s="1" customFormat="1" ht="16.5" customHeight="1">
      <c r="B85" s="42"/>
      <c r="E85" s="624" t="str">
        <f>E7</f>
        <v>STAVBA 1 + STAVBA 2</v>
      </c>
      <c r="F85" s="625"/>
      <c r="G85" s="625"/>
      <c r="H85" s="625"/>
      <c r="L85" s="42"/>
    </row>
    <row r="86" spans="2:12" ht="13.2">
      <c r="B86" s="29"/>
      <c r="C86" s="64" t="s">
        <v>234</v>
      </c>
      <c r="L86" s="29"/>
    </row>
    <row r="87" spans="2:12" ht="16.5" customHeight="1">
      <c r="B87" s="29"/>
      <c r="E87" s="624" t="s">
        <v>3752</v>
      </c>
      <c r="F87" s="618"/>
      <c r="G87" s="618"/>
      <c r="H87" s="618"/>
      <c r="L87" s="29"/>
    </row>
    <row r="88" spans="2:12" ht="13.2">
      <c r="B88" s="29"/>
      <c r="C88" s="64" t="s">
        <v>236</v>
      </c>
      <c r="L88" s="29"/>
    </row>
    <row r="89" spans="2:12" s="1" customFormat="1" ht="16.5" customHeight="1">
      <c r="B89" s="42"/>
      <c r="E89" s="626" t="s">
        <v>5119</v>
      </c>
      <c r="F89" s="627"/>
      <c r="G89" s="627"/>
      <c r="H89" s="627"/>
      <c r="L89" s="42"/>
    </row>
    <row r="90" spans="2:12" s="1" customFormat="1" ht="14.4" customHeight="1">
      <c r="B90" s="42"/>
      <c r="C90" s="64" t="s">
        <v>2736</v>
      </c>
      <c r="L90" s="42"/>
    </row>
    <row r="91" spans="2:12" s="1" customFormat="1" ht="17.25" customHeight="1">
      <c r="B91" s="42"/>
      <c r="E91" s="591" t="str">
        <f>E13</f>
        <v>2.2.2 - STAVEBNÍ ÚPRAVY 1 NP A 2 NP OBJ. 53</v>
      </c>
      <c r="F91" s="627"/>
      <c r="G91" s="627"/>
      <c r="H91" s="627"/>
      <c r="L91" s="42"/>
    </row>
    <row r="92" spans="2:12" s="1" customFormat="1" ht="6.9" customHeight="1">
      <c r="B92" s="42"/>
      <c r="L92" s="42"/>
    </row>
    <row r="93" spans="2:12" s="1" customFormat="1" ht="18" customHeight="1">
      <c r="B93" s="42"/>
      <c r="C93" s="64" t="s">
        <v>24</v>
      </c>
      <c r="F93" s="157" t="str">
        <f>F16</f>
        <v>Olomouc, ul. Šlechtitelů, areál PřF UP, parc. č. 1</v>
      </c>
      <c r="I93" s="158" t="s">
        <v>26</v>
      </c>
      <c r="J93" s="68" t="str">
        <f>IF(J16="","",J16)</f>
        <v>30. 1. 2018</v>
      </c>
      <c r="L93" s="42"/>
    </row>
    <row r="94" spans="2:12" s="1" customFormat="1" ht="6.9" customHeight="1">
      <c r="B94" s="42"/>
      <c r="L94" s="42"/>
    </row>
    <row r="95" spans="2:12" s="1" customFormat="1" ht="13.2">
      <c r="B95" s="42"/>
      <c r="C95" s="64" t="s">
        <v>28</v>
      </c>
      <c r="F95" s="157" t="str">
        <f>E19</f>
        <v>Univerzita Palackého v Olomouci, Křížkovského</v>
      </c>
      <c r="I95" s="158" t="s">
        <v>34</v>
      </c>
      <c r="J95" s="157" t="str">
        <f>E25</f>
        <v>ASET studio s.r.o.</v>
      </c>
      <c r="L95" s="42"/>
    </row>
    <row r="96" spans="2:12" s="1" customFormat="1" ht="14.4" customHeight="1">
      <c r="B96" s="42"/>
      <c r="C96" s="64" t="s">
        <v>32</v>
      </c>
      <c r="F96" s="157" t="str">
        <f>IF(E22="","",E22)</f>
        <v/>
      </c>
      <c r="L96" s="42"/>
    </row>
    <row r="97" spans="2:65" s="1" customFormat="1" ht="10.35" customHeight="1">
      <c r="B97" s="42"/>
      <c r="L97" s="42"/>
    </row>
    <row r="98" spans="2:65" s="10" customFormat="1" ht="29.25" customHeight="1">
      <c r="B98" s="159"/>
      <c r="C98" s="160" t="s">
        <v>261</v>
      </c>
      <c r="D98" s="161" t="s">
        <v>58</v>
      </c>
      <c r="E98" s="161" t="s">
        <v>54</v>
      </c>
      <c r="F98" s="161" t="s">
        <v>262</v>
      </c>
      <c r="G98" s="161" t="s">
        <v>263</v>
      </c>
      <c r="H98" s="161" t="s">
        <v>264</v>
      </c>
      <c r="I98" s="162" t="s">
        <v>265</v>
      </c>
      <c r="J98" s="161" t="s">
        <v>242</v>
      </c>
      <c r="K98" s="163" t="s">
        <v>266</v>
      </c>
      <c r="L98" s="159"/>
      <c r="M98" s="74" t="s">
        <v>267</v>
      </c>
      <c r="N98" s="75" t="s">
        <v>43</v>
      </c>
      <c r="O98" s="75" t="s">
        <v>268</v>
      </c>
      <c r="P98" s="75" t="s">
        <v>269</v>
      </c>
      <c r="Q98" s="75" t="s">
        <v>270</v>
      </c>
      <c r="R98" s="75" t="s">
        <v>271</v>
      </c>
      <c r="S98" s="75" t="s">
        <v>272</v>
      </c>
      <c r="T98" s="76" t="s">
        <v>273</v>
      </c>
    </row>
    <row r="99" spans="2:65" s="1" customFormat="1" ht="29.25" customHeight="1">
      <c r="B99" s="42"/>
      <c r="C99" s="78" t="s">
        <v>243</v>
      </c>
      <c r="J99" s="164">
        <f>BK99</f>
        <v>0</v>
      </c>
      <c r="L99" s="42"/>
      <c r="M99" s="77"/>
      <c r="N99" s="69"/>
      <c r="O99" s="69"/>
      <c r="P99" s="165">
        <f>P100+P340</f>
        <v>0</v>
      </c>
      <c r="Q99" s="69"/>
      <c r="R99" s="165">
        <f>R100+R340</f>
        <v>43.483502049999998</v>
      </c>
      <c r="S99" s="69"/>
      <c r="T99" s="166">
        <f>T100+T340</f>
        <v>24.417981000000001</v>
      </c>
      <c r="AT99" s="25" t="s">
        <v>72</v>
      </c>
      <c r="AU99" s="25" t="s">
        <v>244</v>
      </c>
      <c r="BK99" s="167">
        <f>BK100+BK340</f>
        <v>0</v>
      </c>
    </row>
    <row r="100" spans="2:65" s="11" customFormat="1" ht="37.35" customHeight="1">
      <c r="B100" s="168"/>
      <c r="D100" s="169" t="s">
        <v>72</v>
      </c>
      <c r="E100" s="170" t="s">
        <v>274</v>
      </c>
      <c r="F100" s="170" t="s">
        <v>275</v>
      </c>
      <c r="I100" s="171"/>
      <c r="J100" s="172">
        <f>BK100</f>
        <v>0</v>
      </c>
      <c r="L100" s="168"/>
      <c r="M100" s="173"/>
      <c r="N100" s="174"/>
      <c r="O100" s="174"/>
      <c r="P100" s="175">
        <f>P101+P128+P284+P332+P338</f>
        <v>0</v>
      </c>
      <c r="Q100" s="174"/>
      <c r="R100" s="175">
        <f>R101+R128+R284+R332+R338</f>
        <v>40.586711049999998</v>
      </c>
      <c r="S100" s="174"/>
      <c r="T100" s="176">
        <f>T101+T128+T284+T332+T338</f>
        <v>23.68141</v>
      </c>
      <c r="AR100" s="169" t="s">
        <v>77</v>
      </c>
      <c r="AT100" s="177" t="s">
        <v>72</v>
      </c>
      <c r="AU100" s="177" t="s">
        <v>73</v>
      </c>
      <c r="AY100" s="169" t="s">
        <v>276</v>
      </c>
      <c r="BK100" s="178">
        <f>BK101+BK128+BK284+BK332+BK338</f>
        <v>0</v>
      </c>
    </row>
    <row r="101" spans="2:65" s="11" customFormat="1" ht="19.95" customHeight="1">
      <c r="B101" s="168"/>
      <c r="D101" s="169" t="s">
        <v>72</v>
      </c>
      <c r="E101" s="179" t="s">
        <v>87</v>
      </c>
      <c r="F101" s="179" t="s">
        <v>355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SUM(P102:P127)</f>
        <v>0</v>
      </c>
      <c r="Q101" s="174"/>
      <c r="R101" s="175">
        <f>SUM(R102:R127)</f>
        <v>5.6372771000000004</v>
      </c>
      <c r="S101" s="174"/>
      <c r="T101" s="176">
        <f>SUM(T102:T127)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SUM(BK102:BK127)</f>
        <v>0</v>
      </c>
    </row>
    <row r="102" spans="2:65" s="1" customFormat="1" ht="16.5" customHeight="1">
      <c r="B102" s="181"/>
      <c r="C102" s="182" t="s">
        <v>77</v>
      </c>
      <c r="D102" s="182" t="s">
        <v>278</v>
      </c>
      <c r="E102" s="183" t="s">
        <v>357</v>
      </c>
      <c r="F102" s="184" t="s">
        <v>358</v>
      </c>
      <c r="G102" s="185" t="s">
        <v>281</v>
      </c>
      <c r="H102" s="186">
        <v>1.998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1.6627000000000001</v>
      </c>
      <c r="R102" s="191">
        <f>Q102*H102</f>
        <v>3.3220746000000001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5275</v>
      </c>
    </row>
    <row r="103" spans="2:65" s="12" customFormat="1">
      <c r="B103" s="194"/>
      <c r="D103" s="195" t="s">
        <v>284</v>
      </c>
      <c r="E103" s="196" t="s">
        <v>5</v>
      </c>
      <c r="F103" s="197" t="s">
        <v>360</v>
      </c>
      <c r="H103" s="196" t="s">
        <v>5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6" t="s">
        <v>284</v>
      </c>
      <c r="AU103" s="196" t="s">
        <v>81</v>
      </c>
      <c r="AV103" s="12" t="s">
        <v>77</v>
      </c>
      <c r="AW103" s="12" t="s">
        <v>36</v>
      </c>
      <c r="AX103" s="12" t="s">
        <v>73</v>
      </c>
      <c r="AY103" s="196" t="s">
        <v>276</v>
      </c>
    </row>
    <row r="104" spans="2:65" s="12" customFormat="1">
      <c r="B104" s="194"/>
      <c r="D104" s="195" t="s">
        <v>284</v>
      </c>
      <c r="E104" s="196" t="s">
        <v>5</v>
      </c>
      <c r="F104" s="197" t="s">
        <v>286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5276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81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5277</v>
      </c>
      <c r="H106" s="205">
        <v>0.54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81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5278</v>
      </c>
      <c r="H107" s="205">
        <v>0.54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81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5278</v>
      </c>
      <c r="H108" s="205">
        <v>0.54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5279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5280</v>
      </c>
      <c r="H110" s="205">
        <v>0.378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4" customFormat="1">
      <c r="B111" s="210"/>
      <c r="D111" s="195" t="s">
        <v>284</v>
      </c>
      <c r="E111" s="211" t="s">
        <v>5</v>
      </c>
      <c r="F111" s="212" t="s">
        <v>290</v>
      </c>
      <c r="H111" s="213">
        <v>1.998</v>
      </c>
      <c r="I111" s="214"/>
      <c r="L111" s="210"/>
      <c r="M111" s="215"/>
      <c r="N111" s="216"/>
      <c r="O111" s="216"/>
      <c r="P111" s="216"/>
      <c r="Q111" s="216"/>
      <c r="R111" s="216"/>
      <c r="S111" s="216"/>
      <c r="T111" s="217"/>
      <c r="AT111" s="211" t="s">
        <v>284</v>
      </c>
      <c r="AU111" s="211" t="s">
        <v>81</v>
      </c>
      <c r="AV111" s="14" t="s">
        <v>87</v>
      </c>
      <c r="AW111" s="14" t="s">
        <v>36</v>
      </c>
      <c r="AX111" s="14" t="s">
        <v>73</v>
      </c>
      <c r="AY111" s="211" t="s">
        <v>276</v>
      </c>
    </row>
    <row r="112" spans="2:65" s="15" customFormat="1">
      <c r="B112" s="218"/>
      <c r="D112" s="195" t="s">
        <v>284</v>
      </c>
      <c r="E112" s="219" t="s">
        <v>5</v>
      </c>
      <c r="F112" s="220" t="s">
        <v>291</v>
      </c>
      <c r="H112" s="221">
        <v>1.998</v>
      </c>
      <c r="I112" s="222"/>
      <c r="L112" s="218"/>
      <c r="M112" s="223"/>
      <c r="N112" s="224"/>
      <c r="O112" s="224"/>
      <c r="P112" s="224"/>
      <c r="Q112" s="224"/>
      <c r="R112" s="224"/>
      <c r="S112" s="224"/>
      <c r="T112" s="225"/>
      <c r="AT112" s="219" t="s">
        <v>284</v>
      </c>
      <c r="AU112" s="219" t="s">
        <v>81</v>
      </c>
      <c r="AV112" s="15" t="s">
        <v>92</v>
      </c>
      <c r="AW112" s="15" t="s">
        <v>36</v>
      </c>
      <c r="AX112" s="15" t="s">
        <v>77</v>
      </c>
      <c r="AY112" s="219" t="s">
        <v>276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5281</v>
      </c>
      <c r="F113" s="184" t="s">
        <v>5282</v>
      </c>
      <c r="G113" s="185" t="s">
        <v>368</v>
      </c>
      <c r="H113" s="186">
        <v>2</v>
      </c>
      <c r="I113" s="187"/>
      <c r="J113" s="188">
        <f>ROUND(I113*H113,2)</f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2.6929999999999999E-2</v>
      </c>
      <c r="R113" s="191">
        <f>Q113*H113</f>
        <v>5.3859999999999998E-2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5283</v>
      </c>
    </row>
    <row r="114" spans="2:65" s="12" customFormat="1">
      <c r="B114" s="194"/>
      <c r="D114" s="195" t="s">
        <v>284</v>
      </c>
      <c r="E114" s="196" t="s">
        <v>5</v>
      </c>
      <c r="F114" s="197" t="s">
        <v>5284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2" customFormat="1">
      <c r="B115" s="194"/>
      <c r="D115" s="195" t="s">
        <v>284</v>
      </c>
      <c r="E115" s="196" t="s">
        <v>5</v>
      </c>
      <c r="F115" s="197" t="s">
        <v>3990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5276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81</v>
      </c>
      <c r="H117" s="205">
        <v>2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16.5" customHeight="1">
      <c r="B120" s="181"/>
      <c r="C120" s="182" t="s">
        <v>87</v>
      </c>
      <c r="D120" s="182" t="s">
        <v>278</v>
      </c>
      <c r="E120" s="183" t="s">
        <v>5285</v>
      </c>
      <c r="F120" s="184" t="s">
        <v>5286</v>
      </c>
      <c r="G120" s="185" t="s">
        <v>325</v>
      </c>
      <c r="H120" s="186">
        <v>21.65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0.10445</v>
      </c>
      <c r="R120" s="191">
        <f>Q120*H120</f>
        <v>2.2613425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5287</v>
      </c>
    </row>
    <row r="121" spans="2:65" s="12" customFormat="1">
      <c r="B121" s="194"/>
      <c r="D121" s="195" t="s">
        <v>284</v>
      </c>
      <c r="E121" s="196" t="s">
        <v>5</v>
      </c>
      <c r="F121" s="197" t="s">
        <v>5288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3990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5276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5289</v>
      </c>
      <c r="H124" s="205">
        <v>25.25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5290</v>
      </c>
      <c r="H125" s="205">
        <v>-3.6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21.65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21.65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1" customFormat="1" ht="29.85" customHeight="1">
      <c r="B128" s="168"/>
      <c r="D128" s="169" t="s">
        <v>72</v>
      </c>
      <c r="E128" s="179" t="s">
        <v>310</v>
      </c>
      <c r="F128" s="179" t="s">
        <v>378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SUM(P129:P283)</f>
        <v>0</v>
      </c>
      <c r="Q128" s="174"/>
      <c r="R128" s="175">
        <f>SUM(R129:R283)</f>
        <v>34.896621750000001</v>
      </c>
      <c r="S128" s="174"/>
      <c r="T128" s="176">
        <f>SUM(T129:T283)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SUM(BK129:BK283)</f>
        <v>0</v>
      </c>
    </row>
    <row r="129" spans="2:65" s="1" customFormat="1" ht="25.5" customHeight="1">
      <c r="B129" s="181"/>
      <c r="C129" s="182" t="s">
        <v>92</v>
      </c>
      <c r="D129" s="182" t="s">
        <v>278</v>
      </c>
      <c r="E129" s="183" t="s">
        <v>5291</v>
      </c>
      <c r="F129" s="184" t="s">
        <v>5292</v>
      </c>
      <c r="G129" s="185" t="s">
        <v>325</v>
      </c>
      <c r="H129" s="186">
        <v>508.26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1.5699999999999999E-2</v>
      </c>
      <c r="R129" s="191">
        <f>Q129*H129</f>
        <v>7.9796819999999995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5293</v>
      </c>
    </row>
    <row r="130" spans="2:65" s="12" customFormat="1">
      <c r="B130" s="194"/>
      <c r="D130" s="195" t="s">
        <v>284</v>
      </c>
      <c r="E130" s="196" t="s">
        <v>5</v>
      </c>
      <c r="F130" s="197" t="s">
        <v>5294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3990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5295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5296</v>
      </c>
      <c r="H133" s="205">
        <v>249.86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5297</v>
      </c>
      <c r="H134" s="205">
        <v>258.39999999999998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4" customFormat="1">
      <c r="B135" s="210"/>
      <c r="D135" s="195" t="s">
        <v>284</v>
      </c>
      <c r="E135" s="211" t="s">
        <v>5</v>
      </c>
      <c r="F135" s="212" t="s">
        <v>290</v>
      </c>
      <c r="H135" s="213">
        <v>508.26</v>
      </c>
      <c r="I135" s="214"/>
      <c r="L135" s="210"/>
      <c r="M135" s="215"/>
      <c r="N135" s="216"/>
      <c r="O135" s="216"/>
      <c r="P135" s="216"/>
      <c r="Q135" s="216"/>
      <c r="R135" s="216"/>
      <c r="S135" s="216"/>
      <c r="T135" s="217"/>
      <c r="AT135" s="211" t="s">
        <v>284</v>
      </c>
      <c r="AU135" s="211" t="s">
        <v>81</v>
      </c>
      <c r="AV135" s="14" t="s">
        <v>87</v>
      </c>
      <c r="AW135" s="14" t="s">
        <v>36</v>
      </c>
      <c r="AX135" s="14" t="s">
        <v>73</v>
      </c>
      <c r="AY135" s="211" t="s">
        <v>276</v>
      </c>
    </row>
    <row r="136" spans="2:65" s="15" customFormat="1">
      <c r="B136" s="218"/>
      <c r="D136" s="195" t="s">
        <v>284</v>
      </c>
      <c r="E136" s="219" t="s">
        <v>5</v>
      </c>
      <c r="F136" s="220" t="s">
        <v>291</v>
      </c>
      <c r="H136" s="221">
        <v>508.26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284</v>
      </c>
      <c r="AU136" s="219" t="s">
        <v>81</v>
      </c>
      <c r="AV136" s="15" t="s">
        <v>92</v>
      </c>
      <c r="AW136" s="15" t="s">
        <v>36</v>
      </c>
      <c r="AX136" s="15" t="s">
        <v>77</v>
      </c>
      <c r="AY136" s="219" t="s">
        <v>276</v>
      </c>
    </row>
    <row r="137" spans="2:65" s="1" customFormat="1" ht="16.5" customHeight="1">
      <c r="B137" s="181"/>
      <c r="C137" s="182" t="s">
        <v>305</v>
      </c>
      <c r="D137" s="182" t="s">
        <v>278</v>
      </c>
      <c r="E137" s="183" t="s">
        <v>5298</v>
      </c>
      <c r="F137" s="184" t="s">
        <v>5299</v>
      </c>
      <c r="G137" s="185" t="s">
        <v>325</v>
      </c>
      <c r="H137" s="186">
        <v>43.3</v>
      </c>
      <c r="I137" s="187"/>
      <c r="J137" s="188">
        <f>ROUND(I137*H137,2)</f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1.7330000000000002E-2</v>
      </c>
      <c r="R137" s="191">
        <f>Q137*H137</f>
        <v>0.75038899999999997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5300</v>
      </c>
    </row>
    <row r="138" spans="2:65" s="12" customFormat="1">
      <c r="B138" s="194"/>
      <c r="D138" s="195" t="s">
        <v>284</v>
      </c>
      <c r="E138" s="196" t="s">
        <v>5</v>
      </c>
      <c r="F138" s="197" t="s">
        <v>5301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2" customFormat="1">
      <c r="B139" s="194"/>
      <c r="D139" s="195" t="s">
        <v>284</v>
      </c>
      <c r="E139" s="196" t="s">
        <v>5</v>
      </c>
      <c r="F139" s="197" t="s">
        <v>3990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5276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5302</v>
      </c>
      <c r="H141" s="205">
        <v>50.5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5303</v>
      </c>
      <c r="H142" s="205">
        <v>-7.2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81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4" customFormat="1">
      <c r="B143" s="210"/>
      <c r="D143" s="195" t="s">
        <v>284</v>
      </c>
      <c r="E143" s="211" t="s">
        <v>5</v>
      </c>
      <c r="F143" s="212" t="s">
        <v>290</v>
      </c>
      <c r="H143" s="213">
        <v>43.3</v>
      </c>
      <c r="I143" s="214"/>
      <c r="L143" s="210"/>
      <c r="M143" s="215"/>
      <c r="N143" s="216"/>
      <c r="O143" s="216"/>
      <c r="P143" s="216"/>
      <c r="Q143" s="216"/>
      <c r="R143" s="216"/>
      <c r="S143" s="216"/>
      <c r="T143" s="217"/>
      <c r="AT143" s="211" t="s">
        <v>284</v>
      </c>
      <c r="AU143" s="211" t="s">
        <v>81</v>
      </c>
      <c r="AV143" s="14" t="s">
        <v>87</v>
      </c>
      <c r="AW143" s="14" t="s">
        <v>36</v>
      </c>
      <c r="AX143" s="14" t="s">
        <v>73</v>
      </c>
      <c r="AY143" s="211" t="s">
        <v>276</v>
      </c>
    </row>
    <row r="144" spans="2:65" s="15" customFormat="1">
      <c r="B144" s="218"/>
      <c r="D144" s="195" t="s">
        <v>284</v>
      </c>
      <c r="E144" s="219" t="s">
        <v>5</v>
      </c>
      <c r="F144" s="220" t="s">
        <v>291</v>
      </c>
      <c r="H144" s="221">
        <v>43.3</v>
      </c>
      <c r="I144" s="222"/>
      <c r="L144" s="218"/>
      <c r="M144" s="223"/>
      <c r="N144" s="224"/>
      <c r="O144" s="224"/>
      <c r="P144" s="224"/>
      <c r="Q144" s="224"/>
      <c r="R144" s="224"/>
      <c r="S144" s="224"/>
      <c r="T144" s="225"/>
      <c r="AT144" s="219" t="s">
        <v>284</v>
      </c>
      <c r="AU144" s="219" t="s">
        <v>81</v>
      </c>
      <c r="AV144" s="15" t="s">
        <v>92</v>
      </c>
      <c r="AW144" s="15" t="s">
        <v>36</v>
      </c>
      <c r="AX144" s="15" t="s">
        <v>77</v>
      </c>
      <c r="AY144" s="219" t="s">
        <v>276</v>
      </c>
    </row>
    <row r="145" spans="2:65" s="1" customFormat="1" ht="25.5" customHeight="1">
      <c r="B145" s="181"/>
      <c r="C145" s="182" t="s">
        <v>310</v>
      </c>
      <c r="D145" s="182" t="s">
        <v>278</v>
      </c>
      <c r="E145" s="183" t="s">
        <v>5304</v>
      </c>
      <c r="F145" s="184" t="s">
        <v>5305</v>
      </c>
      <c r="G145" s="185" t="s">
        <v>325</v>
      </c>
      <c r="H145" s="186">
        <v>1325.84</v>
      </c>
      <c r="I145" s="187"/>
      <c r="J145" s="188">
        <f>ROUND(I145*H145,2)</f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1.5699999999999999E-2</v>
      </c>
      <c r="R145" s="191">
        <f>Q145*H145</f>
        <v>20.815687999999998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5306</v>
      </c>
    </row>
    <row r="146" spans="2:65" s="12" customFormat="1">
      <c r="B146" s="194"/>
      <c r="D146" s="195" t="s">
        <v>284</v>
      </c>
      <c r="E146" s="196" t="s">
        <v>5</v>
      </c>
      <c r="F146" s="197" t="s">
        <v>5294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2" customFormat="1">
      <c r="B147" s="194"/>
      <c r="D147" s="195" t="s">
        <v>284</v>
      </c>
      <c r="E147" s="196" t="s">
        <v>5</v>
      </c>
      <c r="F147" s="197" t="s">
        <v>3990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2" customFormat="1">
      <c r="B148" s="194"/>
      <c r="D148" s="195" t="s">
        <v>284</v>
      </c>
      <c r="E148" s="196" t="s">
        <v>5</v>
      </c>
      <c r="F148" s="197" t="s">
        <v>5276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5307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5308</v>
      </c>
      <c r="H150" s="205">
        <v>17.25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5309</v>
      </c>
      <c r="H151" s="205">
        <v>23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5310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5311</v>
      </c>
      <c r="H153" s="205">
        <v>47.375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5312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5313</v>
      </c>
      <c r="H155" s="205">
        <v>77.25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5314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81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5315</v>
      </c>
      <c r="H157" s="205">
        <v>41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5316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5317</v>
      </c>
      <c r="H159" s="205">
        <v>60.375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5318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51" s="13" customFormat="1">
      <c r="B161" s="202"/>
      <c r="D161" s="195" t="s">
        <v>284</v>
      </c>
      <c r="E161" s="203" t="s">
        <v>5</v>
      </c>
      <c r="F161" s="204" t="s">
        <v>5319</v>
      </c>
      <c r="H161" s="205">
        <v>25.125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51" s="12" customFormat="1">
      <c r="B162" s="194"/>
      <c r="D162" s="195" t="s">
        <v>284</v>
      </c>
      <c r="E162" s="196" t="s">
        <v>5</v>
      </c>
      <c r="F162" s="197" t="s">
        <v>5320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51" s="13" customFormat="1">
      <c r="B163" s="202"/>
      <c r="D163" s="195" t="s">
        <v>284</v>
      </c>
      <c r="E163" s="203" t="s">
        <v>5</v>
      </c>
      <c r="F163" s="204" t="s">
        <v>5321</v>
      </c>
      <c r="H163" s="205">
        <v>34.25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51" s="12" customFormat="1">
      <c r="B164" s="194"/>
      <c r="D164" s="195" t="s">
        <v>284</v>
      </c>
      <c r="E164" s="196" t="s">
        <v>5</v>
      </c>
      <c r="F164" s="197" t="s">
        <v>5322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51" s="13" customFormat="1">
      <c r="B165" s="202"/>
      <c r="D165" s="195" t="s">
        <v>284</v>
      </c>
      <c r="E165" s="203" t="s">
        <v>5</v>
      </c>
      <c r="F165" s="204" t="s">
        <v>5323</v>
      </c>
      <c r="H165" s="205">
        <v>22.25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51" s="12" customFormat="1">
      <c r="B166" s="194"/>
      <c r="D166" s="195" t="s">
        <v>284</v>
      </c>
      <c r="E166" s="196" t="s">
        <v>5</v>
      </c>
      <c r="F166" s="197" t="s">
        <v>5324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51" s="13" customFormat="1">
      <c r="B167" s="202"/>
      <c r="D167" s="195" t="s">
        <v>284</v>
      </c>
      <c r="E167" s="203" t="s">
        <v>5</v>
      </c>
      <c r="F167" s="204" t="s">
        <v>5325</v>
      </c>
      <c r="H167" s="205">
        <v>21.024999999999999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51" s="12" customFormat="1">
      <c r="B168" s="194"/>
      <c r="D168" s="195" t="s">
        <v>284</v>
      </c>
      <c r="E168" s="196" t="s">
        <v>5</v>
      </c>
      <c r="F168" s="197" t="s">
        <v>5326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51" s="13" customFormat="1">
      <c r="B169" s="202"/>
      <c r="D169" s="195" t="s">
        <v>284</v>
      </c>
      <c r="E169" s="203" t="s">
        <v>5</v>
      </c>
      <c r="F169" s="204" t="s">
        <v>5327</v>
      </c>
      <c r="H169" s="205">
        <v>22.75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51" s="12" customFormat="1">
      <c r="B170" s="194"/>
      <c r="D170" s="195" t="s">
        <v>284</v>
      </c>
      <c r="E170" s="196" t="s">
        <v>5</v>
      </c>
      <c r="F170" s="197" t="s">
        <v>5328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51" s="13" customFormat="1">
      <c r="B171" s="202"/>
      <c r="D171" s="195" t="s">
        <v>284</v>
      </c>
      <c r="E171" s="203" t="s">
        <v>5</v>
      </c>
      <c r="F171" s="204" t="s">
        <v>5329</v>
      </c>
      <c r="H171" s="205">
        <v>32.15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51" s="12" customFormat="1">
      <c r="B172" s="194"/>
      <c r="D172" s="195" t="s">
        <v>284</v>
      </c>
      <c r="E172" s="196" t="s">
        <v>5</v>
      </c>
      <c r="F172" s="197" t="s">
        <v>5330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51" s="13" customFormat="1">
      <c r="B173" s="202"/>
      <c r="D173" s="195" t="s">
        <v>284</v>
      </c>
      <c r="E173" s="203" t="s">
        <v>5</v>
      </c>
      <c r="F173" s="204" t="s">
        <v>5331</v>
      </c>
      <c r="H173" s="205">
        <v>29.05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81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51" s="12" customFormat="1">
      <c r="B174" s="194"/>
      <c r="D174" s="195" t="s">
        <v>284</v>
      </c>
      <c r="E174" s="196" t="s">
        <v>5</v>
      </c>
      <c r="F174" s="197" t="s">
        <v>5332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51" s="13" customFormat="1">
      <c r="B175" s="202"/>
      <c r="D175" s="195" t="s">
        <v>284</v>
      </c>
      <c r="E175" s="203" t="s">
        <v>5</v>
      </c>
      <c r="F175" s="204" t="s">
        <v>5333</v>
      </c>
      <c r="H175" s="205">
        <v>28.75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51" s="12" customFormat="1">
      <c r="B176" s="194"/>
      <c r="D176" s="195" t="s">
        <v>284</v>
      </c>
      <c r="E176" s="196" t="s">
        <v>5</v>
      </c>
      <c r="F176" s="197" t="s">
        <v>5334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51" s="13" customFormat="1">
      <c r="B177" s="202"/>
      <c r="D177" s="195" t="s">
        <v>284</v>
      </c>
      <c r="E177" s="203" t="s">
        <v>5</v>
      </c>
      <c r="F177" s="204" t="s">
        <v>5335</v>
      </c>
      <c r="H177" s="205">
        <v>27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2" customFormat="1">
      <c r="B178" s="194"/>
      <c r="D178" s="195" t="s">
        <v>284</v>
      </c>
      <c r="E178" s="196" t="s">
        <v>5</v>
      </c>
      <c r="F178" s="197" t="s">
        <v>5336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51" s="13" customFormat="1">
      <c r="B179" s="202"/>
      <c r="D179" s="195" t="s">
        <v>284</v>
      </c>
      <c r="E179" s="203" t="s">
        <v>5</v>
      </c>
      <c r="F179" s="204" t="s">
        <v>5337</v>
      </c>
      <c r="H179" s="205">
        <v>27.75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51" s="12" customFormat="1">
      <c r="B180" s="194"/>
      <c r="D180" s="195" t="s">
        <v>284</v>
      </c>
      <c r="E180" s="196" t="s">
        <v>5</v>
      </c>
      <c r="F180" s="197" t="s">
        <v>5338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51" s="13" customFormat="1">
      <c r="B181" s="202"/>
      <c r="D181" s="195" t="s">
        <v>284</v>
      </c>
      <c r="E181" s="203" t="s">
        <v>5</v>
      </c>
      <c r="F181" s="204" t="s">
        <v>5339</v>
      </c>
      <c r="H181" s="205">
        <v>36.5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51" s="12" customFormat="1">
      <c r="B182" s="194"/>
      <c r="D182" s="195" t="s">
        <v>284</v>
      </c>
      <c r="E182" s="196" t="s">
        <v>5</v>
      </c>
      <c r="F182" s="197" t="s">
        <v>5340</v>
      </c>
      <c r="H182" s="196" t="s">
        <v>5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6" t="s">
        <v>284</v>
      </c>
      <c r="AU182" s="196" t="s">
        <v>81</v>
      </c>
      <c r="AV182" s="12" t="s">
        <v>77</v>
      </c>
      <c r="AW182" s="12" t="s">
        <v>36</v>
      </c>
      <c r="AX182" s="12" t="s">
        <v>73</v>
      </c>
      <c r="AY182" s="196" t="s">
        <v>276</v>
      </c>
    </row>
    <row r="183" spans="2:51" s="13" customFormat="1">
      <c r="B183" s="202"/>
      <c r="D183" s="195" t="s">
        <v>284</v>
      </c>
      <c r="E183" s="203" t="s">
        <v>5</v>
      </c>
      <c r="F183" s="204" t="s">
        <v>5341</v>
      </c>
      <c r="H183" s="205">
        <v>25.25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81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51" s="12" customFormat="1">
      <c r="B184" s="194"/>
      <c r="D184" s="195" t="s">
        <v>284</v>
      </c>
      <c r="E184" s="196" t="s">
        <v>5</v>
      </c>
      <c r="F184" s="197" t="s">
        <v>5342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51" s="13" customFormat="1">
      <c r="B185" s="202"/>
      <c r="D185" s="195" t="s">
        <v>284</v>
      </c>
      <c r="E185" s="203" t="s">
        <v>5</v>
      </c>
      <c r="F185" s="204" t="s">
        <v>5343</v>
      </c>
      <c r="H185" s="205">
        <v>38.75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81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51" s="12" customFormat="1">
      <c r="B186" s="194"/>
      <c r="D186" s="195" t="s">
        <v>284</v>
      </c>
      <c r="E186" s="196" t="s">
        <v>5</v>
      </c>
      <c r="F186" s="197" t="s">
        <v>5344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51" s="13" customFormat="1">
      <c r="B187" s="202"/>
      <c r="D187" s="195" t="s">
        <v>284</v>
      </c>
      <c r="E187" s="203" t="s">
        <v>5</v>
      </c>
      <c r="F187" s="204" t="s">
        <v>5345</v>
      </c>
      <c r="H187" s="205">
        <v>33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51" s="12" customFormat="1">
      <c r="B188" s="194"/>
      <c r="D188" s="195" t="s">
        <v>284</v>
      </c>
      <c r="E188" s="196" t="s">
        <v>5</v>
      </c>
      <c r="F188" s="197" t="s">
        <v>5346</v>
      </c>
      <c r="H188" s="196" t="s">
        <v>5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6" t="s">
        <v>284</v>
      </c>
      <c r="AU188" s="196" t="s">
        <v>81</v>
      </c>
      <c r="AV188" s="12" t="s">
        <v>77</v>
      </c>
      <c r="AW188" s="12" t="s">
        <v>36</v>
      </c>
      <c r="AX188" s="12" t="s">
        <v>73</v>
      </c>
      <c r="AY188" s="196" t="s">
        <v>276</v>
      </c>
    </row>
    <row r="189" spans="2:51" s="13" customFormat="1">
      <c r="B189" s="202"/>
      <c r="D189" s="195" t="s">
        <v>284</v>
      </c>
      <c r="E189" s="203" t="s">
        <v>5</v>
      </c>
      <c r="F189" s="204" t="s">
        <v>5347</v>
      </c>
      <c r="H189" s="205">
        <v>164.85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51" s="14" customFormat="1">
      <c r="B190" s="210"/>
      <c r="D190" s="195" t="s">
        <v>284</v>
      </c>
      <c r="E190" s="211" t="s">
        <v>5</v>
      </c>
      <c r="F190" s="212" t="s">
        <v>290</v>
      </c>
      <c r="H190" s="213">
        <v>834.7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284</v>
      </c>
      <c r="AU190" s="211" t="s">
        <v>81</v>
      </c>
      <c r="AV190" s="14" t="s">
        <v>87</v>
      </c>
      <c r="AW190" s="14" t="s">
        <v>36</v>
      </c>
      <c r="AX190" s="14" t="s">
        <v>73</v>
      </c>
      <c r="AY190" s="211" t="s">
        <v>276</v>
      </c>
    </row>
    <row r="191" spans="2:51" s="12" customFormat="1">
      <c r="B191" s="194"/>
      <c r="D191" s="195" t="s">
        <v>284</v>
      </c>
      <c r="E191" s="196" t="s">
        <v>5</v>
      </c>
      <c r="F191" s="197" t="s">
        <v>5279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51" s="13" customFormat="1">
      <c r="B192" s="202"/>
      <c r="D192" s="195" t="s">
        <v>284</v>
      </c>
      <c r="E192" s="203" t="s">
        <v>5</v>
      </c>
      <c r="F192" s="204" t="s">
        <v>5348</v>
      </c>
      <c r="H192" s="205">
        <v>179.14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5349</v>
      </c>
      <c r="H193" s="205">
        <v>50.7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5350</v>
      </c>
      <c r="H194" s="205">
        <v>44.98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5351</v>
      </c>
      <c r="H195" s="205">
        <v>53.04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5352</v>
      </c>
      <c r="H196" s="205">
        <v>100.36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5353</v>
      </c>
      <c r="H197" s="205">
        <v>62.92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4" customFormat="1">
      <c r="B198" s="210"/>
      <c r="D198" s="195" t="s">
        <v>284</v>
      </c>
      <c r="E198" s="211" t="s">
        <v>5</v>
      </c>
      <c r="F198" s="212" t="s">
        <v>290</v>
      </c>
      <c r="H198" s="213">
        <v>491.14</v>
      </c>
      <c r="I198" s="214"/>
      <c r="L198" s="210"/>
      <c r="M198" s="215"/>
      <c r="N198" s="216"/>
      <c r="O198" s="216"/>
      <c r="P198" s="216"/>
      <c r="Q198" s="216"/>
      <c r="R198" s="216"/>
      <c r="S198" s="216"/>
      <c r="T198" s="217"/>
      <c r="AT198" s="211" t="s">
        <v>284</v>
      </c>
      <c r="AU198" s="211" t="s">
        <v>81</v>
      </c>
      <c r="AV198" s="14" t="s">
        <v>87</v>
      </c>
      <c r="AW198" s="14" t="s">
        <v>36</v>
      </c>
      <c r="AX198" s="14" t="s">
        <v>73</v>
      </c>
      <c r="AY198" s="211" t="s">
        <v>276</v>
      </c>
    </row>
    <row r="199" spans="2:65" s="15" customFormat="1">
      <c r="B199" s="218"/>
      <c r="D199" s="195" t="s">
        <v>284</v>
      </c>
      <c r="E199" s="219" t="s">
        <v>5</v>
      </c>
      <c r="F199" s="220" t="s">
        <v>291</v>
      </c>
      <c r="H199" s="221">
        <v>1325.84</v>
      </c>
      <c r="I199" s="222"/>
      <c r="L199" s="218"/>
      <c r="M199" s="223"/>
      <c r="N199" s="224"/>
      <c r="O199" s="224"/>
      <c r="P199" s="224"/>
      <c r="Q199" s="224"/>
      <c r="R199" s="224"/>
      <c r="S199" s="224"/>
      <c r="T199" s="225"/>
      <c r="AT199" s="219" t="s">
        <v>284</v>
      </c>
      <c r="AU199" s="219" t="s">
        <v>81</v>
      </c>
      <c r="AV199" s="15" t="s">
        <v>92</v>
      </c>
      <c r="AW199" s="15" t="s">
        <v>36</v>
      </c>
      <c r="AX199" s="15" t="s">
        <v>77</v>
      </c>
      <c r="AY199" s="219" t="s">
        <v>276</v>
      </c>
    </row>
    <row r="200" spans="2:65" s="1" customFormat="1" ht="16.5" customHeight="1">
      <c r="B200" s="181"/>
      <c r="C200" s="182" t="s">
        <v>315</v>
      </c>
      <c r="D200" s="182" t="s">
        <v>278</v>
      </c>
      <c r="E200" s="183" t="s">
        <v>414</v>
      </c>
      <c r="F200" s="184" t="s">
        <v>415</v>
      </c>
      <c r="G200" s="185" t="s">
        <v>416</v>
      </c>
      <c r="H200" s="186">
        <v>24.7</v>
      </c>
      <c r="I200" s="187"/>
      <c r="J200" s="188">
        <f>ROUND(I200*H200,2)</f>
        <v>0</v>
      </c>
      <c r="K200" s="184" t="s">
        <v>282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1.5E-3</v>
      </c>
      <c r="R200" s="191">
        <f>Q200*H200</f>
        <v>3.705E-2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5354</v>
      </c>
    </row>
    <row r="201" spans="2:65" s="12" customFormat="1">
      <c r="B201" s="194"/>
      <c r="D201" s="195" t="s">
        <v>284</v>
      </c>
      <c r="E201" s="196" t="s">
        <v>5</v>
      </c>
      <c r="F201" s="197" t="s">
        <v>418</v>
      </c>
      <c r="H201" s="196" t="s">
        <v>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6" t="s">
        <v>284</v>
      </c>
      <c r="AU201" s="196" t="s">
        <v>81</v>
      </c>
      <c r="AV201" s="12" t="s">
        <v>77</v>
      </c>
      <c r="AW201" s="12" t="s">
        <v>36</v>
      </c>
      <c r="AX201" s="12" t="s">
        <v>73</v>
      </c>
      <c r="AY201" s="196" t="s">
        <v>276</v>
      </c>
    </row>
    <row r="202" spans="2:65" s="12" customFormat="1">
      <c r="B202" s="194"/>
      <c r="D202" s="195" t="s">
        <v>284</v>
      </c>
      <c r="E202" s="196" t="s">
        <v>5</v>
      </c>
      <c r="F202" s="197" t="s">
        <v>286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5276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5355</v>
      </c>
      <c r="H204" s="205">
        <v>4.9000000000000004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5356</v>
      </c>
      <c r="H205" s="205">
        <v>14.4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5357</v>
      </c>
      <c r="H206" s="205">
        <v>5.4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24.7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24.7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25.5" customHeight="1">
      <c r="B209" s="181"/>
      <c r="C209" s="182" t="s">
        <v>322</v>
      </c>
      <c r="D209" s="182" t="s">
        <v>278</v>
      </c>
      <c r="E209" s="183" t="s">
        <v>5358</v>
      </c>
      <c r="F209" s="184" t="s">
        <v>5359</v>
      </c>
      <c r="G209" s="185" t="s">
        <v>368</v>
      </c>
      <c r="H209" s="186">
        <v>5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1.2919999999999999E-2</v>
      </c>
      <c r="R209" s="191">
        <f>Q209*H209</f>
        <v>6.4599999999999991E-2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5360</v>
      </c>
    </row>
    <row r="210" spans="2:65" s="12" customFormat="1">
      <c r="B210" s="194"/>
      <c r="D210" s="195" t="s">
        <v>284</v>
      </c>
      <c r="E210" s="196" t="s">
        <v>5</v>
      </c>
      <c r="F210" s="197" t="s">
        <v>5361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5276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5362</v>
      </c>
      <c r="H213" s="205">
        <v>4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5279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77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4" customFormat="1">
      <c r="B216" s="210"/>
      <c r="D216" s="195" t="s">
        <v>284</v>
      </c>
      <c r="E216" s="211" t="s">
        <v>5</v>
      </c>
      <c r="F216" s="212" t="s">
        <v>290</v>
      </c>
      <c r="H216" s="213">
        <v>5</v>
      </c>
      <c r="I216" s="214"/>
      <c r="L216" s="210"/>
      <c r="M216" s="215"/>
      <c r="N216" s="216"/>
      <c r="O216" s="216"/>
      <c r="P216" s="216"/>
      <c r="Q216" s="216"/>
      <c r="R216" s="216"/>
      <c r="S216" s="216"/>
      <c r="T216" s="217"/>
      <c r="AT216" s="211" t="s">
        <v>284</v>
      </c>
      <c r="AU216" s="211" t="s">
        <v>81</v>
      </c>
      <c r="AV216" s="14" t="s">
        <v>87</v>
      </c>
      <c r="AW216" s="14" t="s">
        <v>36</v>
      </c>
      <c r="AX216" s="14" t="s">
        <v>73</v>
      </c>
      <c r="AY216" s="211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5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25.5" customHeight="1">
      <c r="B218" s="181"/>
      <c r="C218" s="182" t="s">
        <v>332</v>
      </c>
      <c r="D218" s="182" t="s">
        <v>278</v>
      </c>
      <c r="E218" s="183" t="s">
        <v>5363</v>
      </c>
      <c r="F218" s="184" t="s">
        <v>5364</v>
      </c>
      <c r="G218" s="185" t="s">
        <v>281</v>
      </c>
      <c r="H218" s="186">
        <v>1.7749999999999999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2.2563399999999998</v>
      </c>
      <c r="R218" s="191">
        <f>Q218*H218</f>
        <v>4.0050034999999991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5365</v>
      </c>
    </row>
    <row r="219" spans="2:65" s="12" customFormat="1">
      <c r="B219" s="194"/>
      <c r="D219" s="195" t="s">
        <v>284</v>
      </c>
      <c r="E219" s="196" t="s">
        <v>5</v>
      </c>
      <c r="F219" s="197" t="s">
        <v>5366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2" customFormat="1">
      <c r="B220" s="194"/>
      <c r="D220" s="195" t="s">
        <v>284</v>
      </c>
      <c r="E220" s="196" t="s">
        <v>5</v>
      </c>
      <c r="F220" s="197" t="s">
        <v>286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5276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5367</v>
      </c>
      <c r="H222" s="205">
        <v>1.7749999999999999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4" customFormat="1">
      <c r="B223" s="210"/>
      <c r="D223" s="195" t="s">
        <v>284</v>
      </c>
      <c r="E223" s="211" t="s">
        <v>5</v>
      </c>
      <c r="F223" s="212" t="s">
        <v>290</v>
      </c>
      <c r="H223" s="213">
        <v>1.7749999999999999</v>
      </c>
      <c r="I223" s="214"/>
      <c r="L223" s="210"/>
      <c r="M223" s="215"/>
      <c r="N223" s="216"/>
      <c r="O223" s="216"/>
      <c r="P223" s="216"/>
      <c r="Q223" s="216"/>
      <c r="R223" s="216"/>
      <c r="S223" s="216"/>
      <c r="T223" s="217"/>
      <c r="AT223" s="211" t="s">
        <v>284</v>
      </c>
      <c r="AU223" s="211" t="s">
        <v>81</v>
      </c>
      <c r="AV223" s="14" t="s">
        <v>87</v>
      </c>
      <c r="AW223" s="14" t="s">
        <v>36</v>
      </c>
      <c r="AX223" s="14" t="s">
        <v>73</v>
      </c>
      <c r="AY223" s="211" t="s">
        <v>276</v>
      </c>
    </row>
    <row r="224" spans="2:65" s="15" customFormat="1">
      <c r="B224" s="218"/>
      <c r="D224" s="195" t="s">
        <v>284</v>
      </c>
      <c r="E224" s="219" t="s">
        <v>5</v>
      </c>
      <c r="F224" s="220" t="s">
        <v>291</v>
      </c>
      <c r="H224" s="221">
        <v>1.7749999999999999</v>
      </c>
      <c r="I224" s="222"/>
      <c r="L224" s="218"/>
      <c r="M224" s="223"/>
      <c r="N224" s="224"/>
      <c r="O224" s="224"/>
      <c r="P224" s="224"/>
      <c r="Q224" s="224"/>
      <c r="R224" s="224"/>
      <c r="S224" s="224"/>
      <c r="T224" s="225"/>
      <c r="AT224" s="219" t="s">
        <v>284</v>
      </c>
      <c r="AU224" s="219" t="s">
        <v>81</v>
      </c>
      <c r="AV224" s="15" t="s">
        <v>92</v>
      </c>
      <c r="AW224" s="15" t="s">
        <v>36</v>
      </c>
      <c r="AX224" s="15" t="s">
        <v>77</v>
      </c>
      <c r="AY224" s="219" t="s">
        <v>276</v>
      </c>
    </row>
    <row r="225" spans="2:65" s="1" customFormat="1" ht="16.5" customHeight="1">
      <c r="B225" s="181"/>
      <c r="C225" s="182" t="s">
        <v>340</v>
      </c>
      <c r="D225" s="182" t="s">
        <v>278</v>
      </c>
      <c r="E225" s="183" t="s">
        <v>5368</v>
      </c>
      <c r="F225" s="184" t="s">
        <v>5369</v>
      </c>
      <c r="G225" s="185" t="s">
        <v>281</v>
      </c>
      <c r="H225" s="186">
        <v>1.7749999999999999</v>
      </c>
      <c r="I225" s="187"/>
      <c r="J225" s="188">
        <f>ROUND(I225*H225,2)</f>
        <v>0</v>
      </c>
      <c r="K225" s="184" t="s">
        <v>282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5370</v>
      </c>
    </row>
    <row r="226" spans="2:65" s="12" customFormat="1">
      <c r="B226" s="194"/>
      <c r="D226" s="195" t="s">
        <v>284</v>
      </c>
      <c r="E226" s="196" t="s">
        <v>5</v>
      </c>
      <c r="F226" s="197" t="s">
        <v>5371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65" s="12" customFormat="1">
      <c r="B227" s="194"/>
      <c r="D227" s="195" t="s">
        <v>284</v>
      </c>
      <c r="E227" s="196" t="s">
        <v>5</v>
      </c>
      <c r="F227" s="197" t="s">
        <v>286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5276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81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5367</v>
      </c>
      <c r="H229" s="205">
        <v>1.7749999999999999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4" customFormat="1">
      <c r="B230" s="210"/>
      <c r="D230" s="195" t="s">
        <v>284</v>
      </c>
      <c r="E230" s="211" t="s">
        <v>5</v>
      </c>
      <c r="F230" s="212" t="s">
        <v>290</v>
      </c>
      <c r="H230" s="213">
        <v>1.7749999999999999</v>
      </c>
      <c r="I230" s="214"/>
      <c r="L230" s="210"/>
      <c r="M230" s="215"/>
      <c r="N230" s="216"/>
      <c r="O230" s="216"/>
      <c r="P230" s="216"/>
      <c r="Q230" s="216"/>
      <c r="R230" s="216"/>
      <c r="S230" s="216"/>
      <c r="T230" s="217"/>
      <c r="AT230" s="211" t="s">
        <v>284</v>
      </c>
      <c r="AU230" s="211" t="s">
        <v>81</v>
      </c>
      <c r="AV230" s="14" t="s">
        <v>87</v>
      </c>
      <c r="AW230" s="14" t="s">
        <v>36</v>
      </c>
      <c r="AX230" s="14" t="s">
        <v>73</v>
      </c>
      <c r="AY230" s="211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1.7749999999999999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25.5" customHeight="1">
      <c r="B232" s="181"/>
      <c r="C232" s="182" t="s">
        <v>347</v>
      </c>
      <c r="D232" s="182" t="s">
        <v>278</v>
      </c>
      <c r="E232" s="183" t="s">
        <v>5372</v>
      </c>
      <c r="F232" s="184" t="s">
        <v>5373</v>
      </c>
      <c r="G232" s="185" t="s">
        <v>281</v>
      </c>
      <c r="H232" s="186">
        <v>1.7749999999999999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5374</v>
      </c>
    </row>
    <row r="233" spans="2:65" s="12" customFormat="1">
      <c r="B233" s="194"/>
      <c r="D233" s="195" t="s">
        <v>284</v>
      </c>
      <c r="E233" s="196" t="s">
        <v>5</v>
      </c>
      <c r="F233" s="197" t="s">
        <v>5375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2" customFormat="1">
      <c r="B234" s="194"/>
      <c r="D234" s="195" t="s">
        <v>284</v>
      </c>
      <c r="E234" s="196" t="s">
        <v>5</v>
      </c>
      <c r="F234" s="197" t="s">
        <v>286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81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5276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5367</v>
      </c>
      <c r="H236" s="205">
        <v>1.7749999999999999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4" customFormat="1">
      <c r="B237" s="210"/>
      <c r="D237" s="195" t="s">
        <v>284</v>
      </c>
      <c r="E237" s="211" t="s">
        <v>5</v>
      </c>
      <c r="F237" s="212" t="s">
        <v>290</v>
      </c>
      <c r="H237" s="213">
        <v>1.7749999999999999</v>
      </c>
      <c r="I237" s="214"/>
      <c r="L237" s="210"/>
      <c r="M237" s="215"/>
      <c r="N237" s="216"/>
      <c r="O237" s="216"/>
      <c r="P237" s="216"/>
      <c r="Q237" s="216"/>
      <c r="R237" s="216"/>
      <c r="S237" s="216"/>
      <c r="T237" s="217"/>
      <c r="AT237" s="211" t="s">
        <v>284</v>
      </c>
      <c r="AU237" s="211" t="s">
        <v>81</v>
      </c>
      <c r="AV237" s="14" t="s">
        <v>87</v>
      </c>
      <c r="AW237" s="14" t="s">
        <v>36</v>
      </c>
      <c r="AX237" s="14" t="s">
        <v>73</v>
      </c>
      <c r="AY237" s="211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1.7749999999999999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356</v>
      </c>
      <c r="D239" s="182" t="s">
        <v>278</v>
      </c>
      <c r="E239" s="183" t="s">
        <v>4158</v>
      </c>
      <c r="F239" s="184" t="s">
        <v>4159</v>
      </c>
      <c r="G239" s="185" t="s">
        <v>318</v>
      </c>
      <c r="H239" s="186">
        <v>2.5000000000000001E-2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1.06277</v>
      </c>
      <c r="R239" s="191">
        <f>Q239*H239</f>
        <v>2.6569250000000003E-2</v>
      </c>
      <c r="S239" s="191">
        <v>0</v>
      </c>
      <c r="T239" s="192">
        <f>S239*H239</f>
        <v>0</v>
      </c>
      <c r="AR239" s="25" t="s">
        <v>92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92</v>
      </c>
      <c r="BM239" s="25" t="s">
        <v>5376</v>
      </c>
    </row>
    <row r="240" spans="2:65" s="12" customFormat="1">
      <c r="B240" s="194"/>
      <c r="D240" s="195" t="s">
        <v>284</v>
      </c>
      <c r="E240" s="196" t="s">
        <v>5</v>
      </c>
      <c r="F240" s="197" t="s">
        <v>5377</v>
      </c>
      <c r="H240" s="196" t="s">
        <v>5</v>
      </c>
      <c r="I240" s="198"/>
      <c r="L240" s="194"/>
      <c r="M240" s="199"/>
      <c r="N240" s="200"/>
      <c r="O240" s="200"/>
      <c r="P240" s="200"/>
      <c r="Q240" s="200"/>
      <c r="R240" s="200"/>
      <c r="S240" s="200"/>
      <c r="T240" s="201"/>
      <c r="AT240" s="196" t="s">
        <v>284</v>
      </c>
      <c r="AU240" s="196" t="s">
        <v>81</v>
      </c>
      <c r="AV240" s="12" t="s">
        <v>77</v>
      </c>
      <c r="AW240" s="12" t="s">
        <v>36</v>
      </c>
      <c r="AX240" s="12" t="s">
        <v>73</v>
      </c>
      <c r="AY240" s="196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286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5276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81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5378</v>
      </c>
      <c r="H243" s="205">
        <v>2.5000000000000001E-2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4" customFormat="1">
      <c r="B244" s="210"/>
      <c r="D244" s="195" t="s">
        <v>284</v>
      </c>
      <c r="E244" s="211" t="s">
        <v>5</v>
      </c>
      <c r="F244" s="212" t="s">
        <v>290</v>
      </c>
      <c r="H244" s="213">
        <v>2.5000000000000001E-2</v>
      </c>
      <c r="I244" s="214"/>
      <c r="L244" s="210"/>
      <c r="M244" s="215"/>
      <c r="N244" s="216"/>
      <c r="O244" s="216"/>
      <c r="P244" s="216"/>
      <c r="Q244" s="216"/>
      <c r="R244" s="216"/>
      <c r="S244" s="216"/>
      <c r="T244" s="217"/>
      <c r="AT244" s="211" t="s">
        <v>284</v>
      </c>
      <c r="AU244" s="211" t="s">
        <v>81</v>
      </c>
      <c r="AV244" s="14" t="s">
        <v>87</v>
      </c>
      <c r="AW244" s="14" t="s">
        <v>36</v>
      </c>
      <c r="AX244" s="14" t="s">
        <v>73</v>
      </c>
      <c r="AY244" s="211" t="s">
        <v>276</v>
      </c>
    </row>
    <row r="245" spans="2:65" s="15" customFormat="1">
      <c r="B245" s="218"/>
      <c r="D245" s="195" t="s">
        <v>284</v>
      </c>
      <c r="E245" s="219" t="s">
        <v>5</v>
      </c>
      <c r="F245" s="220" t="s">
        <v>291</v>
      </c>
      <c r="H245" s="221">
        <v>2.5000000000000001E-2</v>
      </c>
      <c r="I245" s="222"/>
      <c r="L245" s="218"/>
      <c r="M245" s="223"/>
      <c r="N245" s="224"/>
      <c r="O245" s="224"/>
      <c r="P245" s="224"/>
      <c r="Q245" s="224"/>
      <c r="R245" s="224"/>
      <c r="S245" s="224"/>
      <c r="T245" s="225"/>
      <c r="AT245" s="219" t="s">
        <v>284</v>
      </c>
      <c r="AU245" s="219" t="s">
        <v>81</v>
      </c>
      <c r="AV245" s="15" t="s">
        <v>92</v>
      </c>
      <c r="AW245" s="15" t="s">
        <v>36</v>
      </c>
      <c r="AX245" s="15" t="s">
        <v>77</v>
      </c>
      <c r="AY245" s="219" t="s">
        <v>276</v>
      </c>
    </row>
    <row r="246" spans="2:65" s="1" customFormat="1" ht="16.5" customHeight="1">
      <c r="B246" s="181"/>
      <c r="C246" s="182" t="s">
        <v>365</v>
      </c>
      <c r="D246" s="182" t="s">
        <v>278</v>
      </c>
      <c r="E246" s="183" t="s">
        <v>440</v>
      </c>
      <c r="F246" s="184" t="s">
        <v>441</v>
      </c>
      <c r="G246" s="185" t="s">
        <v>368</v>
      </c>
      <c r="H246" s="186">
        <v>3</v>
      </c>
      <c r="I246" s="187"/>
      <c r="J246" s="188">
        <f>ROUND(I246*H246,2)</f>
        <v>0</v>
      </c>
      <c r="K246" s="184" t="s">
        <v>282</v>
      </c>
      <c r="L246" s="42"/>
      <c r="M246" s="189" t="s">
        <v>5</v>
      </c>
      <c r="N246" s="190" t="s">
        <v>46</v>
      </c>
      <c r="O246" s="43"/>
      <c r="P246" s="191">
        <f>O246*H246</f>
        <v>0</v>
      </c>
      <c r="Q246" s="191">
        <v>4.684E-2</v>
      </c>
      <c r="R246" s="191">
        <f>Q246*H246</f>
        <v>0.14052000000000001</v>
      </c>
      <c r="S246" s="191">
        <v>0</v>
      </c>
      <c r="T246" s="192">
        <f>S246*H246</f>
        <v>0</v>
      </c>
      <c r="AR246" s="25" t="s">
        <v>92</v>
      </c>
      <c r="AT246" s="25" t="s">
        <v>278</v>
      </c>
      <c r="AU246" s="25" t="s">
        <v>81</v>
      </c>
      <c r="AY246" s="25" t="s">
        <v>276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5" t="s">
        <v>92</v>
      </c>
      <c r="BK246" s="193">
        <f>ROUND(I246*H246,2)</f>
        <v>0</v>
      </c>
      <c r="BL246" s="25" t="s">
        <v>92</v>
      </c>
      <c r="BM246" s="25" t="s">
        <v>5379</v>
      </c>
    </row>
    <row r="247" spans="2:65" s="12" customFormat="1">
      <c r="B247" s="194"/>
      <c r="D247" s="195" t="s">
        <v>284</v>
      </c>
      <c r="E247" s="196" t="s">
        <v>5</v>
      </c>
      <c r="F247" s="197" t="s">
        <v>443</v>
      </c>
      <c r="H247" s="196" t="s">
        <v>5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6" t="s">
        <v>284</v>
      </c>
      <c r="AU247" s="196" t="s">
        <v>81</v>
      </c>
      <c r="AV247" s="12" t="s">
        <v>77</v>
      </c>
      <c r="AW247" s="12" t="s">
        <v>36</v>
      </c>
      <c r="AX247" s="12" t="s">
        <v>73</v>
      </c>
      <c r="AY247" s="196" t="s">
        <v>276</v>
      </c>
    </row>
    <row r="248" spans="2:65" s="12" customFormat="1">
      <c r="B248" s="194"/>
      <c r="D248" s="195" t="s">
        <v>284</v>
      </c>
      <c r="E248" s="196" t="s">
        <v>5</v>
      </c>
      <c r="F248" s="197" t="s">
        <v>676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1612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1700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4" customFormat="1">
      <c r="B251" s="210"/>
      <c r="D251" s="195" t="s">
        <v>284</v>
      </c>
      <c r="E251" s="211" t="s">
        <v>5</v>
      </c>
      <c r="F251" s="212" t="s">
        <v>290</v>
      </c>
      <c r="H251" s="213">
        <v>3</v>
      </c>
      <c r="I251" s="214"/>
      <c r="L251" s="210"/>
      <c r="M251" s="215"/>
      <c r="N251" s="216"/>
      <c r="O251" s="216"/>
      <c r="P251" s="216"/>
      <c r="Q251" s="216"/>
      <c r="R251" s="216"/>
      <c r="S251" s="216"/>
      <c r="T251" s="217"/>
      <c r="AT251" s="211" t="s">
        <v>284</v>
      </c>
      <c r="AU251" s="211" t="s">
        <v>81</v>
      </c>
      <c r="AV251" s="14" t="s">
        <v>87</v>
      </c>
      <c r="AW251" s="14" t="s">
        <v>36</v>
      </c>
      <c r="AX251" s="14" t="s">
        <v>73</v>
      </c>
      <c r="AY251" s="211" t="s">
        <v>276</v>
      </c>
    </row>
    <row r="252" spans="2:65" s="15" customFormat="1">
      <c r="B252" s="218"/>
      <c r="D252" s="195" t="s">
        <v>284</v>
      </c>
      <c r="E252" s="219" t="s">
        <v>5</v>
      </c>
      <c r="F252" s="220" t="s">
        <v>291</v>
      </c>
      <c r="H252" s="221">
        <v>3</v>
      </c>
      <c r="I252" s="222"/>
      <c r="L252" s="218"/>
      <c r="M252" s="223"/>
      <c r="N252" s="224"/>
      <c r="O252" s="224"/>
      <c r="P252" s="224"/>
      <c r="Q252" s="224"/>
      <c r="R252" s="224"/>
      <c r="S252" s="224"/>
      <c r="T252" s="225"/>
      <c r="AT252" s="219" t="s">
        <v>284</v>
      </c>
      <c r="AU252" s="219" t="s">
        <v>81</v>
      </c>
      <c r="AV252" s="15" t="s">
        <v>92</v>
      </c>
      <c r="AW252" s="15" t="s">
        <v>36</v>
      </c>
      <c r="AX252" s="15" t="s">
        <v>77</v>
      </c>
      <c r="AY252" s="219" t="s">
        <v>276</v>
      </c>
    </row>
    <row r="253" spans="2:65" s="1" customFormat="1" ht="16.5" customHeight="1">
      <c r="B253" s="181"/>
      <c r="C253" s="226" t="s">
        <v>372</v>
      </c>
      <c r="D253" s="226" t="s">
        <v>447</v>
      </c>
      <c r="E253" s="227" t="s">
        <v>5380</v>
      </c>
      <c r="F253" s="228" t="s">
        <v>5381</v>
      </c>
      <c r="G253" s="229" t="s">
        <v>368</v>
      </c>
      <c r="H253" s="230">
        <v>3</v>
      </c>
      <c r="I253" s="231"/>
      <c r="J253" s="232">
        <f>ROUND(I253*H253,2)</f>
        <v>0</v>
      </c>
      <c r="K253" s="228" t="s">
        <v>282</v>
      </c>
      <c r="L253" s="233"/>
      <c r="M253" s="234" t="s">
        <v>5</v>
      </c>
      <c r="N253" s="235" t="s">
        <v>46</v>
      </c>
      <c r="O253" s="43"/>
      <c r="P253" s="191">
        <f>O253*H253</f>
        <v>0</v>
      </c>
      <c r="Q253" s="191">
        <v>1.847E-2</v>
      </c>
      <c r="R253" s="191">
        <f>Q253*H253</f>
        <v>5.5410000000000001E-2</v>
      </c>
      <c r="S253" s="191">
        <v>0</v>
      </c>
      <c r="T253" s="192">
        <f>S253*H253</f>
        <v>0</v>
      </c>
      <c r="AR253" s="25" t="s">
        <v>322</v>
      </c>
      <c r="AT253" s="25" t="s">
        <v>447</v>
      </c>
      <c r="AU253" s="25" t="s">
        <v>81</v>
      </c>
      <c r="AY253" s="25" t="s">
        <v>276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5" t="s">
        <v>92</v>
      </c>
      <c r="BK253" s="193">
        <f>ROUND(I253*H253,2)</f>
        <v>0</v>
      </c>
      <c r="BL253" s="25" t="s">
        <v>92</v>
      </c>
      <c r="BM253" s="25" t="s">
        <v>5382</v>
      </c>
    </row>
    <row r="254" spans="2:65" s="12" customFormat="1">
      <c r="B254" s="194"/>
      <c r="D254" s="195" t="s">
        <v>284</v>
      </c>
      <c r="E254" s="196" t="s">
        <v>5</v>
      </c>
      <c r="F254" s="197" t="s">
        <v>451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1700</v>
      </c>
      <c r="H255" s="205">
        <v>3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4" customFormat="1">
      <c r="B256" s="210"/>
      <c r="D256" s="195" t="s">
        <v>284</v>
      </c>
      <c r="E256" s="211" t="s">
        <v>5</v>
      </c>
      <c r="F256" s="212" t="s">
        <v>290</v>
      </c>
      <c r="H256" s="213">
        <v>3</v>
      </c>
      <c r="I256" s="214"/>
      <c r="L256" s="210"/>
      <c r="M256" s="215"/>
      <c r="N256" s="216"/>
      <c r="O256" s="216"/>
      <c r="P256" s="216"/>
      <c r="Q256" s="216"/>
      <c r="R256" s="216"/>
      <c r="S256" s="216"/>
      <c r="T256" s="217"/>
      <c r="AT256" s="211" t="s">
        <v>284</v>
      </c>
      <c r="AU256" s="211" t="s">
        <v>81</v>
      </c>
      <c r="AV256" s="14" t="s">
        <v>87</v>
      </c>
      <c r="AW256" s="14" t="s">
        <v>36</v>
      </c>
      <c r="AX256" s="14" t="s">
        <v>73</v>
      </c>
      <c r="AY256" s="211" t="s">
        <v>276</v>
      </c>
    </row>
    <row r="257" spans="2:65" s="15" customFormat="1">
      <c r="B257" s="218"/>
      <c r="D257" s="195" t="s">
        <v>284</v>
      </c>
      <c r="E257" s="219" t="s">
        <v>5</v>
      </c>
      <c r="F257" s="220" t="s">
        <v>291</v>
      </c>
      <c r="H257" s="221">
        <v>3</v>
      </c>
      <c r="I257" s="222"/>
      <c r="L257" s="218"/>
      <c r="M257" s="223"/>
      <c r="N257" s="224"/>
      <c r="O257" s="224"/>
      <c r="P257" s="224"/>
      <c r="Q257" s="224"/>
      <c r="R257" s="224"/>
      <c r="S257" s="224"/>
      <c r="T257" s="225"/>
      <c r="AT257" s="219" t="s">
        <v>284</v>
      </c>
      <c r="AU257" s="219" t="s">
        <v>81</v>
      </c>
      <c r="AV257" s="15" t="s">
        <v>92</v>
      </c>
      <c r="AW257" s="15" t="s">
        <v>36</v>
      </c>
      <c r="AX257" s="15" t="s">
        <v>77</v>
      </c>
      <c r="AY257" s="219" t="s">
        <v>276</v>
      </c>
    </row>
    <row r="258" spans="2:65" s="1" customFormat="1" ht="25.5" customHeight="1">
      <c r="B258" s="181"/>
      <c r="C258" s="182" t="s">
        <v>12</v>
      </c>
      <c r="D258" s="182" t="s">
        <v>278</v>
      </c>
      <c r="E258" s="183" t="s">
        <v>4203</v>
      </c>
      <c r="F258" s="184" t="s">
        <v>4204</v>
      </c>
      <c r="G258" s="185" t="s">
        <v>368</v>
      </c>
      <c r="H258" s="186">
        <v>1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0.44169999999999998</v>
      </c>
      <c r="R258" s="191">
        <f>Q258*H258</f>
        <v>0.44169999999999998</v>
      </c>
      <c r="S258" s="191">
        <v>0</v>
      </c>
      <c r="T258" s="192">
        <f>S258*H258</f>
        <v>0</v>
      </c>
      <c r="AR258" s="25" t="s">
        <v>92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92</v>
      </c>
      <c r="BM258" s="25" t="s">
        <v>5383</v>
      </c>
    </row>
    <row r="259" spans="2:65" s="12" customFormat="1">
      <c r="B259" s="194"/>
      <c r="D259" s="195" t="s">
        <v>284</v>
      </c>
      <c r="E259" s="196" t="s">
        <v>5</v>
      </c>
      <c r="F259" s="197" t="s">
        <v>443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2" customFormat="1">
      <c r="B260" s="194"/>
      <c r="D260" s="195" t="s">
        <v>284</v>
      </c>
      <c r="E260" s="196" t="s">
        <v>5</v>
      </c>
      <c r="F260" s="197" t="s">
        <v>676</v>
      </c>
      <c r="H260" s="196" t="s">
        <v>5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6" t="s">
        <v>284</v>
      </c>
      <c r="AU260" s="196" t="s">
        <v>81</v>
      </c>
      <c r="AV260" s="12" t="s">
        <v>77</v>
      </c>
      <c r="AW260" s="12" t="s">
        <v>36</v>
      </c>
      <c r="AX260" s="12" t="s">
        <v>73</v>
      </c>
      <c r="AY260" s="196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1751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77</v>
      </c>
      <c r="H262" s="205">
        <v>1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4" customFormat="1">
      <c r="B263" s="210"/>
      <c r="D263" s="195" t="s">
        <v>284</v>
      </c>
      <c r="E263" s="211" t="s">
        <v>5</v>
      </c>
      <c r="F263" s="212" t="s">
        <v>290</v>
      </c>
      <c r="H263" s="213">
        <v>1</v>
      </c>
      <c r="I263" s="214"/>
      <c r="L263" s="210"/>
      <c r="M263" s="215"/>
      <c r="N263" s="216"/>
      <c r="O263" s="216"/>
      <c r="P263" s="216"/>
      <c r="Q263" s="216"/>
      <c r="R263" s="216"/>
      <c r="S263" s="216"/>
      <c r="T263" s="217"/>
      <c r="AT263" s="211" t="s">
        <v>284</v>
      </c>
      <c r="AU263" s="211" t="s">
        <v>81</v>
      </c>
      <c r="AV263" s="14" t="s">
        <v>87</v>
      </c>
      <c r="AW263" s="14" t="s">
        <v>36</v>
      </c>
      <c r="AX263" s="14" t="s">
        <v>73</v>
      </c>
      <c r="AY263" s="211" t="s">
        <v>276</v>
      </c>
    </row>
    <row r="264" spans="2:65" s="15" customFormat="1">
      <c r="B264" s="218"/>
      <c r="D264" s="195" t="s">
        <v>284</v>
      </c>
      <c r="E264" s="219" t="s">
        <v>5</v>
      </c>
      <c r="F264" s="220" t="s">
        <v>291</v>
      </c>
      <c r="H264" s="221">
        <v>1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19" t="s">
        <v>284</v>
      </c>
      <c r="AU264" s="219" t="s">
        <v>81</v>
      </c>
      <c r="AV264" s="15" t="s">
        <v>92</v>
      </c>
      <c r="AW264" s="15" t="s">
        <v>36</v>
      </c>
      <c r="AX264" s="15" t="s">
        <v>77</v>
      </c>
      <c r="AY264" s="219" t="s">
        <v>276</v>
      </c>
    </row>
    <row r="265" spans="2:65" s="1" customFormat="1" ht="16.5" customHeight="1">
      <c r="B265" s="181"/>
      <c r="C265" s="226" t="s">
        <v>384</v>
      </c>
      <c r="D265" s="226" t="s">
        <v>447</v>
      </c>
      <c r="E265" s="227" t="s">
        <v>4194</v>
      </c>
      <c r="F265" s="228" t="s">
        <v>4195</v>
      </c>
      <c r="G265" s="229" t="s">
        <v>368</v>
      </c>
      <c r="H265" s="230">
        <v>1</v>
      </c>
      <c r="I265" s="231"/>
      <c r="J265" s="232">
        <f>ROUND(I265*H265,2)</f>
        <v>0</v>
      </c>
      <c r="K265" s="228" t="s">
        <v>282</v>
      </c>
      <c r="L265" s="233"/>
      <c r="M265" s="234" t="s">
        <v>5</v>
      </c>
      <c r="N265" s="235" t="s">
        <v>46</v>
      </c>
      <c r="O265" s="43"/>
      <c r="P265" s="191">
        <f>O265*H265</f>
        <v>0</v>
      </c>
      <c r="Q265" s="191">
        <v>1.8020000000000001E-2</v>
      </c>
      <c r="R265" s="191">
        <f>Q265*H265</f>
        <v>1.8020000000000001E-2</v>
      </c>
      <c r="S265" s="191">
        <v>0</v>
      </c>
      <c r="T265" s="192">
        <f>S265*H265</f>
        <v>0</v>
      </c>
      <c r="AR265" s="25" t="s">
        <v>322</v>
      </c>
      <c r="AT265" s="25" t="s">
        <v>447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5384</v>
      </c>
    </row>
    <row r="266" spans="2:65" s="12" customFormat="1">
      <c r="B266" s="194"/>
      <c r="D266" s="195" t="s">
        <v>284</v>
      </c>
      <c r="E266" s="196" t="s">
        <v>5</v>
      </c>
      <c r="F266" s="197" t="s">
        <v>451</v>
      </c>
      <c r="H266" s="196" t="s">
        <v>5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6" t="s">
        <v>284</v>
      </c>
      <c r="AU266" s="196" t="s">
        <v>81</v>
      </c>
      <c r="AV266" s="12" t="s">
        <v>77</v>
      </c>
      <c r="AW266" s="12" t="s">
        <v>36</v>
      </c>
      <c r="AX266" s="12" t="s">
        <v>73</v>
      </c>
      <c r="AY266" s="196" t="s">
        <v>276</v>
      </c>
    </row>
    <row r="267" spans="2:65" s="12" customFormat="1">
      <c r="B267" s="194"/>
      <c r="D267" s="195" t="s">
        <v>284</v>
      </c>
      <c r="E267" s="196" t="s">
        <v>5</v>
      </c>
      <c r="F267" s="197" t="s">
        <v>1751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77</v>
      </c>
      <c r="H268" s="205">
        <v>1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4" customFormat="1">
      <c r="B269" s="210"/>
      <c r="D269" s="195" t="s">
        <v>284</v>
      </c>
      <c r="E269" s="211" t="s">
        <v>5</v>
      </c>
      <c r="F269" s="212" t="s">
        <v>290</v>
      </c>
      <c r="H269" s="213">
        <v>1</v>
      </c>
      <c r="I269" s="214"/>
      <c r="L269" s="210"/>
      <c r="M269" s="215"/>
      <c r="N269" s="216"/>
      <c r="O269" s="216"/>
      <c r="P269" s="216"/>
      <c r="Q269" s="216"/>
      <c r="R269" s="216"/>
      <c r="S269" s="216"/>
      <c r="T269" s="217"/>
      <c r="AT269" s="211" t="s">
        <v>284</v>
      </c>
      <c r="AU269" s="211" t="s">
        <v>81</v>
      </c>
      <c r="AV269" s="14" t="s">
        <v>87</v>
      </c>
      <c r="AW269" s="14" t="s">
        <v>36</v>
      </c>
      <c r="AX269" s="14" t="s">
        <v>73</v>
      </c>
      <c r="AY269" s="211" t="s">
        <v>276</v>
      </c>
    </row>
    <row r="270" spans="2:65" s="15" customFormat="1">
      <c r="B270" s="218"/>
      <c r="D270" s="195" t="s">
        <v>284</v>
      </c>
      <c r="E270" s="219" t="s">
        <v>5</v>
      </c>
      <c r="F270" s="220" t="s">
        <v>291</v>
      </c>
      <c r="H270" s="221">
        <v>1</v>
      </c>
      <c r="I270" s="222"/>
      <c r="L270" s="218"/>
      <c r="M270" s="223"/>
      <c r="N270" s="224"/>
      <c r="O270" s="224"/>
      <c r="P270" s="224"/>
      <c r="Q270" s="224"/>
      <c r="R270" s="224"/>
      <c r="S270" s="224"/>
      <c r="T270" s="225"/>
      <c r="AT270" s="219" t="s">
        <v>284</v>
      </c>
      <c r="AU270" s="219" t="s">
        <v>81</v>
      </c>
      <c r="AV270" s="15" t="s">
        <v>92</v>
      </c>
      <c r="AW270" s="15" t="s">
        <v>36</v>
      </c>
      <c r="AX270" s="15" t="s">
        <v>77</v>
      </c>
      <c r="AY270" s="219" t="s">
        <v>276</v>
      </c>
    </row>
    <row r="271" spans="2:65" s="1" customFormat="1" ht="25.5" customHeight="1">
      <c r="B271" s="181"/>
      <c r="C271" s="182" t="s">
        <v>390</v>
      </c>
      <c r="D271" s="182" t="s">
        <v>278</v>
      </c>
      <c r="E271" s="183" t="s">
        <v>4207</v>
      </c>
      <c r="F271" s="184" t="s">
        <v>4208</v>
      </c>
      <c r="G271" s="185" t="s">
        <v>368</v>
      </c>
      <c r="H271" s="186">
        <v>1</v>
      </c>
      <c r="I271" s="187"/>
      <c r="J271" s="188">
        <f>ROUND(I271*H271,2)</f>
        <v>0</v>
      </c>
      <c r="K271" s="184" t="s">
        <v>282</v>
      </c>
      <c r="L271" s="42"/>
      <c r="M271" s="189" t="s">
        <v>5</v>
      </c>
      <c r="N271" s="190" t="s">
        <v>46</v>
      </c>
      <c r="O271" s="43"/>
      <c r="P271" s="191">
        <f>O271*H271</f>
        <v>0</v>
      </c>
      <c r="Q271" s="191">
        <v>0.54769000000000001</v>
      </c>
      <c r="R271" s="191">
        <f>Q271*H271</f>
        <v>0.54769000000000001</v>
      </c>
      <c r="S271" s="191">
        <v>0</v>
      </c>
      <c r="T271" s="192">
        <f>S271*H271</f>
        <v>0</v>
      </c>
      <c r="AR271" s="25" t="s">
        <v>92</v>
      </c>
      <c r="AT271" s="25" t="s">
        <v>278</v>
      </c>
      <c r="AU271" s="25" t="s">
        <v>81</v>
      </c>
      <c r="AY271" s="25" t="s">
        <v>276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5" t="s">
        <v>92</v>
      </c>
      <c r="BK271" s="193">
        <f>ROUND(I271*H271,2)</f>
        <v>0</v>
      </c>
      <c r="BL271" s="25" t="s">
        <v>92</v>
      </c>
      <c r="BM271" s="25" t="s">
        <v>5385</v>
      </c>
    </row>
    <row r="272" spans="2:65" s="12" customFormat="1">
      <c r="B272" s="194"/>
      <c r="D272" s="195" t="s">
        <v>284</v>
      </c>
      <c r="E272" s="196" t="s">
        <v>5</v>
      </c>
      <c r="F272" s="197" t="s">
        <v>443</v>
      </c>
      <c r="H272" s="196" t="s">
        <v>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6" t="s">
        <v>284</v>
      </c>
      <c r="AU272" s="196" t="s">
        <v>81</v>
      </c>
      <c r="AV272" s="12" t="s">
        <v>77</v>
      </c>
      <c r="AW272" s="12" t="s">
        <v>36</v>
      </c>
      <c r="AX272" s="12" t="s">
        <v>73</v>
      </c>
      <c r="AY272" s="196" t="s">
        <v>276</v>
      </c>
    </row>
    <row r="273" spans="2:65" s="12" customFormat="1">
      <c r="B273" s="194"/>
      <c r="D273" s="195" t="s">
        <v>284</v>
      </c>
      <c r="E273" s="196" t="s">
        <v>5</v>
      </c>
      <c r="F273" s="197" t="s">
        <v>676</v>
      </c>
      <c r="H273" s="196" t="s">
        <v>5</v>
      </c>
      <c r="I273" s="198"/>
      <c r="L273" s="194"/>
      <c r="M273" s="199"/>
      <c r="N273" s="200"/>
      <c r="O273" s="200"/>
      <c r="P273" s="200"/>
      <c r="Q273" s="200"/>
      <c r="R273" s="200"/>
      <c r="S273" s="200"/>
      <c r="T273" s="201"/>
      <c r="AT273" s="196" t="s">
        <v>284</v>
      </c>
      <c r="AU273" s="196" t="s">
        <v>81</v>
      </c>
      <c r="AV273" s="12" t="s">
        <v>77</v>
      </c>
      <c r="AW273" s="12" t="s">
        <v>36</v>
      </c>
      <c r="AX273" s="12" t="s">
        <v>73</v>
      </c>
      <c r="AY273" s="196" t="s">
        <v>276</v>
      </c>
    </row>
    <row r="274" spans="2:65" s="12" customFormat="1">
      <c r="B274" s="194"/>
      <c r="D274" s="195" t="s">
        <v>284</v>
      </c>
      <c r="E274" s="196" t="s">
        <v>5</v>
      </c>
      <c r="F274" s="197" t="s">
        <v>1746</v>
      </c>
      <c r="H274" s="196" t="s">
        <v>5</v>
      </c>
      <c r="I274" s="198"/>
      <c r="L274" s="194"/>
      <c r="M274" s="199"/>
      <c r="N274" s="200"/>
      <c r="O274" s="200"/>
      <c r="P274" s="200"/>
      <c r="Q274" s="200"/>
      <c r="R274" s="200"/>
      <c r="S274" s="200"/>
      <c r="T274" s="201"/>
      <c r="AT274" s="196" t="s">
        <v>284</v>
      </c>
      <c r="AU274" s="196" t="s">
        <v>81</v>
      </c>
      <c r="AV274" s="12" t="s">
        <v>77</v>
      </c>
      <c r="AW274" s="12" t="s">
        <v>36</v>
      </c>
      <c r="AX274" s="12" t="s">
        <v>73</v>
      </c>
      <c r="AY274" s="196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77</v>
      </c>
      <c r="H275" s="205">
        <v>1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4" customFormat="1">
      <c r="B276" s="210"/>
      <c r="D276" s="195" t="s">
        <v>284</v>
      </c>
      <c r="E276" s="211" t="s">
        <v>5</v>
      </c>
      <c r="F276" s="212" t="s">
        <v>290</v>
      </c>
      <c r="H276" s="213">
        <v>1</v>
      </c>
      <c r="I276" s="214"/>
      <c r="L276" s="210"/>
      <c r="M276" s="215"/>
      <c r="N276" s="216"/>
      <c r="O276" s="216"/>
      <c r="P276" s="216"/>
      <c r="Q276" s="216"/>
      <c r="R276" s="216"/>
      <c r="S276" s="216"/>
      <c r="T276" s="217"/>
      <c r="AT276" s="211" t="s">
        <v>284</v>
      </c>
      <c r="AU276" s="211" t="s">
        <v>81</v>
      </c>
      <c r="AV276" s="14" t="s">
        <v>87</v>
      </c>
      <c r="AW276" s="14" t="s">
        <v>36</v>
      </c>
      <c r="AX276" s="14" t="s">
        <v>73</v>
      </c>
      <c r="AY276" s="211" t="s">
        <v>276</v>
      </c>
    </row>
    <row r="277" spans="2:65" s="15" customFormat="1">
      <c r="B277" s="218"/>
      <c r="D277" s="195" t="s">
        <v>284</v>
      </c>
      <c r="E277" s="219" t="s">
        <v>5</v>
      </c>
      <c r="F277" s="220" t="s">
        <v>291</v>
      </c>
      <c r="H277" s="221">
        <v>1</v>
      </c>
      <c r="I277" s="222"/>
      <c r="L277" s="218"/>
      <c r="M277" s="223"/>
      <c r="N277" s="224"/>
      <c r="O277" s="224"/>
      <c r="P277" s="224"/>
      <c r="Q277" s="224"/>
      <c r="R277" s="224"/>
      <c r="S277" s="224"/>
      <c r="T277" s="225"/>
      <c r="AT277" s="219" t="s">
        <v>284</v>
      </c>
      <c r="AU277" s="219" t="s">
        <v>81</v>
      </c>
      <c r="AV277" s="15" t="s">
        <v>92</v>
      </c>
      <c r="AW277" s="15" t="s">
        <v>36</v>
      </c>
      <c r="AX277" s="15" t="s">
        <v>77</v>
      </c>
      <c r="AY277" s="219" t="s">
        <v>276</v>
      </c>
    </row>
    <row r="278" spans="2:65" s="1" customFormat="1" ht="16.5" customHeight="1">
      <c r="B278" s="181"/>
      <c r="C278" s="226" t="s">
        <v>413</v>
      </c>
      <c r="D278" s="226" t="s">
        <v>447</v>
      </c>
      <c r="E278" s="227" t="s">
        <v>4210</v>
      </c>
      <c r="F278" s="228" t="s">
        <v>4211</v>
      </c>
      <c r="G278" s="229" t="s">
        <v>368</v>
      </c>
      <c r="H278" s="230">
        <v>1</v>
      </c>
      <c r="I278" s="231"/>
      <c r="J278" s="232">
        <f>ROUND(I278*H278,2)</f>
        <v>0</v>
      </c>
      <c r="K278" s="228" t="s">
        <v>282</v>
      </c>
      <c r="L278" s="233"/>
      <c r="M278" s="234" t="s">
        <v>5</v>
      </c>
      <c r="N278" s="235" t="s">
        <v>46</v>
      </c>
      <c r="O278" s="43"/>
      <c r="P278" s="191">
        <f>O278*H278</f>
        <v>0</v>
      </c>
      <c r="Q278" s="191">
        <v>1.43E-2</v>
      </c>
      <c r="R278" s="191">
        <f>Q278*H278</f>
        <v>1.43E-2</v>
      </c>
      <c r="S278" s="191">
        <v>0</v>
      </c>
      <c r="T278" s="192">
        <f>S278*H278</f>
        <v>0</v>
      </c>
      <c r="AR278" s="25" t="s">
        <v>322</v>
      </c>
      <c r="AT278" s="25" t="s">
        <v>447</v>
      </c>
      <c r="AU278" s="25" t="s">
        <v>81</v>
      </c>
      <c r="AY278" s="25" t="s">
        <v>276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5" t="s">
        <v>92</v>
      </c>
      <c r="BK278" s="193">
        <f>ROUND(I278*H278,2)</f>
        <v>0</v>
      </c>
      <c r="BL278" s="25" t="s">
        <v>92</v>
      </c>
      <c r="BM278" s="25" t="s">
        <v>5386</v>
      </c>
    </row>
    <row r="279" spans="2:65" s="12" customFormat="1">
      <c r="B279" s="194"/>
      <c r="D279" s="195" t="s">
        <v>284</v>
      </c>
      <c r="E279" s="196" t="s">
        <v>5</v>
      </c>
      <c r="F279" s="197" t="s">
        <v>451</v>
      </c>
      <c r="H279" s="196" t="s">
        <v>5</v>
      </c>
      <c r="I279" s="198"/>
      <c r="L279" s="194"/>
      <c r="M279" s="199"/>
      <c r="N279" s="200"/>
      <c r="O279" s="200"/>
      <c r="P279" s="200"/>
      <c r="Q279" s="200"/>
      <c r="R279" s="200"/>
      <c r="S279" s="200"/>
      <c r="T279" s="201"/>
      <c r="AT279" s="196" t="s">
        <v>284</v>
      </c>
      <c r="AU279" s="196" t="s">
        <v>81</v>
      </c>
      <c r="AV279" s="12" t="s">
        <v>77</v>
      </c>
      <c r="AW279" s="12" t="s">
        <v>36</v>
      </c>
      <c r="AX279" s="12" t="s">
        <v>73</v>
      </c>
      <c r="AY279" s="196" t="s">
        <v>276</v>
      </c>
    </row>
    <row r="280" spans="2:65" s="12" customFormat="1">
      <c r="B280" s="194"/>
      <c r="D280" s="195" t="s">
        <v>284</v>
      </c>
      <c r="E280" s="196" t="s">
        <v>5</v>
      </c>
      <c r="F280" s="197" t="s">
        <v>1746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77</v>
      </c>
      <c r="H281" s="205">
        <v>1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4" customFormat="1">
      <c r="B282" s="210"/>
      <c r="D282" s="195" t="s">
        <v>284</v>
      </c>
      <c r="E282" s="211" t="s">
        <v>5</v>
      </c>
      <c r="F282" s="212" t="s">
        <v>290</v>
      </c>
      <c r="H282" s="213">
        <v>1</v>
      </c>
      <c r="I282" s="214"/>
      <c r="L282" s="210"/>
      <c r="M282" s="215"/>
      <c r="N282" s="216"/>
      <c r="O282" s="216"/>
      <c r="P282" s="216"/>
      <c r="Q282" s="216"/>
      <c r="R282" s="216"/>
      <c r="S282" s="216"/>
      <c r="T282" s="217"/>
      <c r="AT282" s="211" t="s">
        <v>284</v>
      </c>
      <c r="AU282" s="211" t="s">
        <v>81</v>
      </c>
      <c r="AV282" s="14" t="s">
        <v>87</v>
      </c>
      <c r="AW282" s="14" t="s">
        <v>36</v>
      </c>
      <c r="AX282" s="14" t="s">
        <v>73</v>
      </c>
      <c r="AY282" s="211" t="s">
        <v>276</v>
      </c>
    </row>
    <row r="283" spans="2:65" s="15" customFormat="1">
      <c r="B283" s="218"/>
      <c r="D283" s="195" t="s">
        <v>284</v>
      </c>
      <c r="E283" s="219" t="s">
        <v>5</v>
      </c>
      <c r="F283" s="220" t="s">
        <v>291</v>
      </c>
      <c r="H283" s="221">
        <v>1</v>
      </c>
      <c r="I283" s="222"/>
      <c r="L283" s="218"/>
      <c r="M283" s="223"/>
      <c r="N283" s="224"/>
      <c r="O283" s="224"/>
      <c r="P283" s="224"/>
      <c r="Q283" s="224"/>
      <c r="R283" s="224"/>
      <c r="S283" s="224"/>
      <c r="T283" s="225"/>
      <c r="AT283" s="219" t="s">
        <v>284</v>
      </c>
      <c r="AU283" s="219" t="s">
        <v>81</v>
      </c>
      <c r="AV283" s="15" t="s">
        <v>92</v>
      </c>
      <c r="AW283" s="15" t="s">
        <v>36</v>
      </c>
      <c r="AX283" s="15" t="s">
        <v>77</v>
      </c>
      <c r="AY283" s="219" t="s">
        <v>276</v>
      </c>
    </row>
    <row r="284" spans="2:65" s="11" customFormat="1" ht="29.85" customHeight="1">
      <c r="B284" s="168"/>
      <c r="D284" s="169" t="s">
        <v>72</v>
      </c>
      <c r="E284" s="179" t="s">
        <v>332</v>
      </c>
      <c r="F284" s="179" t="s">
        <v>483</v>
      </c>
      <c r="I284" s="171"/>
      <c r="J284" s="180">
        <f>BK284</f>
        <v>0</v>
      </c>
      <c r="L284" s="168"/>
      <c r="M284" s="173"/>
      <c r="N284" s="174"/>
      <c r="O284" s="174"/>
      <c r="P284" s="175">
        <f>SUM(P285:P331)</f>
        <v>0</v>
      </c>
      <c r="Q284" s="174"/>
      <c r="R284" s="175">
        <f>SUM(R285:R331)</f>
        <v>5.2812200000000004E-2</v>
      </c>
      <c r="S284" s="174"/>
      <c r="T284" s="176">
        <f>SUM(T285:T331)</f>
        <v>23.68141</v>
      </c>
      <c r="AR284" s="169" t="s">
        <v>77</v>
      </c>
      <c r="AT284" s="177" t="s">
        <v>72</v>
      </c>
      <c r="AU284" s="177" t="s">
        <v>77</v>
      </c>
      <c r="AY284" s="169" t="s">
        <v>276</v>
      </c>
      <c r="BK284" s="178">
        <f>SUM(BK285:BK331)</f>
        <v>0</v>
      </c>
    </row>
    <row r="285" spans="2:65" s="1" customFormat="1" ht="25.5" customHeight="1">
      <c r="B285" s="181"/>
      <c r="C285" s="182" t="s">
        <v>421</v>
      </c>
      <c r="D285" s="182" t="s">
        <v>278</v>
      </c>
      <c r="E285" s="183" t="s">
        <v>485</v>
      </c>
      <c r="F285" s="184" t="s">
        <v>486</v>
      </c>
      <c r="G285" s="185" t="s">
        <v>325</v>
      </c>
      <c r="H285" s="186">
        <v>249.86</v>
      </c>
      <c r="I285" s="187"/>
      <c r="J285" s="188">
        <f>ROUND(I285*H285,2)</f>
        <v>0</v>
      </c>
      <c r="K285" s="184" t="s">
        <v>282</v>
      </c>
      <c r="L285" s="42"/>
      <c r="M285" s="189" t="s">
        <v>5</v>
      </c>
      <c r="N285" s="190" t="s">
        <v>46</v>
      </c>
      <c r="O285" s="43"/>
      <c r="P285" s="191">
        <f>O285*H285</f>
        <v>0</v>
      </c>
      <c r="Q285" s="191">
        <v>1.2999999999999999E-4</v>
      </c>
      <c r="R285" s="191">
        <f>Q285*H285</f>
        <v>3.2481799999999998E-2</v>
      </c>
      <c r="S285" s="191">
        <v>0</v>
      </c>
      <c r="T285" s="192">
        <f>S285*H285</f>
        <v>0</v>
      </c>
      <c r="AR285" s="25" t="s">
        <v>92</v>
      </c>
      <c r="AT285" s="25" t="s">
        <v>278</v>
      </c>
      <c r="AU285" s="25" t="s">
        <v>81</v>
      </c>
      <c r="AY285" s="25" t="s">
        <v>276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5" t="s">
        <v>92</v>
      </c>
      <c r="BK285" s="193">
        <f>ROUND(I285*H285,2)</f>
        <v>0</v>
      </c>
      <c r="BL285" s="25" t="s">
        <v>92</v>
      </c>
      <c r="BM285" s="25" t="s">
        <v>5387</v>
      </c>
    </row>
    <row r="286" spans="2:65" s="12" customFormat="1">
      <c r="B286" s="194"/>
      <c r="D286" s="195" t="s">
        <v>284</v>
      </c>
      <c r="E286" s="196" t="s">
        <v>5</v>
      </c>
      <c r="F286" s="197" t="s">
        <v>488</v>
      </c>
      <c r="H286" s="196" t="s">
        <v>5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6" t="s">
        <v>284</v>
      </c>
      <c r="AU286" s="196" t="s">
        <v>81</v>
      </c>
      <c r="AV286" s="12" t="s">
        <v>77</v>
      </c>
      <c r="AW286" s="12" t="s">
        <v>36</v>
      </c>
      <c r="AX286" s="12" t="s">
        <v>73</v>
      </c>
      <c r="AY286" s="196" t="s">
        <v>276</v>
      </c>
    </row>
    <row r="287" spans="2:65" s="12" customFormat="1">
      <c r="B287" s="194"/>
      <c r="D287" s="195" t="s">
        <v>284</v>
      </c>
      <c r="E287" s="196" t="s">
        <v>5</v>
      </c>
      <c r="F287" s="197" t="s">
        <v>286</v>
      </c>
      <c r="H287" s="196" t="s">
        <v>5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6" t="s">
        <v>284</v>
      </c>
      <c r="AU287" s="196" t="s">
        <v>81</v>
      </c>
      <c r="AV287" s="12" t="s">
        <v>77</v>
      </c>
      <c r="AW287" s="12" t="s">
        <v>36</v>
      </c>
      <c r="AX287" s="12" t="s">
        <v>73</v>
      </c>
      <c r="AY287" s="196" t="s">
        <v>276</v>
      </c>
    </row>
    <row r="288" spans="2:65" s="12" customFormat="1">
      <c r="B288" s="194"/>
      <c r="D288" s="195" t="s">
        <v>284</v>
      </c>
      <c r="E288" s="196" t="s">
        <v>5</v>
      </c>
      <c r="F288" s="197" t="s">
        <v>5276</v>
      </c>
      <c r="H288" s="196" t="s">
        <v>5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6" t="s">
        <v>284</v>
      </c>
      <c r="AU288" s="196" t="s">
        <v>81</v>
      </c>
      <c r="AV288" s="12" t="s">
        <v>77</v>
      </c>
      <c r="AW288" s="12" t="s">
        <v>36</v>
      </c>
      <c r="AX288" s="12" t="s">
        <v>73</v>
      </c>
      <c r="AY288" s="196" t="s">
        <v>276</v>
      </c>
    </row>
    <row r="289" spans="2:65" s="13" customFormat="1">
      <c r="B289" s="202"/>
      <c r="D289" s="195" t="s">
        <v>284</v>
      </c>
      <c r="E289" s="203" t="s">
        <v>5</v>
      </c>
      <c r="F289" s="204" t="s">
        <v>5296</v>
      </c>
      <c r="H289" s="205">
        <v>249.86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65" s="14" customFormat="1">
      <c r="B290" s="210"/>
      <c r="D290" s="195" t="s">
        <v>284</v>
      </c>
      <c r="E290" s="211" t="s">
        <v>5</v>
      </c>
      <c r="F290" s="212" t="s">
        <v>290</v>
      </c>
      <c r="H290" s="213">
        <v>249.86</v>
      </c>
      <c r="I290" s="214"/>
      <c r="L290" s="210"/>
      <c r="M290" s="215"/>
      <c r="N290" s="216"/>
      <c r="O290" s="216"/>
      <c r="P290" s="216"/>
      <c r="Q290" s="216"/>
      <c r="R290" s="216"/>
      <c r="S290" s="216"/>
      <c r="T290" s="217"/>
      <c r="AT290" s="211" t="s">
        <v>284</v>
      </c>
      <c r="AU290" s="211" t="s">
        <v>81</v>
      </c>
      <c r="AV290" s="14" t="s">
        <v>87</v>
      </c>
      <c r="AW290" s="14" t="s">
        <v>36</v>
      </c>
      <c r="AX290" s="14" t="s">
        <v>73</v>
      </c>
      <c r="AY290" s="211" t="s">
        <v>276</v>
      </c>
    </row>
    <row r="291" spans="2:65" s="15" customFormat="1">
      <c r="B291" s="218"/>
      <c r="D291" s="195" t="s">
        <v>284</v>
      </c>
      <c r="E291" s="219" t="s">
        <v>5</v>
      </c>
      <c r="F291" s="220" t="s">
        <v>291</v>
      </c>
      <c r="H291" s="221">
        <v>249.86</v>
      </c>
      <c r="I291" s="222"/>
      <c r="L291" s="218"/>
      <c r="M291" s="223"/>
      <c r="N291" s="224"/>
      <c r="O291" s="224"/>
      <c r="P291" s="224"/>
      <c r="Q291" s="224"/>
      <c r="R291" s="224"/>
      <c r="S291" s="224"/>
      <c r="T291" s="225"/>
      <c r="AT291" s="219" t="s">
        <v>284</v>
      </c>
      <c r="AU291" s="219" t="s">
        <v>81</v>
      </c>
      <c r="AV291" s="15" t="s">
        <v>92</v>
      </c>
      <c r="AW291" s="15" t="s">
        <v>36</v>
      </c>
      <c r="AX291" s="15" t="s">
        <v>77</v>
      </c>
      <c r="AY291" s="219" t="s">
        <v>276</v>
      </c>
    </row>
    <row r="292" spans="2:65" s="1" customFormat="1" ht="16.5" customHeight="1">
      <c r="B292" s="181"/>
      <c r="C292" s="182" t="s">
        <v>428</v>
      </c>
      <c r="D292" s="182" t="s">
        <v>278</v>
      </c>
      <c r="E292" s="183" t="s">
        <v>491</v>
      </c>
      <c r="F292" s="184" t="s">
        <v>492</v>
      </c>
      <c r="G292" s="185" t="s">
        <v>325</v>
      </c>
      <c r="H292" s="186">
        <v>508.26</v>
      </c>
      <c r="I292" s="187"/>
      <c r="J292" s="188">
        <f>ROUND(I292*H292,2)</f>
        <v>0</v>
      </c>
      <c r="K292" s="184" t="s">
        <v>282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4.0000000000000003E-5</v>
      </c>
      <c r="R292" s="191">
        <f>Q292*H292</f>
        <v>2.0330400000000002E-2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5388</v>
      </c>
    </row>
    <row r="293" spans="2:65" s="12" customFormat="1">
      <c r="B293" s="194"/>
      <c r="D293" s="195" t="s">
        <v>284</v>
      </c>
      <c r="E293" s="196" t="s">
        <v>5</v>
      </c>
      <c r="F293" s="197" t="s">
        <v>494</v>
      </c>
      <c r="H293" s="196" t="s">
        <v>5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6" t="s">
        <v>284</v>
      </c>
      <c r="AU293" s="196" t="s">
        <v>81</v>
      </c>
      <c r="AV293" s="12" t="s">
        <v>77</v>
      </c>
      <c r="AW293" s="12" t="s">
        <v>36</v>
      </c>
      <c r="AX293" s="12" t="s">
        <v>73</v>
      </c>
      <c r="AY293" s="196" t="s">
        <v>276</v>
      </c>
    </row>
    <row r="294" spans="2:65" s="12" customFormat="1">
      <c r="B294" s="194"/>
      <c r="D294" s="195" t="s">
        <v>284</v>
      </c>
      <c r="E294" s="196" t="s">
        <v>5</v>
      </c>
      <c r="F294" s="197" t="s">
        <v>3990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5276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5296</v>
      </c>
      <c r="H296" s="205">
        <v>249.86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5279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5297</v>
      </c>
      <c r="H298" s="205">
        <v>258.39999999999998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508.26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5" customFormat="1">
      <c r="B300" s="218"/>
      <c r="D300" s="195" t="s">
        <v>284</v>
      </c>
      <c r="E300" s="219" t="s">
        <v>5</v>
      </c>
      <c r="F300" s="220" t="s">
        <v>291</v>
      </c>
      <c r="H300" s="221">
        <v>508.26</v>
      </c>
      <c r="I300" s="222"/>
      <c r="L300" s="218"/>
      <c r="M300" s="223"/>
      <c r="N300" s="224"/>
      <c r="O300" s="224"/>
      <c r="P300" s="224"/>
      <c r="Q300" s="224"/>
      <c r="R300" s="224"/>
      <c r="S300" s="224"/>
      <c r="T300" s="225"/>
      <c r="AT300" s="219" t="s">
        <v>284</v>
      </c>
      <c r="AU300" s="219" t="s">
        <v>81</v>
      </c>
      <c r="AV300" s="15" t="s">
        <v>92</v>
      </c>
      <c r="AW300" s="15" t="s">
        <v>36</v>
      </c>
      <c r="AX300" s="15" t="s">
        <v>77</v>
      </c>
      <c r="AY300" s="219" t="s">
        <v>276</v>
      </c>
    </row>
    <row r="301" spans="2:65" s="1" customFormat="1" ht="16.5" customHeight="1">
      <c r="B301" s="181"/>
      <c r="C301" s="182" t="s">
        <v>10</v>
      </c>
      <c r="D301" s="182" t="s">
        <v>278</v>
      </c>
      <c r="E301" s="183" t="s">
        <v>5389</v>
      </c>
      <c r="F301" s="184" t="s">
        <v>5390</v>
      </c>
      <c r="G301" s="185" t="s">
        <v>325</v>
      </c>
      <c r="H301" s="186">
        <v>9.75</v>
      </c>
      <c r="I301" s="187"/>
      <c r="J301" s="188">
        <f>ROUND(I301*H301,2)</f>
        <v>0</v>
      </c>
      <c r="K301" s="184" t="s">
        <v>282</v>
      </c>
      <c r="L301" s="42"/>
      <c r="M301" s="189" t="s">
        <v>5</v>
      </c>
      <c r="N301" s="190" t="s">
        <v>46</v>
      </c>
      <c r="O301" s="43"/>
      <c r="P301" s="191">
        <f>O301*H301</f>
        <v>0</v>
      </c>
      <c r="Q301" s="191">
        <v>0</v>
      </c>
      <c r="R301" s="191">
        <f>Q301*H301</f>
        <v>0</v>
      </c>
      <c r="S301" s="191">
        <v>0.11700000000000001</v>
      </c>
      <c r="T301" s="192">
        <f>S301*H301</f>
        <v>1.1407500000000002</v>
      </c>
      <c r="AR301" s="25" t="s">
        <v>92</v>
      </c>
      <c r="AT301" s="25" t="s">
        <v>278</v>
      </c>
      <c r="AU301" s="25" t="s">
        <v>81</v>
      </c>
      <c r="AY301" s="25" t="s">
        <v>276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5" t="s">
        <v>92</v>
      </c>
      <c r="BK301" s="193">
        <f>ROUND(I301*H301,2)</f>
        <v>0</v>
      </c>
      <c r="BL301" s="25" t="s">
        <v>92</v>
      </c>
      <c r="BM301" s="25" t="s">
        <v>5391</v>
      </c>
    </row>
    <row r="302" spans="2:65" s="12" customFormat="1">
      <c r="B302" s="194"/>
      <c r="D302" s="195" t="s">
        <v>284</v>
      </c>
      <c r="E302" s="196" t="s">
        <v>5</v>
      </c>
      <c r="F302" s="197" t="s">
        <v>5392</v>
      </c>
      <c r="H302" s="196" t="s">
        <v>5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6" t="s">
        <v>284</v>
      </c>
      <c r="AU302" s="196" t="s">
        <v>81</v>
      </c>
      <c r="AV302" s="12" t="s">
        <v>77</v>
      </c>
      <c r="AW302" s="12" t="s">
        <v>36</v>
      </c>
      <c r="AX302" s="12" t="s">
        <v>73</v>
      </c>
      <c r="AY302" s="196" t="s">
        <v>276</v>
      </c>
    </row>
    <row r="303" spans="2:65" s="12" customFormat="1">
      <c r="B303" s="194"/>
      <c r="D303" s="195" t="s">
        <v>284</v>
      </c>
      <c r="E303" s="196" t="s">
        <v>5</v>
      </c>
      <c r="F303" s="197" t="s">
        <v>286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5276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3" customFormat="1">
      <c r="B305" s="202"/>
      <c r="D305" s="195" t="s">
        <v>284</v>
      </c>
      <c r="E305" s="203" t="s">
        <v>5</v>
      </c>
      <c r="F305" s="204" t="s">
        <v>5393</v>
      </c>
      <c r="H305" s="205">
        <v>9.75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284</v>
      </c>
      <c r="AU305" s="203" t="s">
        <v>81</v>
      </c>
      <c r="AV305" s="13" t="s">
        <v>81</v>
      </c>
      <c r="AW305" s="13" t="s">
        <v>36</v>
      </c>
      <c r="AX305" s="13" t="s">
        <v>73</v>
      </c>
      <c r="AY305" s="203" t="s">
        <v>276</v>
      </c>
    </row>
    <row r="306" spans="2:65" s="14" customFormat="1">
      <c r="B306" s="210"/>
      <c r="D306" s="195" t="s">
        <v>284</v>
      </c>
      <c r="E306" s="211" t="s">
        <v>5</v>
      </c>
      <c r="F306" s="212" t="s">
        <v>290</v>
      </c>
      <c r="H306" s="213">
        <v>9.75</v>
      </c>
      <c r="I306" s="214"/>
      <c r="L306" s="210"/>
      <c r="M306" s="215"/>
      <c r="N306" s="216"/>
      <c r="O306" s="216"/>
      <c r="P306" s="216"/>
      <c r="Q306" s="216"/>
      <c r="R306" s="216"/>
      <c r="S306" s="216"/>
      <c r="T306" s="217"/>
      <c r="AT306" s="211" t="s">
        <v>284</v>
      </c>
      <c r="AU306" s="211" t="s">
        <v>81</v>
      </c>
      <c r="AV306" s="14" t="s">
        <v>87</v>
      </c>
      <c r="AW306" s="14" t="s">
        <v>36</v>
      </c>
      <c r="AX306" s="14" t="s">
        <v>73</v>
      </c>
      <c r="AY306" s="211" t="s">
        <v>276</v>
      </c>
    </row>
    <row r="307" spans="2:65" s="15" customFormat="1">
      <c r="B307" s="218"/>
      <c r="D307" s="195" t="s">
        <v>284</v>
      </c>
      <c r="E307" s="219" t="s">
        <v>5</v>
      </c>
      <c r="F307" s="220" t="s">
        <v>291</v>
      </c>
      <c r="H307" s="221">
        <v>9.75</v>
      </c>
      <c r="I307" s="222"/>
      <c r="L307" s="218"/>
      <c r="M307" s="223"/>
      <c r="N307" s="224"/>
      <c r="O307" s="224"/>
      <c r="P307" s="224"/>
      <c r="Q307" s="224"/>
      <c r="R307" s="224"/>
      <c r="S307" s="224"/>
      <c r="T307" s="225"/>
      <c r="AT307" s="219" t="s">
        <v>284</v>
      </c>
      <c r="AU307" s="219" t="s">
        <v>81</v>
      </c>
      <c r="AV307" s="15" t="s">
        <v>92</v>
      </c>
      <c r="AW307" s="15" t="s">
        <v>36</v>
      </c>
      <c r="AX307" s="15" t="s">
        <v>77</v>
      </c>
      <c r="AY307" s="219" t="s">
        <v>276</v>
      </c>
    </row>
    <row r="308" spans="2:65" s="1" customFormat="1" ht="25.5" customHeight="1">
      <c r="B308" s="181"/>
      <c r="C308" s="182" t="s">
        <v>435</v>
      </c>
      <c r="D308" s="182" t="s">
        <v>278</v>
      </c>
      <c r="E308" s="183" t="s">
        <v>5394</v>
      </c>
      <c r="F308" s="184" t="s">
        <v>5395</v>
      </c>
      <c r="G308" s="185" t="s">
        <v>281</v>
      </c>
      <c r="H308" s="186">
        <v>1.7749999999999999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2.2000000000000002</v>
      </c>
      <c r="T308" s="192">
        <f>S308*H308</f>
        <v>3.9050000000000002</v>
      </c>
      <c r="AR308" s="25" t="s">
        <v>92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92</v>
      </c>
      <c r="BM308" s="25" t="s">
        <v>5396</v>
      </c>
    </row>
    <row r="309" spans="2:65" s="12" customFormat="1">
      <c r="B309" s="194"/>
      <c r="D309" s="195" t="s">
        <v>284</v>
      </c>
      <c r="E309" s="196" t="s">
        <v>5</v>
      </c>
      <c r="F309" s="197" t="s">
        <v>5397</v>
      </c>
      <c r="H309" s="196" t="s">
        <v>5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6" t="s">
        <v>284</v>
      </c>
      <c r="AU309" s="196" t="s">
        <v>81</v>
      </c>
      <c r="AV309" s="12" t="s">
        <v>77</v>
      </c>
      <c r="AW309" s="12" t="s">
        <v>36</v>
      </c>
      <c r="AX309" s="12" t="s">
        <v>73</v>
      </c>
      <c r="AY309" s="196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3990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5276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5367</v>
      </c>
      <c r="H312" s="205">
        <v>1.7749999999999999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4" customFormat="1">
      <c r="B313" s="210"/>
      <c r="D313" s="195" t="s">
        <v>284</v>
      </c>
      <c r="E313" s="211" t="s">
        <v>5</v>
      </c>
      <c r="F313" s="212" t="s">
        <v>290</v>
      </c>
      <c r="H313" s="213">
        <v>1.7749999999999999</v>
      </c>
      <c r="I313" s="214"/>
      <c r="L313" s="210"/>
      <c r="M313" s="215"/>
      <c r="N313" s="216"/>
      <c r="O313" s="216"/>
      <c r="P313" s="216"/>
      <c r="Q313" s="216"/>
      <c r="R313" s="216"/>
      <c r="S313" s="216"/>
      <c r="T313" s="217"/>
      <c r="AT313" s="211" t="s">
        <v>284</v>
      </c>
      <c r="AU313" s="211" t="s">
        <v>81</v>
      </c>
      <c r="AV313" s="14" t="s">
        <v>87</v>
      </c>
      <c r="AW313" s="14" t="s">
        <v>36</v>
      </c>
      <c r="AX313" s="14" t="s">
        <v>73</v>
      </c>
      <c r="AY313" s="211" t="s">
        <v>276</v>
      </c>
    </row>
    <row r="314" spans="2:65" s="15" customFormat="1">
      <c r="B314" s="218"/>
      <c r="D314" s="195" t="s">
        <v>284</v>
      </c>
      <c r="E314" s="219" t="s">
        <v>5</v>
      </c>
      <c r="F314" s="220" t="s">
        <v>291</v>
      </c>
      <c r="H314" s="221">
        <v>1.7749999999999999</v>
      </c>
      <c r="I314" s="222"/>
      <c r="L314" s="218"/>
      <c r="M314" s="223"/>
      <c r="N314" s="224"/>
      <c r="O314" s="224"/>
      <c r="P314" s="224"/>
      <c r="Q314" s="224"/>
      <c r="R314" s="224"/>
      <c r="S314" s="224"/>
      <c r="T314" s="225"/>
      <c r="AT314" s="219" t="s">
        <v>284</v>
      </c>
      <c r="AU314" s="219" t="s">
        <v>81</v>
      </c>
      <c r="AV314" s="15" t="s">
        <v>92</v>
      </c>
      <c r="AW314" s="15" t="s">
        <v>36</v>
      </c>
      <c r="AX314" s="15" t="s">
        <v>77</v>
      </c>
      <c r="AY314" s="219" t="s">
        <v>276</v>
      </c>
    </row>
    <row r="315" spans="2:65" s="1" customFormat="1" ht="16.5" customHeight="1">
      <c r="B315" s="181"/>
      <c r="C315" s="182" t="s">
        <v>439</v>
      </c>
      <c r="D315" s="182" t="s">
        <v>278</v>
      </c>
      <c r="E315" s="183" t="s">
        <v>5398</v>
      </c>
      <c r="F315" s="184" t="s">
        <v>5399</v>
      </c>
      <c r="G315" s="185" t="s">
        <v>325</v>
      </c>
      <c r="H315" s="186">
        <v>3.6</v>
      </c>
      <c r="I315" s="187"/>
      <c r="J315" s="188">
        <f>ROUND(I315*H315,2)</f>
        <v>0</v>
      </c>
      <c r="K315" s="184" t="s">
        <v>282</v>
      </c>
      <c r="L315" s="42"/>
      <c r="M315" s="189" t="s">
        <v>5</v>
      </c>
      <c r="N315" s="190" t="s">
        <v>46</v>
      </c>
      <c r="O315" s="43"/>
      <c r="P315" s="191">
        <f>O315*H315</f>
        <v>0</v>
      </c>
      <c r="Q315" s="191">
        <v>0</v>
      </c>
      <c r="R315" s="191">
        <f>Q315*H315</f>
        <v>0</v>
      </c>
      <c r="S315" s="191">
        <v>3.7999999999999999E-2</v>
      </c>
      <c r="T315" s="192">
        <f>S315*H315</f>
        <v>0.1368</v>
      </c>
      <c r="AR315" s="25" t="s">
        <v>92</v>
      </c>
      <c r="AT315" s="25" t="s">
        <v>278</v>
      </c>
      <c r="AU315" s="25" t="s">
        <v>81</v>
      </c>
      <c r="AY315" s="25" t="s">
        <v>276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5" t="s">
        <v>92</v>
      </c>
      <c r="BK315" s="193">
        <f>ROUND(I315*H315,2)</f>
        <v>0</v>
      </c>
      <c r="BL315" s="25" t="s">
        <v>92</v>
      </c>
      <c r="BM315" s="25" t="s">
        <v>5400</v>
      </c>
    </row>
    <row r="316" spans="2:65" s="12" customFormat="1">
      <c r="B316" s="194"/>
      <c r="D316" s="195" t="s">
        <v>284</v>
      </c>
      <c r="E316" s="196" t="s">
        <v>5</v>
      </c>
      <c r="F316" s="197" t="s">
        <v>524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3990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2" customFormat="1">
      <c r="B318" s="194"/>
      <c r="D318" s="195" t="s">
        <v>284</v>
      </c>
      <c r="E318" s="196" t="s">
        <v>5</v>
      </c>
      <c r="F318" s="197" t="s">
        <v>5276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5401</v>
      </c>
      <c r="H319" s="205">
        <v>1.8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5401</v>
      </c>
      <c r="H320" s="205">
        <v>1.8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3.6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3.6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446</v>
      </c>
      <c r="D323" s="182" t="s">
        <v>278</v>
      </c>
      <c r="E323" s="183" t="s">
        <v>5402</v>
      </c>
      <c r="F323" s="184" t="s">
        <v>5403</v>
      </c>
      <c r="G323" s="185" t="s">
        <v>325</v>
      </c>
      <c r="H323" s="186">
        <v>1.8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8.7999999999999995E-2</v>
      </c>
      <c r="T323" s="192">
        <f>S323*H323</f>
        <v>0.15839999999999999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5404</v>
      </c>
    </row>
    <row r="324" spans="2:65" s="12" customFormat="1">
      <c r="B324" s="194"/>
      <c r="D324" s="195" t="s">
        <v>284</v>
      </c>
      <c r="E324" s="196" t="s">
        <v>5</v>
      </c>
      <c r="F324" s="197" t="s">
        <v>530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3990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5276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5405</v>
      </c>
      <c r="H327" s="205">
        <v>1.8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4" customFormat="1">
      <c r="B328" s="210"/>
      <c r="D328" s="195" t="s">
        <v>284</v>
      </c>
      <c r="E328" s="211" t="s">
        <v>5</v>
      </c>
      <c r="F328" s="212" t="s">
        <v>290</v>
      </c>
      <c r="H328" s="213">
        <v>1.8</v>
      </c>
      <c r="I328" s="214"/>
      <c r="L328" s="210"/>
      <c r="M328" s="215"/>
      <c r="N328" s="216"/>
      <c r="O328" s="216"/>
      <c r="P328" s="216"/>
      <c r="Q328" s="216"/>
      <c r="R328" s="216"/>
      <c r="S328" s="216"/>
      <c r="T328" s="217"/>
      <c r="AT328" s="211" t="s">
        <v>284</v>
      </c>
      <c r="AU328" s="211" t="s">
        <v>81</v>
      </c>
      <c r="AV328" s="14" t="s">
        <v>87</v>
      </c>
      <c r="AW328" s="14" t="s">
        <v>36</v>
      </c>
      <c r="AX328" s="14" t="s">
        <v>73</v>
      </c>
      <c r="AY328" s="211" t="s">
        <v>276</v>
      </c>
    </row>
    <row r="329" spans="2:65" s="15" customFormat="1">
      <c r="B329" s="218"/>
      <c r="D329" s="195" t="s">
        <v>284</v>
      </c>
      <c r="E329" s="219" t="s">
        <v>5</v>
      </c>
      <c r="F329" s="220" t="s">
        <v>291</v>
      </c>
      <c r="H329" s="221">
        <v>1.8</v>
      </c>
      <c r="I329" s="222"/>
      <c r="L329" s="218"/>
      <c r="M329" s="223"/>
      <c r="N329" s="224"/>
      <c r="O329" s="224"/>
      <c r="P329" s="224"/>
      <c r="Q329" s="224"/>
      <c r="R329" s="224"/>
      <c r="S329" s="224"/>
      <c r="T329" s="225"/>
      <c r="AT329" s="219" t="s">
        <v>284</v>
      </c>
      <c r="AU329" s="219" t="s">
        <v>81</v>
      </c>
      <c r="AV329" s="15" t="s">
        <v>92</v>
      </c>
      <c r="AW329" s="15" t="s">
        <v>36</v>
      </c>
      <c r="AX329" s="15" t="s">
        <v>77</v>
      </c>
      <c r="AY329" s="219" t="s">
        <v>276</v>
      </c>
    </row>
    <row r="330" spans="2:65" s="1" customFormat="1" ht="25.5" customHeight="1">
      <c r="B330" s="181"/>
      <c r="C330" s="182" t="s">
        <v>452</v>
      </c>
      <c r="D330" s="182" t="s">
        <v>278</v>
      </c>
      <c r="E330" s="183" t="s">
        <v>5406</v>
      </c>
      <c r="F330" s="184" t="s">
        <v>5407</v>
      </c>
      <c r="G330" s="185" t="s">
        <v>325</v>
      </c>
      <c r="H330" s="186">
        <v>508.20600000000002</v>
      </c>
      <c r="I330" s="187"/>
      <c r="J330" s="188">
        <f>ROUND(I330*H330,2)</f>
        <v>0</v>
      </c>
      <c r="K330" s="184" t="s">
        <v>282</v>
      </c>
      <c r="L330" s="42"/>
      <c r="M330" s="189" t="s">
        <v>5</v>
      </c>
      <c r="N330" s="190" t="s">
        <v>46</v>
      </c>
      <c r="O330" s="43"/>
      <c r="P330" s="191">
        <f>O330*H330</f>
        <v>0</v>
      </c>
      <c r="Q330" s="191">
        <v>0</v>
      </c>
      <c r="R330" s="191">
        <f>Q330*H330</f>
        <v>0</v>
      </c>
      <c r="S330" s="191">
        <v>0.01</v>
      </c>
      <c r="T330" s="192">
        <f>S330*H330</f>
        <v>5.0820600000000002</v>
      </c>
      <c r="AR330" s="25" t="s">
        <v>92</v>
      </c>
      <c r="AT330" s="25" t="s">
        <v>278</v>
      </c>
      <c r="AU330" s="25" t="s">
        <v>81</v>
      </c>
      <c r="AY330" s="25" t="s">
        <v>276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5" t="s">
        <v>92</v>
      </c>
      <c r="BK330" s="193">
        <f>ROUND(I330*H330,2)</f>
        <v>0</v>
      </c>
      <c r="BL330" s="25" t="s">
        <v>92</v>
      </c>
      <c r="BM330" s="25" t="s">
        <v>5408</v>
      </c>
    </row>
    <row r="331" spans="2:65" s="1" customFormat="1" ht="25.5" customHeight="1">
      <c r="B331" s="181"/>
      <c r="C331" s="182" t="s">
        <v>456</v>
      </c>
      <c r="D331" s="182" t="s">
        <v>278</v>
      </c>
      <c r="E331" s="183" t="s">
        <v>5409</v>
      </c>
      <c r="F331" s="184" t="s">
        <v>5410</v>
      </c>
      <c r="G331" s="185" t="s">
        <v>325</v>
      </c>
      <c r="H331" s="186">
        <v>1325.84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0</v>
      </c>
      <c r="R331" s="191">
        <f>Q331*H331</f>
        <v>0</v>
      </c>
      <c r="S331" s="191">
        <v>0.01</v>
      </c>
      <c r="T331" s="192">
        <f>S331*H331</f>
        <v>13.2584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5411</v>
      </c>
    </row>
    <row r="332" spans="2:65" s="11" customFormat="1" ht="29.85" customHeight="1">
      <c r="B332" s="168"/>
      <c r="D332" s="169" t="s">
        <v>72</v>
      </c>
      <c r="E332" s="179" t="s">
        <v>553</v>
      </c>
      <c r="F332" s="179" t="s">
        <v>554</v>
      </c>
      <c r="I332" s="171"/>
      <c r="J332" s="180">
        <f>BK332</f>
        <v>0</v>
      </c>
      <c r="L332" s="168"/>
      <c r="M332" s="173"/>
      <c r="N332" s="174"/>
      <c r="O332" s="174"/>
      <c r="P332" s="175">
        <f>SUM(P333:P337)</f>
        <v>0</v>
      </c>
      <c r="Q332" s="174"/>
      <c r="R332" s="175">
        <f>SUM(R333:R337)</f>
        <v>0</v>
      </c>
      <c r="S332" s="174"/>
      <c r="T332" s="176">
        <f>SUM(T333:T337)</f>
        <v>0</v>
      </c>
      <c r="AR332" s="169" t="s">
        <v>77</v>
      </c>
      <c r="AT332" s="177" t="s">
        <v>72</v>
      </c>
      <c r="AU332" s="177" t="s">
        <v>77</v>
      </c>
      <c r="AY332" s="169" t="s">
        <v>276</v>
      </c>
      <c r="BK332" s="178">
        <f>SUM(BK333:BK337)</f>
        <v>0</v>
      </c>
    </row>
    <row r="333" spans="2:65" s="1" customFormat="1" ht="25.5" customHeight="1">
      <c r="B333" s="181"/>
      <c r="C333" s="182" t="s">
        <v>463</v>
      </c>
      <c r="D333" s="182" t="s">
        <v>278</v>
      </c>
      <c r="E333" s="183" t="s">
        <v>556</v>
      </c>
      <c r="F333" s="184" t="s">
        <v>557</v>
      </c>
      <c r="G333" s="185" t="s">
        <v>318</v>
      </c>
      <c r="H333" s="186">
        <v>24.417999999999999</v>
      </c>
      <c r="I333" s="187"/>
      <c r="J333" s="188">
        <f>ROUND(I333*H333,2)</f>
        <v>0</v>
      </c>
      <c r="K333" s="184" t="s">
        <v>282</v>
      </c>
      <c r="L333" s="42"/>
      <c r="M333" s="189" t="s">
        <v>5</v>
      </c>
      <c r="N333" s="190" t="s">
        <v>46</v>
      </c>
      <c r="O333" s="43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25" t="s">
        <v>92</v>
      </c>
      <c r="AT333" s="25" t="s">
        <v>278</v>
      </c>
      <c r="AU333" s="25" t="s">
        <v>81</v>
      </c>
      <c r="AY333" s="25" t="s">
        <v>276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5" t="s">
        <v>92</v>
      </c>
      <c r="BK333" s="193">
        <f>ROUND(I333*H333,2)</f>
        <v>0</v>
      </c>
      <c r="BL333" s="25" t="s">
        <v>92</v>
      </c>
      <c r="BM333" s="25" t="s">
        <v>5412</v>
      </c>
    </row>
    <row r="334" spans="2:65" s="1" customFormat="1" ht="25.5" customHeight="1">
      <c r="B334" s="181"/>
      <c r="C334" s="182" t="s">
        <v>467</v>
      </c>
      <c r="D334" s="182" t="s">
        <v>278</v>
      </c>
      <c r="E334" s="183" t="s">
        <v>560</v>
      </c>
      <c r="F334" s="184" t="s">
        <v>561</v>
      </c>
      <c r="G334" s="185" t="s">
        <v>318</v>
      </c>
      <c r="H334" s="186">
        <v>24.417999999999999</v>
      </c>
      <c r="I334" s="187"/>
      <c r="J334" s="188">
        <f>ROUND(I334*H334,2)</f>
        <v>0</v>
      </c>
      <c r="K334" s="184" t="s">
        <v>282</v>
      </c>
      <c r="L334" s="42"/>
      <c r="M334" s="189" t="s">
        <v>5</v>
      </c>
      <c r="N334" s="190" t="s">
        <v>46</v>
      </c>
      <c r="O334" s="43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25" t="s">
        <v>92</v>
      </c>
      <c r="AT334" s="25" t="s">
        <v>278</v>
      </c>
      <c r="AU334" s="25" t="s">
        <v>81</v>
      </c>
      <c r="AY334" s="25" t="s">
        <v>276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5" t="s">
        <v>92</v>
      </c>
      <c r="BK334" s="193">
        <f>ROUND(I334*H334,2)</f>
        <v>0</v>
      </c>
      <c r="BL334" s="25" t="s">
        <v>92</v>
      </c>
      <c r="BM334" s="25" t="s">
        <v>5413</v>
      </c>
    </row>
    <row r="335" spans="2:65" s="1" customFormat="1" ht="25.5" customHeight="1">
      <c r="B335" s="181"/>
      <c r="C335" s="182" t="s">
        <v>471</v>
      </c>
      <c r="D335" s="182" t="s">
        <v>278</v>
      </c>
      <c r="E335" s="183" t="s">
        <v>564</v>
      </c>
      <c r="F335" s="184" t="s">
        <v>565</v>
      </c>
      <c r="G335" s="185" t="s">
        <v>318</v>
      </c>
      <c r="H335" s="186">
        <v>366.27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25" t="s">
        <v>92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92</v>
      </c>
      <c r="BM335" s="25" t="s">
        <v>5414</v>
      </c>
    </row>
    <row r="336" spans="2:65" s="13" customFormat="1">
      <c r="B336" s="202"/>
      <c r="D336" s="195" t="s">
        <v>284</v>
      </c>
      <c r="F336" s="204" t="s">
        <v>5415</v>
      </c>
      <c r="H336" s="205">
        <v>366.27</v>
      </c>
      <c r="I336" s="206"/>
      <c r="L336" s="202"/>
      <c r="M336" s="207"/>
      <c r="N336" s="208"/>
      <c r="O336" s="208"/>
      <c r="P336" s="208"/>
      <c r="Q336" s="208"/>
      <c r="R336" s="208"/>
      <c r="S336" s="208"/>
      <c r="T336" s="209"/>
      <c r="AT336" s="203" t="s">
        <v>284</v>
      </c>
      <c r="AU336" s="203" t="s">
        <v>81</v>
      </c>
      <c r="AV336" s="13" t="s">
        <v>81</v>
      </c>
      <c r="AW336" s="13" t="s">
        <v>6</v>
      </c>
      <c r="AX336" s="13" t="s">
        <v>77</v>
      </c>
      <c r="AY336" s="203" t="s">
        <v>276</v>
      </c>
    </row>
    <row r="337" spans="2:65" s="1" customFormat="1" ht="25.5" customHeight="1">
      <c r="B337" s="181"/>
      <c r="C337" s="182" t="s">
        <v>475</v>
      </c>
      <c r="D337" s="182" t="s">
        <v>278</v>
      </c>
      <c r="E337" s="183" t="s">
        <v>569</v>
      </c>
      <c r="F337" s="184" t="s">
        <v>570</v>
      </c>
      <c r="G337" s="185" t="s">
        <v>318</v>
      </c>
      <c r="H337" s="186">
        <v>23.849</v>
      </c>
      <c r="I337" s="187"/>
      <c r="J337" s="188">
        <f>ROUND(I337*H337,2)</f>
        <v>0</v>
      </c>
      <c r="K337" s="184" t="s">
        <v>282</v>
      </c>
      <c r="L337" s="42"/>
      <c r="M337" s="189" t="s">
        <v>5</v>
      </c>
      <c r="N337" s="190" t="s">
        <v>46</v>
      </c>
      <c r="O337" s="43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25" t="s">
        <v>92</v>
      </c>
      <c r="AT337" s="25" t="s">
        <v>278</v>
      </c>
      <c r="AU337" s="25" t="s">
        <v>81</v>
      </c>
      <c r="AY337" s="25" t="s">
        <v>276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5" t="s">
        <v>92</v>
      </c>
      <c r="BK337" s="193">
        <f>ROUND(I337*H337,2)</f>
        <v>0</v>
      </c>
      <c r="BL337" s="25" t="s">
        <v>92</v>
      </c>
      <c r="BM337" s="25" t="s">
        <v>5416</v>
      </c>
    </row>
    <row r="338" spans="2:65" s="11" customFormat="1" ht="29.85" customHeight="1">
      <c r="B338" s="168"/>
      <c r="D338" s="169" t="s">
        <v>72</v>
      </c>
      <c r="E338" s="179" t="s">
        <v>572</v>
      </c>
      <c r="F338" s="179" t="s">
        <v>573</v>
      </c>
      <c r="I338" s="171"/>
      <c r="J338" s="180">
        <f>BK338</f>
        <v>0</v>
      </c>
      <c r="L338" s="168"/>
      <c r="M338" s="173"/>
      <c r="N338" s="174"/>
      <c r="O338" s="174"/>
      <c r="P338" s="175">
        <f>P339</f>
        <v>0</v>
      </c>
      <c r="Q338" s="174"/>
      <c r="R338" s="175">
        <f>R339</f>
        <v>0</v>
      </c>
      <c r="S338" s="174"/>
      <c r="T338" s="176">
        <f>T339</f>
        <v>0</v>
      </c>
      <c r="AR338" s="169" t="s">
        <v>77</v>
      </c>
      <c r="AT338" s="177" t="s">
        <v>72</v>
      </c>
      <c r="AU338" s="177" t="s">
        <v>77</v>
      </c>
      <c r="AY338" s="169" t="s">
        <v>276</v>
      </c>
      <c r="BK338" s="178">
        <f>BK339</f>
        <v>0</v>
      </c>
    </row>
    <row r="339" spans="2:65" s="1" customFormat="1" ht="16.5" customHeight="1">
      <c r="B339" s="181"/>
      <c r="C339" s="182" t="s">
        <v>479</v>
      </c>
      <c r="D339" s="182" t="s">
        <v>278</v>
      </c>
      <c r="E339" s="183" t="s">
        <v>575</v>
      </c>
      <c r="F339" s="184" t="s">
        <v>576</v>
      </c>
      <c r="G339" s="185" t="s">
        <v>318</v>
      </c>
      <c r="H339" s="186">
        <v>40.587000000000003</v>
      </c>
      <c r="I339" s="187"/>
      <c r="J339" s="188">
        <f>ROUND(I339*H339,2)</f>
        <v>0</v>
      </c>
      <c r="K339" s="184" t="s">
        <v>282</v>
      </c>
      <c r="L339" s="42"/>
      <c r="M339" s="189" t="s">
        <v>5</v>
      </c>
      <c r="N339" s="190" t="s">
        <v>46</v>
      </c>
      <c r="O339" s="43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25" t="s">
        <v>92</v>
      </c>
      <c r="AT339" s="25" t="s">
        <v>278</v>
      </c>
      <c r="AU339" s="25" t="s">
        <v>81</v>
      </c>
      <c r="AY339" s="25" t="s">
        <v>276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5" t="s">
        <v>92</v>
      </c>
      <c r="BK339" s="193">
        <f>ROUND(I339*H339,2)</f>
        <v>0</v>
      </c>
      <c r="BL339" s="25" t="s">
        <v>92</v>
      </c>
      <c r="BM339" s="25" t="s">
        <v>5417</v>
      </c>
    </row>
    <row r="340" spans="2:65" s="11" customFormat="1" ht="37.35" customHeight="1">
      <c r="B340" s="168"/>
      <c r="D340" s="169" t="s">
        <v>72</v>
      </c>
      <c r="E340" s="170" t="s">
        <v>578</v>
      </c>
      <c r="F340" s="170" t="s">
        <v>579</v>
      </c>
      <c r="I340" s="171"/>
      <c r="J340" s="172">
        <f>BK340</f>
        <v>0</v>
      </c>
      <c r="L340" s="168"/>
      <c r="M340" s="173"/>
      <c r="N340" s="174"/>
      <c r="O340" s="174"/>
      <c r="P340" s="175">
        <f>P341+P347+P371+P429</f>
        <v>0</v>
      </c>
      <c r="Q340" s="174"/>
      <c r="R340" s="175">
        <f>R341+R347+R371+R429</f>
        <v>2.8967909999999999</v>
      </c>
      <c r="S340" s="174"/>
      <c r="T340" s="176">
        <f>T341+T347+T371+T429</f>
        <v>0.73657099999999998</v>
      </c>
      <c r="AR340" s="169" t="s">
        <v>81</v>
      </c>
      <c r="AT340" s="177" t="s">
        <v>72</v>
      </c>
      <c r="AU340" s="177" t="s">
        <v>73</v>
      </c>
      <c r="AY340" s="169" t="s">
        <v>276</v>
      </c>
      <c r="BK340" s="178">
        <f>BK341+BK347+BK371+BK429</f>
        <v>0</v>
      </c>
    </row>
    <row r="341" spans="2:65" s="11" customFormat="1" ht="19.95" customHeight="1">
      <c r="B341" s="168"/>
      <c r="D341" s="169" t="s">
        <v>72</v>
      </c>
      <c r="E341" s="179" t="s">
        <v>1480</v>
      </c>
      <c r="F341" s="179" t="s">
        <v>1481</v>
      </c>
      <c r="I341" s="171"/>
      <c r="J341" s="180">
        <f>BK341</f>
        <v>0</v>
      </c>
      <c r="L341" s="168"/>
      <c r="M341" s="173"/>
      <c r="N341" s="174"/>
      <c r="O341" s="174"/>
      <c r="P341" s="175">
        <f>SUM(P342:P346)</f>
        <v>0</v>
      </c>
      <c r="Q341" s="174"/>
      <c r="R341" s="175">
        <f>SUM(R342:R346)</f>
        <v>0</v>
      </c>
      <c r="S341" s="174"/>
      <c r="T341" s="176">
        <f>SUM(T342:T346)</f>
        <v>0</v>
      </c>
      <c r="AR341" s="169" t="s">
        <v>81</v>
      </c>
      <c r="AT341" s="177" t="s">
        <v>72</v>
      </c>
      <c r="AU341" s="177" t="s">
        <v>77</v>
      </c>
      <c r="AY341" s="169" t="s">
        <v>276</v>
      </c>
      <c r="BK341" s="178">
        <f>SUM(BK342:BK346)</f>
        <v>0</v>
      </c>
    </row>
    <row r="342" spans="2:65" s="1" customFormat="1" ht="16.5" customHeight="1">
      <c r="B342" s="181"/>
      <c r="C342" s="182" t="s">
        <v>484</v>
      </c>
      <c r="D342" s="182" t="s">
        <v>278</v>
      </c>
      <c r="E342" s="183" t="s">
        <v>5418</v>
      </c>
      <c r="F342" s="184" t="s">
        <v>5419</v>
      </c>
      <c r="G342" s="185" t="s">
        <v>325</v>
      </c>
      <c r="H342" s="186">
        <v>6</v>
      </c>
      <c r="I342" s="187"/>
      <c r="J342" s="188">
        <f>ROUND(I342*H342,2)</f>
        <v>0</v>
      </c>
      <c r="K342" s="184" t="s">
        <v>459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5420</v>
      </c>
    </row>
    <row r="343" spans="2:65" s="12" customFormat="1">
      <c r="B343" s="194"/>
      <c r="D343" s="195" t="s">
        <v>284</v>
      </c>
      <c r="E343" s="196" t="s">
        <v>5</v>
      </c>
      <c r="F343" s="197" t="s">
        <v>5421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5422</v>
      </c>
      <c r="H344" s="205">
        <v>6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4" customFormat="1">
      <c r="B345" s="210"/>
      <c r="D345" s="195" t="s">
        <v>284</v>
      </c>
      <c r="E345" s="211" t="s">
        <v>5</v>
      </c>
      <c r="F345" s="212" t="s">
        <v>290</v>
      </c>
      <c r="H345" s="213">
        <v>6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284</v>
      </c>
      <c r="AU345" s="211" t="s">
        <v>81</v>
      </c>
      <c r="AV345" s="14" t="s">
        <v>87</v>
      </c>
      <c r="AW345" s="14" t="s">
        <v>36</v>
      </c>
      <c r="AX345" s="14" t="s">
        <v>73</v>
      </c>
      <c r="AY345" s="211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6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1" customFormat="1" ht="29.85" customHeight="1">
      <c r="B347" s="168"/>
      <c r="D347" s="169" t="s">
        <v>72</v>
      </c>
      <c r="E347" s="179" t="s">
        <v>1631</v>
      </c>
      <c r="F347" s="179" t="s">
        <v>1632</v>
      </c>
      <c r="I347" s="171"/>
      <c r="J347" s="180">
        <f>BK347</f>
        <v>0</v>
      </c>
      <c r="L347" s="168"/>
      <c r="M347" s="173"/>
      <c r="N347" s="174"/>
      <c r="O347" s="174"/>
      <c r="P347" s="175">
        <f>SUM(P348:P370)</f>
        <v>0</v>
      </c>
      <c r="Q347" s="174"/>
      <c r="R347" s="175">
        <f>SUM(R348:R370)</f>
        <v>2.1481999999999998E-2</v>
      </c>
      <c r="S347" s="174"/>
      <c r="T347" s="176">
        <f>SUM(T348:T370)</f>
        <v>0</v>
      </c>
      <c r="AR347" s="169" t="s">
        <v>81</v>
      </c>
      <c r="AT347" s="177" t="s">
        <v>72</v>
      </c>
      <c r="AU347" s="177" t="s">
        <v>77</v>
      </c>
      <c r="AY347" s="169" t="s">
        <v>276</v>
      </c>
      <c r="BK347" s="178">
        <f>SUM(BK348:BK370)</f>
        <v>0</v>
      </c>
    </row>
    <row r="348" spans="2:65" s="1" customFormat="1" ht="16.5" customHeight="1">
      <c r="B348" s="181"/>
      <c r="C348" s="182" t="s">
        <v>490</v>
      </c>
      <c r="D348" s="182" t="s">
        <v>278</v>
      </c>
      <c r="E348" s="183" t="s">
        <v>5423</v>
      </c>
      <c r="F348" s="184" t="s">
        <v>5424</v>
      </c>
      <c r="G348" s="185" t="s">
        <v>416</v>
      </c>
      <c r="H348" s="186">
        <v>6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25" t="s">
        <v>384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384</v>
      </c>
      <c r="BM348" s="25" t="s">
        <v>5425</v>
      </c>
    </row>
    <row r="349" spans="2:65" s="12" customFormat="1">
      <c r="B349" s="194"/>
      <c r="D349" s="195" t="s">
        <v>284</v>
      </c>
      <c r="E349" s="196" t="s">
        <v>5</v>
      </c>
      <c r="F349" s="197" t="s">
        <v>5426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676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2" customFormat="1">
      <c r="B351" s="194"/>
      <c r="D351" s="195" t="s">
        <v>284</v>
      </c>
      <c r="E351" s="196" t="s">
        <v>5</v>
      </c>
      <c r="F351" s="197" t="s">
        <v>1487</v>
      </c>
      <c r="H351" s="196" t="s">
        <v>5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6" t="s">
        <v>284</v>
      </c>
      <c r="AU351" s="196" t="s">
        <v>81</v>
      </c>
      <c r="AV351" s="12" t="s">
        <v>77</v>
      </c>
      <c r="AW351" s="12" t="s">
        <v>36</v>
      </c>
      <c r="AX351" s="12" t="s">
        <v>73</v>
      </c>
      <c r="AY351" s="196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310</v>
      </c>
      <c r="H352" s="205">
        <v>6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4" customFormat="1">
      <c r="B353" s="210"/>
      <c r="D353" s="195" t="s">
        <v>284</v>
      </c>
      <c r="E353" s="211" t="s">
        <v>5</v>
      </c>
      <c r="F353" s="212" t="s">
        <v>290</v>
      </c>
      <c r="H353" s="213">
        <v>6</v>
      </c>
      <c r="I353" s="214"/>
      <c r="L353" s="210"/>
      <c r="M353" s="215"/>
      <c r="N353" s="216"/>
      <c r="O353" s="216"/>
      <c r="P353" s="216"/>
      <c r="Q353" s="216"/>
      <c r="R353" s="216"/>
      <c r="S353" s="216"/>
      <c r="T353" s="217"/>
      <c r="AT353" s="211" t="s">
        <v>284</v>
      </c>
      <c r="AU353" s="211" t="s">
        <v>81</v>
      </c>
      <c r="AV353" s="14" t="s">
        <v>87</v>
      </c>
      <c r="AW353" s="14" t="s">
        <v>36</v>
      </c>
      <c r="AX353" s="14" t="s">
        <v>73</v>
      </c>
      <c r="AY353" s="211" t="s">
        <v>276</v>
      </c>
    </row>
    <row r="354" spans="2:65" s="15" customFormat="1">
      <c r="B354" s="218"/>
      <c r="D354" s="195" t="s">
        <v>284</v>
      </c>
      <c r="E354" s="219" t="s">
        <v>5</v>
      </c>
      <c r="F354" s="220" t="s">
        <v>291</v>
      </c>
      <c r="H354" s="221">
        <v>6</v>
      </c>
      <c r="I354" s="222"/>
      <c r="L354" s="218"/>
      <c r="M354" s="223"/>
      <c r="N354" s="224"/>
      <c r="O354" s="224"/>
      <c r="P354" s="224"/>
      <c r="Q354" s="224"/>
      <c r="R354" s="224"/>
      <c r="S354" s="224"/>
      <c r="T354" s="225"/>
      <c r="AT354" s="219" t="s">
        <v>284</v>
      </c>
      <c r="AU354" s="219" t="s">
        <v>81</v>
      </c>
      <c r="AV354" s="15" t="s">
        <v>92</v>
      </c>
      <c r="AW354" s="15" t="s">
        <v>36</v>
      </c>
      <c r="AX354" s="15" t="s">
        <v>77</v>
      </c>
      <c r="AY354" s="219" t="s">
        <v>276</v>
      </c>
    </row>
    <row r="355" spans="2:65" s="1" customFormat="1" ht="16.5" customHeight="1">
      <c r="B355" s="181"/>
      <c r="C355" s="226" t="s">
        <v>495</v>
      </c>
      <c r="D355" s="226" t="s">
        <v>447</v>
      </c>
      <c r="E355" s="227" t="s">
        <v>5427</v>
      </c>
      <c r="F355" s="228" t="s">
        <v>5428</v>
      </c>
      <c r="G355" s="229" t="s">
        <v>416</v>
      </c>
      <c r="H355" s="230">
        <v>6</v>
      </c>
      <c r="I355" s="231"/>
      <c r="J355" s="232">
        <f>ROUND(I355*H355,2)</f>
        <v>0</v>
      </c>
      <c r="K355" s="228" t="s">
        <v>282</v>
      </c>
      <c r="L355" s="233"/>
      <c r="M355" s="234" t="s">
        <v>5</v>
      </c>
      <c r="N355" s="235" t="s">
        <v>46</v>
      </c>
      <c r="O355" s="43"/>
      <c r="P355" s="191">
        <f>O355*H355</f>
        <v>0</v>
      </c>
      <c r="Q355" s="191">
        <v>8.5999999999999998E-4</v>
      </c>
      <c r="R355" s="191">
        <f>Q355*H355</f>
        <v>5.1599999999999997E-3</v>
      </c>
      <c r="S355" s="191">
        <v>0</v>
      </c>
      <c r="T355" s="192">
        <f>S355*H355</f>
        <v>0</v>
      </c>
      <c r="AR355" s="25" t="s">
        <v>484</v>
      </c>
      <c r="AT355" s="25" t="s">
        <v>447</v>
      </c>
      <c r="AU355" s="25" t="s">
        <v>81</v>
      </c>
      <c r="AY355" s="25" t="s">
        <v>276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5" t="s">
        <v>92</v>
      </c>
      <c r="BK355" s="193">
        <f>ROUND(I355*H355,2)</f>
        <v>0</v>
      </c>
      <c r="BL355" s="25" t="s">
        <v>384</v>
      </c>
      <c r="BM355" s="25" t="s">
        <v>5429</v>
      </c>
    </row>
    <row r="356" spans="2:65" s="12" customFormat="1">
      <c r="B356" s="194"/>
      <c r="D356" s="195" t="s">
        <v>284</v>
      </c>
      <c r="E356" s="196" t="s">
        <v>5</v>
      </c>
      <c r="F356" s="197" t="s">
        <v>451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676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2" customFormat="1">
      <c r="B358" s="194"/>
      <c r="D358" s="195" t="s">
        <v>284</v>
      </c>
      <c r="E358" s="196" t="s">
        <v>5</v>
      </c>
      <c r="F358" s="197" t="s">
        <v>1487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310</v>
      </c>
      <c r="H359" s="205">
        <v>6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4" customFormat="1">
      <c r="B360" s="210"/>
      <c r="D360" s="195" t="s">
        <v>284</v>
      </c>
      <c r="E360" s="211" t="s">
        <v>5</v>
      </c>
      <c r="F360" s="212" t="s">
        <v>290</v>
      </c>
      <c r="H360" s="213">
        <v>6</v>
      </c>
      <c r="I360" s="214"/>
      <c r="L360" s="210"/>
      <c r="M360" s="215"/>
      <c r="N360" s="216"/>
      <c r="O360" s="216"/>
      <c r="P360" s="216"/>
      <c r="Q360" s="216"/>
      <c r="R360" s="216"/>
      <c r="S360" s="216"/>
      <c r="T360" s="217"/>
      <c r="AT360" s="211" t="s">
        <v>284</v>
      </c>
      <c r="AU360" s="211" t="s">
        <v>81</v>
      </c>
      <c r="AV360" s="14" t="s">
        <v>87</v>
      </c>
      <c r="AW360" s="14" t="s">
        <v>36</v>
      </c>
      <c r="AX360" s="14" t="s">
        <v>73</v>
      </c>
      <c r="AY360" s="211" t="s">
        <v>276</v>
      </c>
    </row>
    <row r="361" spans="2:65" s="15" customFormat="1">
      <c r="B361" s="218"/>
      <c r="D361" s="195" t="s">
        <v>284</v>
      </c>
      <c r="E361" s="219" t="s">
        <v>5</v>
      </c>
      <c r="F361" s="220" t="s">
        <v>291</v>
      </c>
      <c r="H361" s="221">
        <v>6</v>
      </c>
      <c r="I361" s="222"/>
      <c r="L361" s="218"/>
      <c r="M361" s="223"/>
      <c r="N361" s="224"/>
      <c r="O361" s="224"/>
      <c r="P361" s="224"/>
      <c r="Q361" s="224"/>
      <c r="R361" s="224"/>
      <c r="S361" s="224"/>
      <c r="T361" s="225"/>
      <c r="AT361" s="219" t="s">
        <v>284</v>
      </c>
      <c r="AU361" s="219" t="s">
        <v>81</v>
      </c>
      <c r="AV361" s="15" t="s">
        <v>92</v>
      </c>
      <c r="AW361" s="15" t="s">
        <v>36</v>
      </c>
      <c r="AX361" s="15" t="s">
        <v>77</v>
      </c>
      <c r="AY361" s="219" t="s">
        <v>276</v>
      </c>
    </row>
    <row r="362" spans="2:65" s="1" customFormat="1" ht="16.5" customHeight="1">
      <c r="B362" s="181"/>
      <c r="C362" s="226" t="s">
        <v>501</v>
      </c>
      <c r="D362" s="226" t="s">
        <v>447</v>
      </c>
      <c r="E362" s="227" t="s">
        <v>5430</v>
      </c>
      <c r="F362" s="228" t="s">
        <v>5431</v>
      </c>
      <c r="G362" s="229" t="s">
        <v>368</v>
      </c>
      <c r="H362" s="230">
        <v>3</v>
      </c>
      <c r="I362" s="231"/>
      <c r="J362" s="232">
        <f>ROUND(I362*H362,2)</f>
        <v>0</v>
      </c>
      <c r="K362" s="228" t="s">
        <v>282</v>
      </c>
      <c r="L362" s="233"/>
      <c r="M362" s="234" t="s">
        <v>5</v>
      </c>
      <c r="N362" s="235" t="s">
        <v>46</v>
      </c>
      <c r="O362" s="43"/>
      <c r="P362" s="191">
        <f>O362*H362</f>
        <v>0</v>
      </c>
      <c r="Q362" s="191">
        <v>6.9999999999999994E-5</v>
      </c>
      <c r="R362" s="191">
        <f>Q362*H362</f>
        <v>2.0999999999999998E-4</v>
      </c>
      <c r="S362" s="191">
        <v>0</v>
      </c>
      <c r="T362" s="192">
        <f>S362*H362</f>
        <v>0</v>
      </c>
      <c r="AR362" s="25" t="s">
        <v>484</v>
      </c>
      <c r="AT362" s="25" t="s">
        <v>447</v>
      </c>
      <c r="AU362" s="25" t="s">
        <v>81</v>
      </c>
      <c r="AY362" s="25" t="s">
        <v>276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5" t="s">
        <v>92</v>
      </c>
      <c r="BK362" s="193">
        <f>ROUND(I362*H362,2)</f>
        <v>0</v>
      </c>
      <c r="BL362" s="25" t="s">
        <v>384</v>
      </c>
      <c r="BM362" s="25" t="s">
        <v>5432</v>
      </c>
    </row>
    <row r="363" spans="2:65" s="1" customFormat="1" ht="25.5" customHeight="1">
      <c r="B363" s="181"/>
      <c r="C363" s="182" t="s">
        <v>507</v>
      </c>
      <c r="D363" s="182" t="s">
        <v>278</v>
      </c>
      <c r="E363" s="183" t="s">
        <v>4460</v>
      </c>
      <c r="F363" s="184" t="s">
        <v>4461</v>
      </c>
      <c r="G363" s="185" t="s">
        <v>416</v>
      </c>
      <c r="H363" s="186">
        <v>7.6</v>
      </c>
      <c r="I363" s="187"/>
      <c r="J363" s="188">
        <f>ROUND(I363*H363,2)</f>
        <v>0</v>
      </c>
      <c r="K363" s="184" t="s">
        <v>282</v>
      </c>
      <c r="L363" s="42"/>
      <c r="M363" s="189" t="s">
        <v>5</v>
      </c>
      <c r="N363" s="190" t="s">
        <v>46</v>
      </c>
      <c r="O363" s="43"/>
      <c r="P363" s="191">
        <f>O363*H363</f>
        <v>0</v>
      </c>
      <c r="Q363" s="191">
        <v>2.1199999999999999E-3</v>
      </c>
      <c r="R363" s="191">
        <f>Q363*H363</f>
        <v>1.6111999999999998E-2</v>
      </c>
      <c r="S363" s="191">
        <v>0</v>
      </c>
      <c r="T363" s="192">
        <f>S363*H363</f>
        <v>0</v>
      </c>
      <c r="AR363" s="25" t="s">
        <v>384</v>
      </c>
      <c r="AT363" s="25" t="s">
        <v>278</v>
      </c>
      <c r="AU363" s="25" t="s">
        <v>81</v>
      </c>
      <c r="AY363" s="25" t="s">
        <v>276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5" t="s">
        <v>92</v>
      </c>
      <c r="BK363" s="193">
        <f>ROUND(I363*H363,2)</f>
        <v>0</v>
      </c>
      <c r="BL363" s="25" t="s">
        <v>384</v>
      </c>
      <c r="BM363" s="25" t="s">
        <v>5433</v>
      </c>
    </row>
    <row r="364" spans="2:65" s="12" customFormat="1">
      <c r="B364" s="194"/>
      <c r="D364" s="195" t="s">
        <v>284</v>
      </c>
      <c r="E364" s="196" t="s">
        <v>5</v>
      </c>
      <c r="F364" s="197" t="s">
        <v>4463</v>
      </c>
      <c r="H364" s="196" t="s">
        <v>5</v>
      </c>
      <c r="I364" s="198"/>
      <c r="L364" s="194"/>
      <c r="M364" s="199"/>
      <c r="N364" s="200"/>
      <c r="O364" s="200"/>
      <c r="P364" s="200"/>
      <c r="Q364" s="200"/>
      <c r="R364" s="200"/>
      <c r="S364" s="200"/>
      <c r="T364" s="201"/>
      <c r="AT364" s="196" t="s">
        <v>284</v>
      </c>
      <c r="AU364" s="196" t="s">
        <v>81</v>
      </c>
      <c r="AV364" s="12" t="s">
        <v>77</v>
      </c>
      <c r="AW364" s="12" t="s">
        <v>36</v>
      </c>
      <c r="AX364" s="12" t="s">
        <v>73</v>
      </c>
      <c r="AY364" s="196" t="s">
        <v>276</v>
      </c>
    </row>
    <row r="365" spans="2:65" s="12" customFormat="1">
      <c r="B365" s="194"/>
      <c r="D365" s="195" t="s">
        <v>284</v>
      </c>
      <c r="E365" s="196" t="s">
        <v>5</v>
      </c>
      <c r="F365" s="197" t="s">
        <v>676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1487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5434</v>
      </c>
      <c r="H367" s="205">
        <v>7.6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4" customFormat="1">
      <c r="B368" s="210"/>
      <c r="D368" s="195" t="s">
        <v>284</v>
      </c>
      <c r="E368" s="211" t="s">
        <v>5</v>
      </c>
      <c r="F368" s="212" t="s">
        <v>290</v>
      </c>
      <c r="H368" s="213">
        <v>7.6</v>
      </c>
      <c r="I368" s="214"/>
      <c r="L368" s="210"/>
      <c r="M368" s="215"/>
      <c r="N368" s="216"/>
      <c r="O368" s="216"/>
      <c r="P368" s="216"/>
      <c r="Q368" s="216"/>
      <c r="R368" s="216"/>
      <c r="S368" s="216"/>
      <c r="T368" s="217"/>
      <c r="AT368" s="211" t="s">
        <v>284</v>
      </c>
      <c r="AU368" s="211" t="s">
        <v>81</v>
      </c>
      <c r="AV368" s="14" t="s">
        <v>87</v>
      </c>
      <c r="AW368" s="14" t="s">
        <v>36</v>
      </c>
      <c r="AX368" s="14" t="s">
        <v>73</v>
      </c>
      <c r="AY368" s="211" t="s">
        <v>276</v>
      </c>
    </row>
    <row r="369" spans="2:65" s="15" customFormat="1">
      <c r="B369" s="218"/>
      <c r="D369" s="195" t="s">
        <v>284</v>
      </c>
      <c r="E369" s="219" t="s">
        <v>5</v>
      </c>
      <c r="F369" s="220" t="s">
        <v>291</v>
      </c>
      <c r="H369" s="221">
        <v>7.6</v>
      </c>
      <c r="I369" s="222"/>
      <c r="L369" s="218"/>
      <c r="M369" s="223"/>
      <c r="N369" s="224"/>
      <c r="O369" s="224"/>
      <c r="P369" s="224"/>
      <c r="Q369" s="224"/>
      <c r="R369" s="224"/>
      <c r="S369" s="224"/>
      <c r="T369" s="225"/>
      <c r="AT369" s="219" t="s">
        <v>284</v>
      </c>
      <c r="AU369" s="219" t="s">
        <v>81</v>
      </c>
      <c r="AV369" s="15" t="s">
        <v>92</v>
      </c>
      <c r="AW369" s="15" t="s">
        <v>36</v>
      </c>
      <c r="AX369" s="15" t="s">
        <v>77</v>
      </c>
      <c r="AY369" s="219" t="s">
        <v>276</v>
      </c>
    </row>
    <row r="370" spans="2:65" s="1" customFormat="1" ht="16.5" customHeight="1">
      <c r="B370" s="181"/>
      <c r="C370" s="182" t="s">
        <v>513</v>
      </c>
      <c r="D370" s="182" t="s">
        <v>278</v>
      </c>
      <c r="E370" s="183" t="s">
        <v>1667</v>
      </c>
      <c r="F370" s="184" t="s">
        <v>1668</v>
      </c>
      <c r="G370" s="185" t="s">
        <v>318</v>
      </c>
      <c r="H370" s="186">
        <v>2.1000000000000001E-2</v>
      </c>
      <c r="I370" s="187"/>
      <c r="J370" s="188">
        <f>ROUND(I370*H370,2)</f>
        <v>0</v>
      </c>
      <c r="K370" s="184" t="s">
        <v>282</v>
      </c>
      <c r="L370" s="42"/>
      <c r="M370" s="189" t="s">
        <v>5</v>
      </c>
      <c r="N370" s="190" t="s">
        <v>46</v>
      </c>
      <c r="O370" s="43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25" t="s">
        <v>384</v>
      </c>
      <c r="AT370" s="25" t="s">
        <v>278</v>
      </c>
      <c r="AU370" s="25" t="s">
        <v>81</v>
      </c>
      <c r="AY370" s="25" t="s">
        <v>276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5" t="s">
        <v>92</v>
      </c>
      <c r="BK370" s="193">
        <f>ROUND(I370*H370,2)</f>
        <v>0</v>
      </c>
      <c r="BL370" s="25" t="s">
        <v>384</v>
      </c>
      <c r="BM370" s="25" t="s">
        <v>5435</v>
      </c>
    </row>
    <row r="371" spans="2:65" s="11" customFormat="1" ht="29.85" customHeight="1">
      <c r="B371" s="168"/>
      <c r="D371" s="169" t="s">
        <v>72</v>
      </c>
      <c r="E371" s="179" t="s">
        <v>637</v>
      </c>
      <c r="F371" s="179" t="s">
        <v>638</v>
      </c>
      <c r="I371" s="171"/>
      <c r="J371" s="180">
        <f>BK371</f>
        <v>0</v>
      </c>
      <c r="L371" s="168"/>
      <c r="M371" s="173"/>
      <c r="N371" s="174"/>
      <c r="O371" s="174"/>
      <c r="P371" s="175">
        <f>SUM(P372:P428)</f>
        <v>0</v>
      </c>
      <c r="Q371" s="174"/>
      <c r="R371" s="175">
        <f>SUM(R372:R428)</f>
        <v>0.14250000000000002</v>
      </c>
      <c r="S371" s="174"/>
      <c r="T371" s="176">
        <f>SUM(T372:T428)</f>
        <v>0.16800000000000001</v>
      </c>
      <c r="AR371" s="169" t="s">
        <v>81</v>
      </c>
      <c r="AT371" s="177" t="s">
        <v>72</v>
      </c>
      <c r="AU371" s="177" t="s">
        <v>77</v>
      </c>
      <c r="AY371" s="169" t="s">
        <v>276</v>
      </c>
      <c r="BK371" s="178">
        <f>SUM(BK372:BK428)</f>
        <v>0</v>
      </c>
    </row>
    <row r="372" spans="2:65" s="1" customFormat="1" ht="25.5" customHeight="1">
      <c r="B372" s="181"/>
      <c r="C372" s="182" t="s">
        <v>520</v>
      </c>
      <c r="D372" s="182" t="s">
        <v>278</v>
      </c>
      <c r="E372" s="183" t="s">
        <v>640</v>
      </c>
      <c r="F372" s="184" t="s">
        <v>641</v>
      </c>
      <c r="G372" s="185" t="s">
        <v>368</v>
      </c>
      <c r="H372" s="186">
        <v>3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5436</v>
      </c>
    </row>
    <row r="373" spans="2:65" s="12" customFormat="1">
      <c r="B373" s="194"/>
      <c r="D373" s="195" t="s">
        <v>284</v>
      </c>
      <c r="E373" s="196" t="s">
        <v>5</v>
      </c>
      <c r="F373" s="197" t="s">
        <v>643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2" customFormat="1">
      <c r="B374" s="194"/>
      <c r="D374" s="195" t="s">
        <v>284</v>
      </c>
      <c r="E374" s="196" t="s">
        <v>5</v>
      </c>
      <c r="F374" s="197" t="s">
        <v>676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1673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1700</v>
      </c>
      <c r="H376" s="205">
        <v>3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3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5" customFormat="1">
      <c r="B378" s="218"/>
      <c r="D378" s="195" t="s">
        <v>284</v>
      </c>
      <c r="E378" s="219" t="s">
        <v>5</v>
      </c>
      <c r="F378" s="220" t="s">
        <v>291</v>
      </c>
      <c r="H378" s="221">
        <v>3</v>
      </c>
      <c r="I378" s="222"/>
      <c r="L378" s="218"/>
      <c r="M378" s="223"/>
      <c r="N378" s="224"/>
      <c r="O378" s="224"/>
      <c r="P378" s="224"/>
      <c r="Q378" s="224"/>
      <c r="R378" s="224"/>
      <c r="S378" s="224"/>
      <c r="T378" s="225"/>
      <c r="AT378" s="219" t="s">
        <v>284</v>
      </c>
      <c r="AU378" s="219" t="s">
        <v>81</v>
      </c>
      <c r="AV378" s="15" t="s">
        <v>92</v>
      </c>
      <c r="AW378" s="15" t="s">
        <v>36</v>
      </c>
      <c r="AX378" s="15" t="s">
        <v>77</v>
      </c>
      <c r="AY378" s="219" t="s">
        <v>276</v>
      </c>
    </row>
    <row r="379" spans="2:65" s="1" customFormat="1" ht="16.5" customHeight="1">
      <c r="B379" s="181"/>
      <c r="C379" s="226" t="s">
        <v>526</v>
      </c>
      <c r="D379" s="226" t="s">
        <v>447</v>
      </c>
      <c r="E379" s="227" t="s">
        <v>5437</v>
      </c>
      <c r="F379" s="228" t="s">
        <v>5438</v>
      </c>
      <c r="G379" s="229" t="s">
        <v>368</v>
      </c>
      <c r="H379" s="230">
        <v>3</v>
      </c>
      <c r="I379" s="231"/>
      <c r="J379" s="232">
        <f>ROUND(I379*H379,2)</f>
        <v>0</v>
      </c>
      <c r="K379" s="228" t="s">
        <v>282</v>
      </c>
      <c r="L379" s="233"/>
      <c r="M379" s="234" t="s">
        <v>5</v>
      </c>
      <c r="N379" s="235" t="s">
        <v>46</v>
      </c>
      <c r="O379" s="43"/>
      <c r="P379" s="191">
        <f>O379*H379</f>
        <v>0</v>
      </c>
      <c r="Q379" s="191">
        <v>2.1499999999999998E-2</v>
      </c>
      <c r="R379" s="191">
        <f>Q379*H379</f>
        <v>6.4500000000000002E-2</v>
      </c>
      <c r="S379" s="191">
        <v>0</v>
      </c>
      <c r="T379" s="192">
        <f>S379*H379</f>
        <v>0</v>
      </c>
      <c r="AR379" s="25" t="s">
        <v>484</v>
      </c>
      <c r="AT379" s="25" t="s">
        <v>447</v>
      </c>
      <c r="AU379" s="25" t="s">
        <v>81</v>
      </c>
      <c r="AY379" s="25" t="s">
        <v>276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5" t="s">
        <v>92</v>
      </c>
      <c r="BK379" s="193">
        <f>ROUND(I379*H379,2)</f>
        <v>0</v>
      </c>
      <c r="BL379" s="25" t="s">
        <v>384</v>
      </c>
      <c r="BM379" s="25" t="s">
        <v>5439</v>
      </c>
    </row>
    <row r="380" spans="2:65" s="12" customFormat="1">
      <c r="B380" s="194"/>
      <c r="D380" s="195" t="s">
        <v>284</v>
      </c>
      <c r="E380" s="196" t="s">
        <v>5</v>
      </c>
      <c r="F380" s="197" t="s">
        <v>451</v>
      </c>
      <c r="H380" s="196" t="s">
        <v>5</v>
      </c>
      <c r="I380" s="198"/>
      <c r="L380" s="194"/>
      <c r="M380" s="199"/>
      <c r="N380" s="200"/>
      <c r="O380" s="200"/>
      <c r="P380" s="200"/>
      <c r="Q380" s="200"/>
      <c r="R380" s="200"/>
      <c r="S380" s="200"/>
      <c r="T380" s="201"/>
      <c r="AT380" s="196" t="s">
        <v>284</v>
      </c>
      <c r="AU380" s="196" t="s">
        <v>81</v>
      </c>
      <c r="AV380" s="12" t="s">
        <v>77</v>
      </c>
      <c r="AW380" s="12" t="s">
        <v>36</v>
      </c>
      <c r="AX380" s="12" t="s">
        <v>73</v>
      </c>
      <c r="AY380" s="196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87</v>
      </c>
      <c r="H381" s="205">
        <v>3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4" customFormat="1">
      <c r="B382" s="210"/>
      <c r="D382" s="195" t="s">
        <v>284</v>
      </c>
      <c r="E382" s="211" t="s">
        <v>5</v>
      </c>
      <c r="F382" s="212" t="s">
        <v>290</v>
      </c>
      <c r="H382" s="213">
        <v>3</v>
      </c>
      <c r="I382" s="214"/>
      <c r="L382" s="210"/>
      <c r="M382" s="215"/>
      <c r="N382" s="216"/>
      <c r="O382" s="216"/>
      <c r="P382" s="216"/>
      <c r="Q382" s="216"/>
      <c r="R382" s="216"/>
      <c r="S382" s="216"/>
      <c r="T382" s="217"/>
      <c r="AT382" s="211" t="s">
        <v>284</v>
      </c>
      <c r="AU382" s="211" t="s">
        <v>81</v>
      </c>
      <c r="AV382" s="14" t="s">
        <v>87</v>
      </c>
      <c r="AW382" s="14" t="s">
        <v>36</v>
      </c>
      <c r="AX382" s="14" t="s">
        <v>73</v>
      </c>
      <c r="AY382" s="211" t="s">
        <v>276</v>
      </c>
    </row>
    <row r="383" spans="2:65" s="15" customFormat="1">
      <c r="B383" s="218"/>
      <c r="D383" s="195" t="s">
        <v>284</v>
      </c>
      <c r="E383" s="219" t="s">
        <v>5</v>
      </c>
      <c r="F383" s="220" t="s">
        <v>291</v>
      </c>
      <c r="H383" s="221">
        <v>3</v>
      </c>
      <c r="I383" s="222"/>
      <c r="L383" s="218"/>
      <c r="M383" s="223"/>
      <c r="N383" s="224"/>
      <c r="O383" s="224"/>
      <c r="P383" s="224"/>
      <c r="Q383" s="224"/>
      <c r="R383" s="224"/>
      <c r="S383" s="224"/>
      <c r="T383" s="225"/>
      <c r="AT383" s="219" t="s">
        <v>284</v>
      </c>
      <c r="AU383" s="219" t="s">
        <v>81</v>
      </c>
      <c r="AV383" s="15" t="s">
        <v>92</v>
      </c>
      <c r="AW383" s="15" t="s">
        <v>36</v>
      </c>
      <c r="AX383" s="15" t="s">
        <v>77</v>
      </c>
      <c r="AY383" s="219" t="s">
        <v>276</v>
      </c>
    </row>
    <row r="384" spans="2:65" s="1" customFormat="1" ht="25.5" customHeight="1">
      <c r="B384" s="181"/>
      <c r="C384" s="182" t="s">
        <v>532</v>
      </c>
      <c r="D384" s="182" t="s">
        <v>278</v>
      </c>
      <c r="E384" s="183" t="s">
        <v>4474</v>
      </c>
      <c r="F384" s="184" t="s">
        <v>4475</v>
      </c>
      <c r="G384" s="185" t="s">
        <v>368</v>
      </c>
      <c r="H384" s="186">
        <v>1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384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384</v>
      </c>
      <c r="BM384" s="25" t="s">
        <v>5440</v>
      </c>
    </row>
    <row r="385" spans="2:65" s="12" customFormat="1">
      <c r="B385" s="194"/>
      <c r="D385" s="195" t="s">
        <v>284</v>
      </c>
      <c r="E385" s="196" t="s">
        <v>5</v>
      </c>
      <c r="F385" s="197" t="s">
        <v>643</v>
      </c>
      <c r="H385" s="196" t="s">
        <v>5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6" t="s">
        <v>284</v>
      </c>
      <c r="AU385" s="196" t="s">
        <v>81</v>
      </c>
      <c r="AV385" s="12" t="s">
        <v>77</v>
      </c>
      <c r="AW385" s="12" t="s">
        <v>36</v>
      </c>
      <c r="AX385" s="12" t="s">
        <v>73</v>
      </c>
      <c r="AY385" s="196" t="s">
        <v>276</v>
      </c>
    </row>
    <row r="386" spans="2:65" s="12" customFormat="1">
      <c r="B386" s="194"/>
      <c r="D386" s="195" t="s">
        <v>284</v>
      </c>
      <c r="E386" s="196" t="s">
        <v>5</v>
      </c>
      <c r="F386" s="197" t="s">
        <v>676</v>
      </c>
      <c r="H386" s="196" t="s">
        <v>5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6" t="s">
        <v>284</v>
      </c>
      <c r="AU386" s="196" t="s">
        <v>81</v>
      </c>
      <c r="AV386" s="12" t="s">
        <v>77</v>
      </c>
      <c r="AW386" s="12" t="s">
        <v>36</v>
      </c>
      <c r="AX386" s="12" t="s">
        <v>73</v>
      </c>
      <c r="AY386" s="196" t="s">
        <v>276</v>
      </c>
    </row>
    <row r="387" spans="2:65" s="12" customFormat="1">
      <c r="B387" s="194"/>
      <c r="D387" s="195" t="s">
        <v>284</v>
      </c>
      <c r="E387" s="196" t="s">
        <v>5</v>
      </c>
      <c r="F387" s="197" t="s">
        <v>1672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77</v>
      </c>
      <c r="H388" s="205">
        <v>1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4" customFormat="1">
      <c r="B389" s="210"/>
      <c r="D389" s="195" t="s">
        <v>284</v>
      </c>
      <c r="E389" s="211" t="s">
        <v>5</v>
      </c>
      <c r="F389" s="212" t="s">
        <v>290</v>
      </c>
      <c r="H389" s="213">
        <v>1</v>
      </c>
      <c r="I389" s="214"/>
      <c r="L389" s="210"/>
      <c r="M389" s="215"/>
      <c r="N389" s="216"/>
      <c r="O389" s="216"/>
      <c r="P389" s="216"/>
      <c r="Q389" s="216"/>
      <c r="R389" s="216"/>
      <c r="S389" s="216"/>
      <c r="T389" s="217"/>
      <c r="AT389" s="211" t="s">
        <v>284</v>
      </c>
      <c r="AU389" s="211" t="s">
        <v>81</v>
      </c>
      <c r="AV389" s="14" t="s">
        <v>87</v>
      </c>
      <c r="AW389" s="14" t="s">
        <v>36</v>
      </c>
      <c r="AX389" s="14" t="s">
        <v>73</v>
      </c>
      <c r="AY389" s="211" t="s">
        <v>276</v>
      </c>
    </row>
    <row r="390" spans="2:65" s="15" customFormat="1">
      <c r="B390" s="218"/>
      <c r="D390" s="195" t="s">
        <v>284</v>
      </c>
      <c r="E390" s="219" t="s">
        <v>5</v>
      </c>
      <c r="F390" s="220" t="s">
        <v>291</v>
      </c>
      <c r="H390" s="221">
        <v>1</v>
      </c>
      <c r="I390" s="222"/>
      <c r="L390" s="218"/>
      <c r="M390" s="223"/>
      <c r="N390" s="224"/>
      <c r="O390" s="224"/>
      <c r="P390" s="224"/>
      <c r="Q390" s="224"/>
      <c r="R390" s="224"/>
      <c r="S390" s="224"/>
      <c r="T390" s="225"/>
      <c r="AT390" s="219" t="s">
        <v>284</v>
      </c>
      <c r="AU390" s="219" t="s">
        <v>81</v>
      </c>
      <c r="AV390" s="15" t="s">
        <v>92</v>
      </c>
      <c r="AW390" s="15" t="s">
        <v>36</v>
      </c>
      <c r="AX390" s="15" t="s">
        <v>77</v>
      </c>
      <c r="AY390" s="219" t="s">
        <v>276</v>
      </c>
    </row>
    <row r="391" spans="2:65" s="1" customFormat="1" ht="16.5" customHeight="1">
      <c r="B391" s="181"/>
      <c r="C391" s="226" t="s">
        <v>549</v>
      </c>
      <c r="D391" s="226" t="s">
        <v>447</v>
      </c>
      <c r="E391" s="227" t="s">
        <v>5441</v>
      </c>
      <c r="F391" s="228" t="s">
        <v>5442</v>
      </c>
      <c r="G391" s="229" t="s">
        <v>368</v>
      </c>
      <c r="H391" s="230">
        <v>1</v>
      </c>
      <c r="I391" s="231"/>
      <c r="J391" s="232">
        <f>ROUND(I391*H391,2)</f>
        <v>0</v>
      </c>
      <c r="K391" s="228" t="s">
        <v>282</v>
      </c>
      <c r="L391" s="233"/>
      <c r="M391" s="234" t="s">
        <v>5</v>
      </c>
      <c r="N391" s="235" t="s">
        <v>46</v>
      </c>
      <c r="O391" s="43"/>
      <c r="P391" s="191">
        <f>O391*H391</f>
        <v>0</v>
      </c>
      <c r="Q391" s="191">
        <v>2.5000000000000001E-2</v>
      </c>
      <c r="R391" s="191">
        <f>Q391*H391</f>
        <v>2.5000000000000001E-2</v>
      </c>
      <c r="S391" s="191">
        <v>0</v>
      </c>
      <c r="T391" s="192">
        <f>S391*H391</f>
        <v>0</v>
      </c>
      <c r="AR391" s="25" t="s">
        <v>484</v>
      </c>
      <c r="AT391" s="25" t="s">
        <v>447</v>
      </c>
      <c r="AU391" s="25" t="s">
        <v>81</v>
      </c>
      <c r="AY391" s="25" t="s">
        <v>276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5" t="s">
        <v>92</v>
      </c>
      <c r="BK391" s="193">
        <f>ROUND(I391*H391,2)</f>
        <v>0</v>
      </c>
      <c r="BL391" s="25" t="s">
        <v>384</v>
      </c>
      <c r="BM391" s="25" t="s">
        <v>5443</v>
      </c>
    </row>
    <row r="392" spans="2:65" s="12" customFormat="1">
      <c r="B392" s="194"/>
      <c r="D392" s="195" t="s">
        <v>284</v>
      </c>
      <c r="E392" s="196" t="s">
        <v>5</v>
      </c>
      <c r="F392" s="197" t="s">
        <v>451</v>
      </c>
      <c r="H392" s="196" t="s">
        <v>5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6" t="s">
        <v>284</v>
      </c>
      <c r="AU392" s="196" t="s">
        <v>81</v>
      </c>
      <c r="AV392" s="12" t="s">
        <v>77</v>
      </c>
      <c r="AW392" s="12" t="s">
        <v>36</v>
      </c>
      <c r="AX392" s="12" t="s">
        <v>73</v>
      </c>
      <c r="AY392" s="196" t="s">
        <v>276</v>
      </c>
    </row>
    <row r="393" spans="2:65" s="12" customFormat="1">
      <c r="B393" s="194"/>
      <c r="D393" s="195" t="s">
        <v>284</v>
      </c>
      <c r="E393" s="196" t="s">
        <v>5</v>
      </c>
      <c r="F393" s="197" t="s">
        <v>1672</v>
      </c>
      <c r="H393" s="196" t="s">
        <v>5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6" t="s">
        <v>284</v>
      </c>
      <c r="AU393" s="196" t="s">
        <v>81</v>
      </c>
      <c r="AV393" s="12" t="s">
        <v>77</v>
      </c>
      <c r="AW393" s="12" t="s">
        <v>36</v>
      </c>
      <c r="AX393" s="12" t="s">
        <v>73</v>
      </c>
      <c r="AY393" s="196" t="s">
        <v>276</v>
      </c>
    </row>
    <row r="394" spans="2:65" s="13" customFormat="1">
      <c r="B394" s="202"/>
      <c r="D394" s="195" t="s">
        <v>284</v>
      </c>
      <c r="E394" s="203" t="s">
        <v>5</v>
      </c>
      <c r="F394" s="204" t="s">
        <v>77</v>
      </c>
      <c r="H394" s="205">
        <v>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284</v>
      </c>
      <c r="AU394" s="203" t="s">
        <v>81</v>
      </c>
      <c r="AV394" s="13" t="s">
        <v>81</v>
      </c>
      <c r="AW394" s="13" t="s">
        <v>36</v>
      </c>
      <c r="AX394" s="13" t="s">
        <v>73</v>
      </c>
      <c r="AY394" s="203" t="s">
        <v>276</v>
      </c>
    </row>
    <row r="395" spans="2:65" s="14" customFormat="1">
      <c r="B395" s="210"/>
      <c r="D395" s="195" t="s">
        <v>284</v>
      </c>
      <c r="E395" s="211" t="s">
        <v>5</v>
      </c>
      <c r="F395" s="212" t="s">
        <v>290</v>
      </c>
      <c r="H395" s="213">
        <v>1</v>
      </c>
      <c r="I395" s="214"/>
      <c r="L395" s="210"/>
      <c r="M395" s="215"/>
      <c r="N395" s="216"/>
      <c r="O395" s="216"/>
      <c r="P395" s="216"/>
      <c r="Q395" s="216"/>
      <c r="R395" s="216"/>
      <c r="S395" s="216"/>
      <c r="T395" s="217"/>
      <c r="AT395" s="211" t="s">
        <v>284</v>
      </c>
      <c r="AU395" s="211" t="s">
        <v>81</v>
      </c>
      <c r="AV395" s="14" t="s">
        <v>87</v>
      </c>
      <c r="AW395" s="14" t="s">
        <v>36</v>
      </c>
      <c r="AX395" s="14" t="s">
        <v>73</v>
      </c>
      <c r="AY395" s="211" t="s">
        <v>276</v>
      </c>
    </row>
    <row r="396" spans="2:65" s="15" customFormat="1">
      <c r="B396" s="218"/>
      <c r="D396" s="195" t="s">
        <v>284</v>
      </c>
      <c r="E396" s="219" t="s">
        <v>5</v>
      </c>
      <c r="F396" s="220" t="s">
        <v>291</v>
      </c>
      <c r="H396" s="221">
        <v>1</v>
      </c>
      <c r="I396" s="222"/>
      <c r="L396" s="218"/>
      <c r="M396" s="223"/>
      <c r="N396" s="224"/>
      <c r="O396" s="224"/>
      <c r="P396" s="224"/>
      <c r="Q396" s="224"/>
      <c r="R396" s="224"/>
      <c r="S396" s="224"/>
      <c r="T396" s="225"/>
      <c r="AT396" s="219" t="s">
        <v>284</v>
      </c>
      <c r="AU396" s="219" t="s">
        <v>81</v>
      </c>
      <c r="AV396" s="15" t="s">
        <v>92</v>
      </c>
      <c r="AW396" s="15" t="s">
        <v>36</v>
      </c>
      <c r="AX396" s="15" t="s">
        <v>77</v>
      </c>
      <c r="AY396" s="219" t="s">
        <v>276</v>
      </c>
    </row>
    <row r="397" spans="2:65" s="1" customFormat="1" ht="16.5" customHeight="1">
      <c r="B397" s="181"/>
      <c r="C397" s="182" t="s">
        <v>555</v>
      </c>
      <c r="D397" s="182" t="s">
        <v>278</v>
      </c>
      <c r="E397" s="183" t="s">
        <v>4480</v>
      </c>
      <c r="F397" s="184" t="s">
        <v>4481</v>
      </c>
      <c r="G397" s="185" t="s">
        <v>368</v>
      </c>
      <c r="H397" s="186">
        <v>1</v>
      </c>
      <c r="I397" s="187"/>
      <c r="J397" s="188">
        <f>ROUND(I397*H397,2)</f>
        <v>0</v>
      </c>
      <c r="K397" s="184" t="s">
        <v>282</v>
      </c>
      <c r="L397" s="42"/>
      <c r="M397" s="189" t="s">
        <v>5</v>
      </c>
      <c r="N397" s="190" t="s">
        <v>46</v>
      </c>
      <c r="O397" s="43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25" t="s">
        <v>384</v>
      </c>
      <c r="AT397" s="25" t="s">
        <v>278</v>
      </c>
      <c r="AU397" s="25" t="s">
        <v>81</v>
      </c>
      <c r="AY397" s="25" t="s">
        <v>276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5" t="s">
        <v>92</v>
      </c>
      <c r="BK397" s="193">
        <f>ROUND(I397*H397,2)</f>
        <v>0</v>
      </c>
      <c r="BL397" s="25" t="s">
        <v>384</v>
      </c>
      <c r="BM397" s="25" t="s">
        <v>5444</v>
      </c>
    </row>
    <row r="398" spans="2:65" s="12" customFormat="1">
      <c r="B398" s="194"/>
      <c r="D398" s="195" t="s">
        <v>284</v>
      </c>
      <c r="E398" s="196" t="s">
        <v>5</v>
      </c>
      <c r="F398" s="197" t="s">
        <v>643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2" customFormat="1">
      <c r="B399" s="194"/>
      <c r="D399" s="195" t="s">
        <v>284</v>
      </c>
      <c r="E399" s="196" t="s">
        <v>5</v>
      </c>
      <c r="F399" s="197" t="s">
        <v>676</v>
      </c>
      <c r="H399" s="196" t="s">
        <v>5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6" t="s">
        <v>284</v>
      </c>
      <c r="AU399" s="196" t="s">
        <v>81</v>
      </c>
      <c r="AV399" s="12" t="s">
        <v>77</v>
      </c>
      <c r="AW399" s="12" t="s">
        <v>36</v>
      </c>
      <c r="AX399" s="12" t="s">
        <v>73</v>
      </c>
      <c r="AY399" s="196" t="s">
        <v>276</v>
      </c>
    </row>
    <row r="400" spans="2:65" s="12" customFormat="1">
      <c r="B400" s="194"/>
      <c r="D400" s="195" t="s">
        <v>284</v>
      </c>
      <c r="E400" s="196" t="s">
        <v>5</v>
      </c>
      <c r="F400" s="197" t="s">
        <v>1691</v>
      </c>
      <c r="H400" s="196" t="s">
        <v>5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6" t="s">
        <v>284</v>
      </c>
      <c r="AU400" s="196" t="s">
        <v>81</v>
      </c>
      <c r="AV400" s="12" t="s">
        <v>77</v>
      </c>
      <c r="AW400" s="12" t="s">
        <v>36</v>
      </c>
      <c r="AX400" s="12" t="s">
        <v>73</v>
      </c>
      <c r="AY400" s="196" t="s">
        <v>276</v>
      </c>
    </row>
    <row r="401" spans="2:65" s="13" customFormat="1">
      <c r="B401" s="202"/>
      <c r="D401" s="195" t="s">
        <v>284</v>
      </c>
      <c r="E401" s="203" t="s">
        <v>5</v>
      </c>
      <c r="F401" s="204" t="s">
        <v>77</v>
      </c>
      <c r="H401" s="205">
        <v>1</v>
      </c>
      <c r="I401" s="206"/>
      <c r="L401" s="202"/>
      <c r="M401" s="207"/>
      <c r="N401" s="208"/>
      <c r="O401" s="208"/>
      <c r="P401" s="208"/>
      <c r="Q401" s="208"/>
      <c r="R401" s="208"/>
      <c r="S401" s="208"/>
      <c r="T401" s="209"/>
      <c r="AT401" s="203" t="s">
        <v>284</v>
      </c>
      <c r="AU401" s="203" t="s">
        <v>81</v>
      </c>
      <c r="AV401" s="13" t="s">
        <v>81</v>
      </c>
      <c r="AW401" s="13" t="s">
        <v>36</v>
      </c>
      <c r="AX401" s="13" t="s">
        <v>73</v>
      </c>
      <c r="AY401" s="203" t="s">
        <v>276</v>
      </c>
    </row>
    <row r="402" spans="2:65" s="14" customFormat="1">
      <c r="B402" s="210"/>
      <c r="D402" s="195" t="s">
        <v>284</v>
      </c>
      <c r="E402" s="211" t="s">
        <v>5</v>
      </c>
      <c r="F402" s="212" t="s">
        <v>290</v>
      </c>
      <c r="H402" s="213">
        <v>1</v>
      </c>
      <c r="I402" s="214"/>
      <c r="L402" s="210"/>
      <c r="M402" s="215"/>
      <c r="N402" s="216"/>
      <c r="O402" s="216"/>
      <c r="P402" s="216"/>
      <c r="Q402" s="216"/>
      <c r="R402" s="216"/>
      <c r="S402" s="216"/>
      <c r="T402" s="217"/>
      <c r="AT402" s="211" t="s">
        <v>284</v>
      </c>
      <c r="AU402" s="211" t="s">
        <v>81</v>
      </c>
      <c r="AV402" s="14" t="s">
        <v>87</v>
      </c>
      <c r="AW402" s="14" t="s">
        <v>36</v>
      </c>
      <c r="AX402" s="14" t="s">
        <v>73</v>
      </c>
      <c r="AY402" s="211" t="s">
        <v>276</v>
      </c>
    </row>
    <row r="403" spans="2:65" s="15" customFormat="1">
      <c r="B403" s="218"/>
      <c r="D403" s="195" t="s">
        <v>284</v>
      </c>
      <c r="E403" s="219" t="s">
        <v>5</v>
      </c>
      <c r="F403" s="220" t="s">
        <v>291</v>
      </c>
      <c r="H403" s="221">
        <v>1</v>
      </c>
      <c r="I403" s="222"/>
      <c r="L403" s="218"/>
      <c r="M403" s="223"/>
      <c r="N403" s="224"/>
      <c r="O403" s="224"/>
      <c r="P403" s="224"/>
      <c r="Q403" s="224"/>
      <c r="R403" s="224"/>
      <c r="S403" s="224"/>
      <c r="T403" s="225"/>
      <c r="AT403" s="219" t="s">
        <v>284</v>
      </c>
      <c r="AU403" s="219" t="s">
        <v>81</v>
      </c>
      <c r="AV403" s="15" t="s">
        <v>92</v>
      </c>
      <c r="AW403" s="15" t="s">
        <v>36</v>
      </c>
      <c r="AX403" s="15" t="s">
        <v>77</v>
      </c>
      <c r="AY403" s="219" t="s">
        <v>276</v>
      </c>
    </row>
    <row r="404" spans="2:65" s="1" customFormat="1" ht="16.5" customHeight="1">
      <c r="B404" s="181"/>
      <c r="C404" s="226" t="s">
        <v>559</v>
      </c>
      <c r="D404" s="226" t="s">
        <v>447</v>
      </c>
      <c r="E404" s="227" t="s">
        <v>4483</v>
      </c>
      <c r="F404" s="228" t="s">
        <v>4484</v>
      </c>
      <c r="G404" s="229" t="s">
        <v>368</v>
      </c>
      <c r="H404" s="230">
        <v>1</v>
      </c>
      <c r="I404" s="231"/>
      <c r="J404" s="232">
        <f>ROUND(I404*H404,2)</f>
        <v>0</v>
      </c>
      <c r="K404" s="228" t="s">
        <v>282</v>
      </c>
      <c r="L404" s="233"/>
      <c r="M404" s="234" t="s">
        <v>5</v>
      </c>
      <c r="N404" s="235" t="s">
        <v>46</v>
      </c>
      <c r="O404" s="43"/>
      <c r="P404" s="191">
        <f>O404*H404</f>
        <v>0</v>
      </c>
      <c r="Q404" s="191">
        <v>4.7E-2</v>
      </c>
      <c r="R404" s="191">
        <f>Q404*H404</f>
        <v>4.7E-2</v>
      </c>
      <c r="S404" s="191">
        <v>0</v>
      </c>
      <c r="T404" s="192">
        <f>S404*H404</f>
        <v>0</v>
      </c>
      <c r="AR404" s="25" t="s">
        <v>484</v>
      </c>
      <c r="AT404" s="25" t="s">
        <v>447</v>
      </c>
      <c r="AU404" s="25" t="s">
        <v>81</v>
      </c>
      <c r="AY404" s="25" t="s">
        <v>276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5" t="s">
        <v>92</v>
      </c>
      <c r="BK404" s="193">
        <f>ROUND(I404*H404,2)</f>
        <v>0</v>
      </c>
      <c r="BL404" s="25" t="s">
        <v>384</v>
      </c>
      <c r="BM404" s="25" t="s">
        <v>5445</v>
      </c>
    </row>
    <row r="405" spans="2:65" s="12" customFormat="1">
      <c r="B405" s="194"/>
      <c r="D405" s="195" t="s">
        <v>284</v>
      </c>
      <c r="E405" s="196" t="s">
        <v>5</v>
      </c>
      <c r="F405" s="197" t="s">
        <v>451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2" customFormat="1">
      <c r="B406" s="194"/>
      <c r="D406" s="195" t="s">
        <v>284</v>
      </c>
      <c r="E406" s="196" t="s">
        <v>5</v>
      </c>
      <c r="F406" s="197" t="s">
        <v>1691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77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4" customFormat="1">
      <c r="B408" s="210"/>
      <c r="D408" s="195" t="s">
        <v>284</v>
      </c>
      <c r="E408" s="211" t="s">
        <v>5</v>
      </c>
      <c r="F408" s="212" t="s">
        <v>290</v>
      </c>
      <c r="H408" s="213">
        <v>1</v>
      </c>
      <c r="I408" s="214"/>
      <c r="L408" s="210"/>
      <c r="M408" s="215"/>
      <c r="N408" s="216"/>
      <c r="O408" s="216"/>
      <c r="P408" s="216"/>
      <c r="Q408" s="216"/>
      <c r="R408" s="216"/>
      <c r="S408" s="216"/>
      <c r="T408" s="217"/>
      <c r="AT408" s="211" t="s">
        <v>284</v>
      </c>
      <c r="AU408" s="211" t="s">
        <v>81</v>
      </c>
      <c r="AV408" s="14" t="s">
        <v>87</v>
      </c>
      <c r="AW408" s="14" t="s">
        <v>36</v>
      </c>
      <c r="AX408" s="14" t="s">
        <v>73</v>
      </c>
      <c r="AY408" s="211" t="s">
        <v>276</v>
      </c>
    </row>
    <row r="409" spans="2:65" s="15" customFormat="1">
      <c r="B409" s="218"/>
      <c r="D409" s="195" t="s">
        <v>284</v>
      </c>
      <c r="E409" s="219" t="s">
        <v>5</v>
      </c>
      <c r="F409" s="220" t="s">
        <v>291</v>
      </c>
      <c r="H409" s="221">
        <v>1</v>
      </c>
      <c r="I409" s="222"/>
      <c r="L409" s="218"/>
      <c r="M409" s="223"/>
      <c r="N409" s="224"/>
      <c r="O409" s="224"/>
      <c r="P409" s="224"/>
      <c r="Q409" s="224"/>
      <c r="R409" s="224"/>
      <c r="S409" s="224"/>
      <c r="T409" s="225"/>
      <c r="AT409" s="219" t="s">
        <v>284</v>
      </c>
      <c r="AU409" s="219" t="s">
        <v>81</v>
      </c>
      <c r="AV409" s="15" t="s">
        <v>92</v>
      </c>
      <c r="AW409" s="15" t="s">
        <v>36</v>
      </c>
      <c r="AX409" s="15" t="s">
        <v>77</v>
      </c>
      <c r="AY409" s="219" t="s">
        <v>276</v>
      </c>
    </row>
    <row r="410" spans="2:65" s="1" customFormat="1" ht="16.5" customHeight="1">
      <c r="B410" s="181"/>
      <c r="C410" s="182" t="s">
        <v>563</v>
      </c>
      <c r="D410" s="182" t="s">
        <v>278</v>
      </c>
      <c r="E410" s="183" t="s">
        <v>655</v>
      </c>
      <c r="F410" s="184" t="s">
        <v>656</v>
      </c>
      <c r="G410" s="185" t="s">
        <v>368</v>
      </c>
      <c r="H410" s="186">
        <v>5</v>
      </c>
      <c r="I410" s="187"/>
      <c r="J410" s="188">
        <f>ROUND(I410*H410,2)</f>
        <v>0</v>
      </c>
      <c r="K410" s="184" t="s">
        <v>282</v>
      </c>
      <c r="L410" s="42"/>
      <c r="M410" s="189" t="s">
        <v>5</v>
      </c>
      <c r="N410" s="190" t="s">
        <v>46</v>
      </c>
      <c r="O410" s="43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AR410" s="25" t="s">
        <v>384</v>
      </c>
      <c r="AT410" s="25" t="s">
        <v>278</v>
      </c>
      <c r="AU410" s="25" t="s">
        <v>81</v>
      </c>
      <c r="AY410" s="25" t="s">
        <v>276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5" t="s">
        <v>92</v>
      </c>
      <c r="BK410" s="193">
        <f>ROUND(I410*H410,2)</f>
        <v>0</v>
      </c>
      <c r="BL410" s="25" t="s">
        <v>384</v>
      </c>
      <c r="BM410" s="25" t="s">
        <v>5446</v>
      </c>
    </row>
    <row r="411" spans="2:65" s="12" customFormat="1">
      <c r="B411" s="194"/>
      <c r="D411" s="195" t="s">
        <v>284</v>
      </c>
      <c r="E411" s="196" t="s">
        <v>5</v>
      </c>
      <c r="F411" s="197" t="s">
        <v>658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676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5447</v>
      </c>
      <c r="H413" s="205">
        <v>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5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5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226" t="s">
        <v>568</v>
      </c>
      <c r="D416" s="226" t="s">
        <v>447</v>
      </c>
      <c r="E416" s="227" t="s">
        <v>659</v>
      </c>
      <c r="F416" s="228" t="s">
        <v>660</v>
      </c>
      <c r="G416" s="229" t="s">
        <v>368</v>
      </c>
      <c r="H416" s="230">
        <v>5</v>
      </c>
      <c r="I416" s="231"/>
      <c r="J416" s="232">
        <f>ROUND(I416*H416,2)</f>
        <v>0</v>
      </c>
      <c r="K416" s="228" t="s">
        <v>282</v>
      </c>
      <c r="L416" s="233"/>
      <c r="M416" s="234" t="s">
        <v>5</v>
      </c>
      <c r="N416" s="235" t="s">
        <v>46</v>
      </c>
      <c r="O416" s="43"/>
      <c r="P416" s="191">
        <f>O416*H416</f>
        <v>0</v>
      </c>
      <c r="Q416" s="191">
        <v>1.1999999999999999E-3</v>
      </c>
      <c r="R416" s="191">
        <f>Q416*H416</f>
        <v>5.9999999999999993E-3</v>
      </c>
      <c r="S416" s="191">
        <v>0</v>
      </c>
      <c r="T416" s="192">
        <f>S416*H416</f>
        <v>0</v>
      </c>
      <c r="AR416" s="25" t="s">
        <v>484</v>
      </c>
      <c r="AT416" s="25" t="s">
        <v>447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384</v>
      </c>
      <c r="BM416" s="25" t="s">
        <v>5448</v>
      </c>
    </row>
    <row r="417" spans="2:65" s="12" customFormat="1">
      <c r="B417" s="194"/>
      <c r="D417" s="195" t="s">
        <v>284</v>
      </c>
      <c r="E417" s="196" t="s">
        <v>5</v>
      </c>
      <c r="F417" s="197" t="s">
        <v>451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305</v>
      </c>
      <c r="H418" s="205">
        <v>5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36</v>
      </c>
      <c r="AX418" s="13" t="s">
        <v>73</v>
      </c>
      <c r="AY418" s="203" t="s">
        <v>276</v>
      </c>
    </row>
    <row r="419" spans="2:65" s="14" customFormat="1">
      <c r="B419" s="210"/>
      <c r="D419" s="195" t="s">
        <v>284</v>
      </c>
      <c r="E419" s="211" t="s">
        <v>5</v>
      </c>
      <c r="F419" s="212" t="s">
        <v>290</v>
      </c>
      <c r="H419" s="213">
        <v>5</v>
      </c>
      <c r="I419" s="214"/>
      <c r="L419" s="210"/>
      <c r="M419" s="215"/>
      <c r="N419" s="216"/>
      <c r="O419" s="216"/>
      <c r="P419" s="216"/>
      <c r="Q419" s="216"/>
      <c r="R419" s="216"/>
      <c r="S419" s="216"/>
      <c r="T419" s="217"/>
      <c r="AT419" s="211" t="s">
        <v>284</v>
      </c>
      <c r="AU419" s="211" t="s">
        <v>81</v>
      </c>
      <c r="AV419" s="14" t="s">
        <v>87</v>
      </c>
      <c r="AW419" s="14" t="s">
        <v>36</v>
      </c>
      <c r="AX419" s="14" t="s">
        <v>73</v>
      </c>
      <c r="AY419" s="211" t="s">
        <v>276</v>
      </c>
    </row>
    <row r="420" spans="2:65" s="15" customFormat="1">
      <c r="B420" s="218"/>
      <c r="D420" s="195" t="s">
        <v>284</v>
      </c>
      <c r="E420" s="219" t="s">
        <v>5</v>
      </c>
      <c r="F420" s="220" t="s">
        <v>291</v>
      </c>
      <c r="H420" s="221">
        <v>5</v>
      </c>
      <c r="I420" s="222"/>
      <c r="L420" s="218"/>
      <c r="M420" s="223"/>
      <c r="N420" s="224"/>
      <c r="O420" s="224"/>
      <c r="P420" s="224"/>
      <c r="Q420" s="224"/>
      <c r="R420" s="224"/>
      <c r="S420" s="224"/>
      <c r="T420" s="225"/>
      <c r="AT420" s="219" t="s">
        <v>284</v>
      </c>
      <c r="AU420" s="219" t="s">
        <v>81</v>
      </c>
      <c r="AV420" s="15" t="s">
        <v>92</v>
      </c>
      <c r="AW420" s="15" t="s">
        <v>36</v>
      </c>
      <c r="AX420" s="15" t="s">
        <v>77</v>
      </c>
      <c r="AY420" s="219" t="s">
        <v>276</v>
      </c>
    </row>
    <row r="421" spans="2:65" s="1" customFormat="1" ht="16.5" customHeight="1">
      <c r="B421" s="181"/>
      <c r="C421" s="182" t="s">
        <v>574</v>
      </c>
      <c r="D421" s="182" t="s">
        <v>278</v>
      </c>
      <c r="E421" s="183" t="s">
        <v>668</v>
      </c>
      <c r="F421" s="184" t="s">
        <v>669</v>
      </c>
      <c r="G421" s="185" t="s">
        <v>368</v>
      </c>
      <c r="H421" s="186">
        <v>7</v>
      </c>
      <c r="I421" s="187"/>
      <c r="J421" s="188">
        <f>ROUND(I421*H421,2)</f>
        <v>0</v>
      </c>
      <c r="K421" s="184" t="s">
        <v>282</v>
      </c>
      <c r="L421" s="42"/>
      <c r="M421" s="189" t="s">
        <v>5</v>
      </c>
      <c r="N421" s="190" t="s">
        <v>46</v>
      </c>
      <c r="O421" s="43"/>
      <c r="P421" s="191">
        <f>O421*H421</f>
        <v>0</v>
      </c>
      <c r="Q421" s="191">
        <v>0</v>
      </c>
      <c r="R421" s="191">
        <f>Q421*H421</f>
        <v>0</v>
      </c>
      <c r="S421" s="191">
        <v>2.4E-2</v>
      </c>
      <c r="T421" s="192">
        <f>S421*H421</f>
        <v>0.16800000000000001</v>
      </c>
      <c r="AR421" s="25" t="s">
        <v>384</v>
      </c>
      <c r="AT421" s="25" t="s">
        <v>278</v>
      </c>
      <c r="AU421" s="25" t="s">
        <v>81</v>
      </c>
      <c r="AY421" s="25" t="s">
        <v>276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5" t="s">
        <v>92</v>
      </c>
      <c r="BK421" s="193">
        <f>ROUND(I421*H421,2)</f>
        <v>0</v>
      </c>
      <c r="BL421" s="25" t="s">
        <v>384</v>
      </c>
      <c r="BM421" s="25" t="s">
        <v>5449</v>
      </c>
    </row>
    <row r="422" spans="2:65" s="12" customFormat="1">
      <c r="B422" s="194"/>
      <c r="D422" s="195" t="s">
        <v>284</v>
      </c>
      <c r="E422" s="196" t="s">
        <v>5</v>
      </c>
      <c r="F422" s="197" t="s">
        <v>5450</v>
      </c>
      <c r="H422" s="196" t="s">
        <v>5</v>
      </c>
      <c r="I422" s="198"/>
      <c r="L422" s="194"/>
      <c r="M422" s="199"/>
      <c r="N422" s="200"/>
      <c r="O422" s="200"/>
      <c r="P422" s="200"/>
      <c r="Q422" s="200"/>
      <c r="R422" s="200"/>
      <c r="S422" s="200"/>
      <c r="T422" s="201"/>
      <c r="AT422" s="196" t="s">
        <v>284</v>
      </c>
      <c r="AU422" s="196" t="s">
        <v>81</v>
      </c>
      <c r="AV422" s="12" t="s">
        <v>77</v>
      </c>
      <c r="AW422" s="12" t="s">
        <v>36</v>
      </c>
      <c r="AX422" s="12" t="s">
        <v>73</v>
      </c>
      <c r="AY422" s="196" t="s">
        <v>276</v>
      </c>
    </row>
    <row r="423" spans="2:65" s="12" customFormat="1">
      <c r="B423" s="194"/>
      <c r="D423" s="195" t="s">
        <v>284</v>
      </c>
      <c r="E423" s="196" t="s">
        <v>5</v>
      </c>
      <c r="F423" s="197" t="s">
        <v>286</v>
      </c>
      <c r="H423" s="196" t="s">
        <v>5</v>
      </c>
      <c r="I423" s="198"/>
      <c r="L423" s="194"/>
      <c r="M423" s="199"/>
      <c r="N423" s="200"/>
      <c r="O423" s="200"/>
      <c r="P423" s="200"/>
      <c r="Q423" s="200"/>
      <c r="R423" s="200"/>
      <c r="S423" s="200"/>
      <c r="T423" s="201"/>
      <c r="AT423" s="196" t="s">
        <v>284</v>
      </c>
      <c r="AU423" s="196" t="s">
        <v>81</v>
      </c>
      <c r="AV423" s="12" t="s">
        <v>77</v>
      </c>
      <c r="AW423" s="12" t="s">
        <v>36</v>
      </c>
      <c r="AX423" s="12" t="s">
        <v>73</v>
      </c>
      <c r="AY423" s="196" t="s">
        <v>276</v>
      </c>
    </row>
    <row r="424" spans="2:65" s="12" customFormat="1">
      <c r="B424" s="194"/>
      <c r="D424" s="195" t="s">
        <v>284</v>
      </c>
      <c r="E424" s="196" t="s">
        <v>5</v>
      </c>
      <c r="F424" s="197" t="s">
        <v>5276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315</v>
      </c>
      <c r="H425" s="205">
        <v>7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4" customFormat="1">
      <c r="B426" s="210"/>
      <c r="D426" s="195" t="s">
        <v>284</v>
      </c>
      <c r="E426" s="211" t="s">
        <v>5</v>
      </c>
      <c r="F426" s="212" t="s">
        <v>290</v>
      </c>
      <c r="H426" s="213">
        <v>7</v>
      </c>
      <c r="I426" s="214"/>
      <c r="L426" s="210"/>
      <c r="M426" s="215"/>
      <c r="N426" s="216"/>
      <c r="O426" s="216"/>
      <c r="P426" s="216"/>
      <c r="Q426" s="216"/>
      <c r="R426" s="216"/>
      <c r="S426" s="216"/>
      <c r="T426" s="217"/>
      <c r="AT426" s="211" t="s">
        <v>284</v>
      </c>
      <c r="AU426" s="211" t="s">
        <v>81</v>
      </c>
      <c r="AV426" s="14" t="s">
        <v>87</v>
      </c>
      <c r="AW426" s="14" t="s">
        <v>36</v>
      </c>
      <c r="AX426" s="14" t="s">
        <v>73</v>
      </c>
      <c r="AY426" s="211" t="s">
        <v>276</v>
      </c>
    </row>
    <row r="427" spans="2:65" s="15" customFormat="1">
      <c r="B427" s="218"/>
      <c r="D427" s="195" t="s">
        <v>284</v>
      </c>
      <c r="E427" s="219" t="s">
        <v>5</v>
      </c>
      <c r="F427" s="220" t="s">
        <v>291</v>
      </c>
      <c r="H427" s="221">
        <v>7</v>
      </c>
      <c r="I427" s="222"/>
      <c r="L427" s="218"/>
      <c r="M427" s="223"/>
      <c r="N427" s="224"/>
      <c r="O427" s="224"/>
      <c r="P427" s="224"/>
      <c r="Q427" s="224"/>
      <c r="R427" s="224"/>
      <c r="S427" s="224"/>
      <c r="T427" s="225"/>
      <c r="AT427" s="219" t="s">
        <v>284</v>
      </c>
      <c r="AU427" s="219" t="s">
        <v>81</v>
      </c>
      <c r="AV427" s="15" t="s">
        <v>92</v>
      </c>
      <c r="AW427" s="15" t="s">
        <v>36</v>
      </c>
      <c r="AX427" s="15" t="s">
        <v>77</v>
      </c>
      <c r="AY427" s="219" t="s">
        <v>276</v>
      </c>
    </row>
    <row r="428" spans="2:65" s="1" customFormat="1" ht="16.5" customHeight="1">
      <c r="B428" s="181"/>
      <c r="C428" s="182" t="s">
        <v>582</v>
      </c>
      <c r="D428" s="182" t="s">
        <v>278</v>
      </c>
      <c r="E428" s="183" t="s">
        <v>679</v>
      </c>
      <c r="F428" s="184" t="s">
        <v>680</v>
      </c>
      <c r="G428" s="185" t="s">
        <v>318</v>
      </c>
      <c r="H428" s="186">
        <v>0.14299999999999999</v>
      </c>
      <c r="I428" s="187"/>
      <c r="J428" s="188">
        <f>ROUND(I428*H428,2)</f>
        <v>0</v>
      </c>
      <c r="K428" s="184" t="s">
        <v>282</v>
      </c>
      <c r="L428" s="42"/>
      <c r="M428" s="189" t="s">
        <v>5</v>
      </c>
      <c r="N428" s="190" t="s">
        <v>46</v>
      </c>
      <c r="O428" s="43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25" t="s">
        <v>384</v>
      </c>
      <c r="AT428" s="25" t="s">
        <v>278</v>
      </c>
      <c r="AU428" s="25" t="s">
        <v>81</v>
      </c>
      <c r="AY428" s="25" t="s">
        <v>276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5" t="s">
        <v>92</v>
      </c>
      <c r="BK428" s="193">
        <f>ROUND(I428*H428,2)</f>
        <v>0</v>
      </c>
      <c r="BL428" s="25" t="s">
        <v>384</v>
      </c>
      <c r="BM428" s="25" t="s">
        <v>5451</v>
      </c>
    </row>
    <row r="429" spans="2:65" s="11" customFormat="1" ht="29.85" customHeight="1">
      <c r="B429" s="168"/>
      <c r="D429" s="169" t="s">
        <v>72</v>
      </c>
      <c r="E429" s="179" t="s">
        <v>751</v>
      </c>
      <c r="F429" s="179" t="s">
        <v>752</v>
      </c>
      <c r="I429" s="171"/>
      <c r="J429" s="180">
        <f>BK429</f>
        <v>0</v>
      </c>
      <c r="L429" s="168"/>
      <c r="M429" s="173"/>
      <c r="N429" s="174"/>
      <c r="O429" s="174"/>
      <c r="P429" s="175">
        <f>SUM(P430:P494)</f>
        <v>0</v>
      </c>
      <c r="Q429" s="174"/>
      <c r="R429" s="175">
        <f>SUM(R430:R494)</f>
        <v>2.732809</v>
      </c>
      <c r="S429" s="174"/>
      <c r="T429" s="176">
        <f>SUM(T430:T494)</f>
        <v>0.56857099999999994</v>
      </c>
      <c r="AR429" s="169" t="s">
        <v>81</v>
      </c>
      <c r="AT429" s="177" t="s">
        <v>72</v>
      </c>
      <c r="AU429" s="177" t="s">
        <v>77</v>
      </c>
      <c r="AY429" s="169" t="s">
        <v>276</v>
      </c>
      <c r="BK429" s="178">
        <f>SUM(BK430:BK494)</f>
        <v>0</v>
      </c>
    </row>
    <row r="430" spans="2:65" s="1" customFormat="1" ht="16.5" customHeight="1">
      <c r="B430" s="181"/>
      <c r="C430" s="182" t="s">
        <v>588</v>
      </c>
      <c r="D430" s="182" t="s">
        <v>278</v>
      </c>
      <c r="E430" s="183" t="s">
        <v>5452</v>
      </c>
      <c r="F430" s="184" t="s">
        <v>5453</v>
      </c>
      <c r="G430" s="185" t="s">
        <v>325</v>
      </c>
      <c r="H430" s="186">
        <v>1834.1</v>
      </c>
      <c r="I430" s="187"/>
      <c r="J430" s="188">
        <f>ROUND(I430*H430,2)</f>
        <v>0</v>
      </c>
      <c r="K430" s="184" t="s">
        <v>282</v>
      </c>
      <c r="L430" s="42"/>
      <c r="M430" s="189" t="s">
        <v>5</v>
      </c>
      <c r="N430" s="190" t="s">
        <v>46</v>
      </c>
      <c r="O430" s="43"/>
      <c r="P430" s="191">
        <f>O430*H430</f>
        <v>0</v>
      </c>
      <c r="Q430" s="191">
        <v>1E-3</v>
      </c>
      <c r="R430" s="191">
        <f>Q430*H430</f>
        <v>1.8340999999999998</v>
      </c>
      <c r="S430" s="191">
        <v>3.1E-4</v>
      </c>
      <c r="T430" s="192">
        <f>S430*H430</f>
        <v>0.56857099999999994</v>
      </c>
      <c r="AR430" s="25" t="s">
        <v>384</v>
      </c>
      <c r="AT430" s="25" t="s">
        <v>278</v>
      </c>
      <c r="AU430" s="25" t="s">
        <v>81</v>
      </c>
      <c r="AY430" s="25" t="s">
        <v>276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5" t="s">
        <v>92</v>
      </c>
      <c r="BK430" s="193">
        <f>ROUND(I430*H430,2)</f>
        <v>0</v>
      </c>
      <c r="BL430" s="25" t="s">
        <v>384</v>
      </c>
      <c r="BM430" s="25" t="s">
        <v>5454</v>
      </c>
    </row>
    <row r="431" spans="2:65" s="1" customFormat="1" ht="25.5" customHeight="1">
      <c r="B431" s="181"/>
      <c r="C431" s="182" t="s">
        <v>594</v>
      </c>
      <c r="D431" s="182" t="s">
        <v>278</v>
      </c>
      <c r="E431" s="183" t="s">
        <v>754</v>
      </c>
      <c r="F431" s="184" t="s">
        <v>755</v>
      </c>
      <c r="G431" s="185" t="s">
        <v>325</v>
      </c>
      <c r="H431" s="186">
        <v>1834.1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2.0000000000000001E-4</v>
      </c>
      <c r="R431" s="191">
        <f>Q431*H431</f>
        <v>0.36681999999999998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5455</v>
      </c>
    </row>
    <row r="432" spans="2:65" s="12" customFormat="1">
      <c r="B432" s="194"/>
      <c r="D432" s="195" t="s">
        <v>284</v>
      </c>
      <c r="E432" s="196" t="s">
        <v>5</v>
      </c>
      <c r="F432" s="197" t="s">
        <v>757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51" s="12" customFormat="1">
      <c r="B433" s="194"/>
      <c r="D433" s="195" t="s">
        <v>284</v>
      </c>
      <c r="E433" s="196" t="s">
        <v>5</v>
      </c>
      <c r="F433" s="197" t="s">
        <v>3990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51" s="12" customFormat="1">
      <c r="B434" s="194"/>
      <c r="D434" s="195" t="s">
        <v>284</v>
      </c>
      <c r="E434" s="196" t="s">
        <v>5</v>
      </c>
      <c r="F434" s="197" t="s">
        <v>5276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51" s="12" customFormat="1">
      <c r="B435" s="194"/>
      <c r="D435" s="195" t="s">
        <v>284</v>
      </c>
      <c r="E435" s="196" t="s">
        <v>5</v>
      </c>
      <c r="F435" s="197" t="s">
        <v>5307</v>
      </c>
      <c r="H435" s="196" t="s">
        <v>5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6" t="s">
        <v>284</v>
      </c>
      <c r="AU435" s="196" t="s">
        <v>81</v>
      </c>
      <c r="AV435" s="12" t="s">
        <v>77</v>
      </c>
      <c r="AW435" s="12" t="s">
        <v>36</v>
      </c>
      <c r="AX435" s="12" t="s">
        <v>73</v>
      </c>
      <c r="AY435" s="196" t="s">
        <v>276</v>
      </c>
    </row>
    <row r="436" spans="2:51" s="13" customFormat="1">
      <c r="B436" s="202"/>
      <c r="D436" s="195" t="s">
        <v>284</v>
      </c>
      <c r="E436" s="203" t="s">
        <v>5</v>
      </c>
      <c r="F436" s="204" t="s">
        <v>5308</v>
      </c>
      <c r="H436" s="205">
        <v>17.25</v>
      </c>
      <c r="I436" s="206"/>
      <c r="L436" s="202"/>
      <c r="M436" s="207"/>
      <c r="N436" s="208"/>
      <c r="O436" s="208"/>
      <c r="P436" s="208"/>
      <c r="Q436" s="208"/>
      <c r="R436" s="208"/>
      <c r="S436" s="208"/>
      <c r="T436" s="209"/>
      <c r="AT436" s="203" t="s">
        <v>284</v>
      </c>
      <c r="AU436" s="203" t="s">
        <v>81</v>
      </c>
      <c r="AV436" s="13" t="s">
        <v>81</v>
      </c>
      <c r="AW436" s="13" t="s">
        <v>36</v>
      </c>
      <c r="AX436" s="13" t="s">
        <v>73</v>
      </c>
      <c r="AY436" s="203" t="s">
        <v>276</v>
      </c>
    </row>
    <row r="437" spans="2:51" s="13" customFormat="1">
      <c r="B437" s="202"/>
      <c r="D437" s="195" t="s">
        <v>284</v>
      </c>
      <c r="E437" s="203" t="s">
        <v>5</v>
      </c>
      <c r="F437" s="204" t="s">
        <v>5309</v>
      </c>
      <c r="H437" s="205">
        <v>23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51" s="12" customFormat="1">
      <c r="B438" s="194"/>
      <c r="D438" s="195" t="s">
        <v>284</v>
      </c>
      <c r="E438" s="196" t="s">
        <v>5</v>
      </c>
      <c r="F438" s="197" t="s">
        <v>5310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51" s="13" customFormat="1">
      <c r="B439" s="202"/>
      <c r="D439" s="195" t="s">
        <v>284</v>
      </c>
      <c r="E439" s="203" t="s">
        <v>5</v>
      </c>
      <c r="F439" s="204" t="s">
        <v>5311</v>
      </c>
      <c r="H439" s="205">
        <v>47.375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51" s="12" customFormat="1">
      <c r="B440" s="194"/>
      <c r="D440" s="195" t="s">
        <v>284</v>
      </c>
      <c r="E440" s="196" t="s">
        <v>5</v>
      </c>
      <c r="F440" s="197" t="s">
        <v>5312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51" s="13" customFormat="1">
      <c r="B441" s="202"/>
      <c r="D441" s="195" t="s">
        <v>284</v>
      </c>
      <c r="E441" s="203" t="s">
        <v>5</v>
      </c>
      <c r="F441" s="204" t="s">
        <v>5313</v>
      </c>
      <c r="H441" s="205">
        <v>77.25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51" s="12" customFormat="1">
      <c r="B442" s="194"/>
      <c r="D442" s="195" t="s">
        <v>284</v>
      </c>
      <c r="E442" s="196" t="s">
        <v>5</v>
      </c>
      <c r="F442" s="197" t="s">
        <v>5314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51" s="13" customFormat="1">
      <c r="B443" s="202"/>
      <c r="D443" s="195" t="s">
        <v>284</v>
      </c>
      <c r="E443" s="203" t="s">
        <v>5</v>
      </c>
      <c r="F443" s="204" t="s">
        <v>5315</v>
      </c>
      <c r="H443" s="205">
        <v>41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51" s="12" customFormat="1">
      <c r="B444" s="194"/>
      <c r="D444" s="195" t="s">
        <v>284</v>
      </c>
      <c r="E444" s="196" t="s">
        <v>5</v>
      </c>
      <c r="F444" s="197" t="s">
        <v>5316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51" s="13" customFormat="1">
      <c r="B445" s="202"/>
      <c r="D445" s="195" t="s">
        <v>284</v>
      </c>
      <c r="E445" s="203" t="s">
        <v>5</v>
      </c>
      <c r="F445" s="204" t="s">
        <v>5317</v>
      </c>
      <c r="H445" s="205">
        <v>60.375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284</v>
      </c>
      <c r="AU445" s="203" t="s">
        <v>81</v>
      </c>
      <c r="AV445" s="13" t="s">
        <v>81</v>
      </c>
      <c r="AW445" s="13" t="s">
        <v>36</v>
      </c>
      <c r="AX445" s="13" t="s">
        <v>73</v>
      </c>
      <c r="AY445" s="203" t="s">
        <v>276</v>
      </c>
    </row>
    <row r="446" spans="2:51" s="12" customFormat="1">
      <c r="B446" s="194"/>
      <c r="D446" s="195" t="s">
        <v>284</v>
      </c>
      <c r="E446" s="196" t="s">
        <v>5</v>
      </c>
      <c r="F446" s="197" t="s">
        <v>5318</v>
      </c>
      <c r="H446" s="196" t="s">
        <v>5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6" t="s">
        <v>284</v>
      </c>
      <c r="AU446" s="196" t="s">
        <v>81</v>
      </c>
      <c r="AV446" s="12" t="s">
        <v>77</v>
      </c>
      <c r="AW446" s="12" t="s">
        <v>36</v>
      </c>
      <c r="AX446" s="12" t="s">
        <v>73</v>
      </c>
      <c r="AY446" s="196" t="s">
        <v>276</v>
      </c>
    </row>
    <row r="447" spans="2:51" s="13" customFormat="1">
      <c r="B447" s="202"/>
      <c r="D447" s="195" t="s">
        <v>284</v>
      </c>
      <c r="E447" s="203" t="s">
        <v>5</v>
      </c>
      <c r="F447" s="204" t="s">
        <v>5319</v>
      </c>
      <c r="H447" s="205">
        <v>25.125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284</v>
      </c>
      <c r="AU447" s="203" t="s">
        <v>81</v>
      </c>
      <c r="AV447" s="13" t="s">
        <v>81</v>
      </c>
      <c r="AW447" s="13" t="s">
        <v>36</v>
      </c>
      <c r="AX447" s="13" t="s">
        <v>73</v>
      </c>
      <c r="AY447" s="203" t="s">
        <v>276</v>
      </c>
    </row>
    <row r="448" spans="2:51" s="12" customFormat="1">
      <c r="B448" s="194"/>
      <c r="D448" s="195" t="s">
        <v>284</v>
      </c>
      <c r="E448" s="196" t="s">
        <v>5</v>
      </c>
      <c r="F448" s="197" t="s">
        <v>5320</v>
      </c>
      <c r="H448" s="196" t="s">
        <v>5</v>
      </c>
      <c r="I448" s="198"/>
      <c r="L448" s="194"/>
      <c r="M448" s="199"/>
      <c r="N448" s="200"/>
      <c r="O448" s="200"/>
      <c r="P448" s="200"/>
      <c r="Q448" s="200"/>
      <c r="R448" s="200"/>
      <c r="S448" s="200"/>
      <c r="T448" s="201"/>
      <c r="AT448" s="196" t="s">
        <v>284</v>
      </c>
      <c r="AU448" s="196" t="s">
        <v>81</v>
      </c>
      <c r="AV448" s="12" t="s">
        <v>77</v>
      </c>
      <c r="AW448" s="12" t="s">
        <v>36</v>
      </c>
      <c r="AX448" s="12" t="s">
        <v>73</v>
      </c>
      <c r="AY448" s="196" t="s">
        <v>276</v>
      </c>
    </row>
    <row r="449" spans="2:51" s="13" customFormat="1">
      <c r="B449" s="202"/>
      <c r="D449" s="195" t="s">
        <v>284</v>
      </c>
      <c r="E449" s="203" t="s">
        <v>5</v>
      </c>
      <c r="F449" s="204" t="s">
        <v>5321</v>
      </c>
      <c r="H449" s="205">
        <v>34.25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284</v>
      </c>
      <c r="AU449" s="203" t="s">
        <v>81</v>
      </c>
      <c r="AV449" s="13" t="s">
        <v>81</v>
      </c>
      <c r="AW449" s="13" t="s">
        <v>36</v>
      </c>
      <c r="AX449" s="13" t="s">
        <v>73</v>
      </c>
      <c r="AY449" s="203" t="s">
        <v>276</v>
      </c>
    </row>
    <row r="450" spans="2:51" s="12" customFormat="1">
      <c r="B450" s="194"/>
      <c r="D450" s="195" t="s">
        <v>284</v>
      </c>
      <c r="E450" s="196" t="s">
        <v>5</v>
      </c>
      <c r="F450" s="197" t="s">
        <v>5322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51" s="13" customFormat="1">
      <c r="B451" s="202"/>
      <c r="D451" s="195" t="s">
        <v>284</v>
      </c>
      <c r="E451" s="203" t="s">
        <v>5</v>
      </c>
      <c r="F451" s="204" t="s">
        <v>5323</v>
      </c>
      <c r="H451" s="205">
        <v>22.25</v>
      </c>
      <c r="I451" s="206"/>
      <c r="L451" s="202"/>
      <c r="M451" s="207"/>
      <c r="N451" s="208"/>
      <c r="O451" s="208"/>
      <c r="P451" s="208"/>
      <c r="Q451" s="208"/>
      <c r="R451" s="208"/>
      <c r="S451" s="208"/>
      <c r="T451" s="209"/>
      <c r="AT451" s="203" t="s">
        <v>284</v>
      </c>
      <c r="AU451" s="203" t="s">
        <v>81</v>
      </c>
      <c r="AV451" s="13" t="s">
        <v>81</v>
      </c>
      <c r="AW451" s="13" t="s">
        <v>36</v>
      </c>
      <c r="AX451" s="13" t="s">
        <v>73</v>
      </c>
      <c r="AY451" s="203" t="s">
        <v>276</v>
      </c>
    </row>
    <row r="452" spans="2:51" s="12" customFormat="1">
      <c r="B452" s="194"/>
      <c r="D452" s="195" t="s">
        <v>284</v>
      </c>
      <c r="E452" s="196" t="s">
        <v>5</v>
      </c>
      <c r="F452" s="197" t="s">
        <v>5324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51" s="13" customFormat="1">
      <c r="B453" s="202"/>
      <c r="D453" s="195" t="s">
        <v>284</v>
      </c>
      <c r="E453" s="203" t="s">
        <v>5</v>
      </c>
      <c r="F453" s="204" t="s">
        <v>5325</v>
      </c>
      <c r="H453" s="205">
        <v>21.024999999999999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51" s="12" customFormat="1">
      <c r="B454" s="194"/>
      <c r="D454" s="195" t="s">
        <v>284</v>
      </c>
      <c r="E454" s="196" t="s">
        <v>5</v>
      </c>
      <c r="F454" s="197" t="s">
        <v>5326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51" s="13" customFormat="1">
      <c r="B455" s="202"/>
      <c r="D455" s="195" t="s">
        <v>284</v>
      </c>
      <c r="E455" s="203" t="s">
        <v>5</v>
      </c>
      <c r="F455" s="204" t="s">
        <v>5327</v>
      </c>
      <c r="H455" s="205">
        <v>22.75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51" s="12" customFormat="1">
      <c r="B456" s="194"/>
      <c r="D456" s="195" t="s">
        <v>284</v>
      </c>
      <c r="E456" s="196" t="s">
        <v>5</v>
      </c>
      <c r="F456" s="197" t="s">
        <v>5328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51" s="13" customFormat="1">
      <c r="B457" s="202"/>
      <c r="D457" s="195" t="s">
        <v>284</v>
      </c>
      <c r="E457" s="203" t="s">
        <v>5</v>
      </c>
      <c r="F457" s="204" t="s">
        <v>5329</v>
      </c>
      <c r="H457" s="205">
        <v>32.15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51" s="12" customFormat="1">
      <c r="B458" s="194"/>
      <c r="D458" s="195" t="s">
        <v>284</v>
      </c>
      <c r="E458" s="196" t="s">
        <v>5</v>
      </c>
      <c r="F458" s="197" t="s">
        <v>5330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51" s="13" customFormat="1">
      <c r="B459" s="202"/>
      <c r="D459" s="195" t="s">
        <v>284</v>
      </c>
      <c r="E459" s="203" t="s">
        <v>5</v>
      </c>
      <c r="F459" s="204" t="s">
        <v>5331</v>
      </c>
      <c r="H459" s="205">
        <v>29.05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51" s="12" customFormat="1">
      <c r="B460" s="194"/>
      <c r="D460" s="195" t="s">
        <v>284</v>
      </c>
      <c r="E460" s="196" t="s">
        <v>5</v>
      </c>
      <c r="F460" s="197" t="s">
        <v>5332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51" s="13" customFormat="1">
      <c r="B461" s="202"/>
      <c r="D461" s="195" t="s">
        <v>284</v>
      </c>
      <c r="E461" s="203" t="s">
        <v>5</v>
      </c>
      <c r="F461" s="204" t="s">
        <v>5333</v>
      </c>
      <c r="H461" s="205">
        <v>28.75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51" s="12" customFormat="1">
      <c r="B462" s="194"/>
      <c r="D462" s="195" t="s">
        <v>284</v>
      </c>
      <c r="E462" s="196" t="s">
        <v>5</v>
      </c>
      <c r="F462" s="197" t="s">
        <v>5334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51" s="13" customFormat="1">
      <c r="B463" s="202"/>
      <c r="D463" s="195" t="s">
        <v>284</v>
      </c>
      <c r="E463" s="203" t="s">
        <v>5</v>
      </c>
      <c r="F463" s="204" t="s">
        <v>5335</v>
      </c>
      <c r="H463" s="205">
        <v>27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51" s="12" customFormat="1">
      <c r="B464" s="194"/>
      <c r="D464" s="195" t="s">
        <v>284</v>
      </c>
      <c r="E464" s="196" t="s">
        <v>5</v>
      </c>
      <c r="F464" s="197" t="s">
        <v>5336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51" s="13" customFormat="1">
      <c r="B465" s="202"/>
      <c r="D465" s="195" t="s">
        <v>284</v>
      </c>
      <c r="E465" s="203" t="s">
        <v>5</v>
      </c>
      <c r="F465" s="204" t="s">
        <v>5337</v>
      </c>
      <c r="H465" s="205">
        <v>27.75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51" s="12" customFormat="1">
      <c r="B466" s="194"/>
      <c r="D466" s="195" t="s">
        <v>284</v>
      </c>
      <c r="E466" s="196" t="s">
        <v>5</v>
      </c>
      <c r="F466" s="197" t="s">
        <v>5338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51" s="13" customFormat="1">
      <c r="B467" s="202"/>
      <c r="D467" s="195" t="s">
        <v>284</v>
      </c>
      <c r="E467" s="203" t="s">
        <v>5</v>
      </c>
      <c r="F467" s="204" t="s">
        <v>5339</v>
      </c>
      <c r="H467" s="205">
        <v>36.5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51" s="12" customFormat="1">
      <c r="B468" s="194"/>
      <c r="D468" s="195" t="s">
        <v>284</v>
      </c>
      <c r="E468" s="196" t="s">
        <v>5</v>
      </c>
      <c r="F468" s="197" t="s">
        <v>5340</v>
      </c>
      <c r="H468" s="196" t="s">
        <v>5</v>
      </c>
      <c r="I468" s="198"/>
      <c r="L468" s="194"/>
      <c r="M468" s="199"/>
      <c r="N468" s="200"/>
      <c r="O468" s="200"/>
      <c r="P468" s="200"/>
      <c r="Q468" s="200"/>
      <c r="R468" s="200"/>
      <c r="S468" s="200"/>
      <c r="T468" s="201"/>
      <c r="AT468" s="196" t="s">
        <v>284</v>
      </c>
      <c r="AU468" s="196" t="s">
        <v>81</v>
      </c>
      <c r="AV468" s="12" t="s">
        <v>77</v>
      </c>
      <c r="AW468" s="12" t="s">
        <v>36</v>
      </c>
      <c r="AX468" s="12" t="s">
        <v>73</v>
      </c>
      <c r="AY468" s="196" t="s">
        <v>276</v>
      </c>
    </row>
    <row r="469" spans="2:51" s="13" customFormat="1">
      <c r="B469" s="202"/>
      <c r="D469" s="195" t="s">
        <v>284</v>
      </c>
      <c r="E469" s="203" t="s">
        <v>5</v>
      </c>
      <c r="F469" s="204" t="s">
        <v>5341</v>
      </c>
      <c r="H469" s="205">
        <v>25.25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284</v>
      </c>
      <c r="AU469" s="203" t="s">
        <v>81</v>
      </c>
      <c r="AV469" s="13" t="s">
        <v>81</v>
      </c>
      <c r="AW469" s="13" t="s">
        <v>36</v>
      </c>
      <c r="AX469" s="13" t="s">
        <v>73</v>
      </c>
      <c r="AY469" s="203" t="s">
        <v>276</v>
      </c>
    </row>
    <row r="470" spans="2:51" s="12" customFormat="1">
      <c r="B470" s="194"/>
      <c r="D470" s="195" t="s">
        <v>284</v>
      </c>
      <c r="E470" s="196" t="s">
        <v>5</v>
      </c>
      <c r="F470" s="197" t="s">
        <v>5342</v>
      </c>
      <c r="H470" s="196" t="s">
        <v>5</v>
      </c>
      <c r="I470" s="198"/>
      <c r="L470" s="194"/>
      <c r="M470" s="199"/>
      <c r="N470" s="200"/>
      <c r="O470" s="200"/>
      <c r="P470" s="200"/>
      <c r="Q470" s="200"/>
      <c r="R470" s="200"/>
      <c r="S470" s="200"/>
      <c r="T470" s="201"/>
      <c r="AT470" s="196" t="s">
        <v>284</v>
      </c>
      <c r="AU470" s="196" t="s">
        <v>81</v>
      </c>
      <c r="AV470" s="12" t="s">
        <v>77</v>
      </c>
      <c r="AW470" s="12" t="s">
        <v>36</v>
      </c>
      <c r="AX470" s="12" t="s">
        <v>73</v>
      </c>
      <c r="AY470" s="196" t="s">
        <v>276</v>
      </c>
    </row>
    <row r="471" spans="2:51" s="13" customFormat="1">
      <c r="B471" s="202"/>
      <c r="D471" s="195" t="s">
        <v>284</v>
      </c>
      <c r="E471" s="203" t="s">
        <v>5</v>
      </c>
      <c r="F471" s="204" t="s">
        <v>5343</v>
      </c>
      <c r="H471" s="205">
        <v>38.75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51" s="12" customFormat="1">
      <c r="B472" s="194"/>
      <c r="D472" s="195" t="s">
        <v>284</v>
      </c>
      <c r="E472" s="196" t="s">
        <v>5</v>
      </c>
      <c r="F472" s="197" t="s">
        <v>5344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51" s="13" customFormat="1">
      <c r="B473" s="202"/>
      <c r="D473" s="195" t="s">
        <v>284</v>
      </c>
      <c r="E473" s="203" t="s">
        <v>5</v>
      </c>
      <c r="F473" s="204" t="s">
        <v>5345</v>
      </c>
      <c r="H473" s="205">
        <v>33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51" s="12" customFormat="1">
      <c r="B474" s="194"/>
      <c r="D474" s="195" t="s">
        <v>284</v>
      </c>
      <c r="E474" s="196" t="s">
        <v>5</v>
      </c>
      <c r="F474" s="197" t="s">
        <v>5346</v>
      </c>
      <c r="H474" s="196" t="s">
        <v>5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6" t="s">
        <v>284</v>
      </c>
      <c r="AU474" s="196" t="s">
        <v>81</v>
      </c>
      <c r="AV474" s="12" t="s">
        <v>77</v>
      </c>
      <c r="AW474" s="12" t="s">
        <v>36</v>
      </c>
      <c r="AX474" s="12" t="s">
        <v>73</v>
      </c>
      <c r="AY474" s="196" t="s">
        <v>276</v>
      </c>
    </row>
    <row r="475" spans="2:51" s="13" customFormat="1">
      <c r="B475" s="202"/>
      <c r="D475" s="195" t="s">
        <v>284</v>
      </c>
      <c r="E475" s="203" t="s">
        <v>5</v>
      </c>
      <c r="F475" s="204" t="s">
        <v>5347</v>
      </c>
      <c r="H475" s="205">
        <v>164.85</v>
      </c>
      <c r="I475" s="206"/>
      <c r="L475" s="202"/>
      <c r="M475" s="207"/>
      <c r="N475" s="208"/>
      <c r="O475" s="208"/>
      <c r="P475" s="208"/>
      <c r="Q475" s="208"/>
      <c r="R475" s="208"/>
      <c r="S475" s="208"/>
      <c r="T475" s="209"/>
      <c r="AT475" s="203" t="s">
        <v>284</v>
      </c>
      <c r="AU475" s="203" t="s">
        <v>81</v>
      </c>
      <c r="AV475" s="13" t="s">
        <v>81</v>
      </c>
      <c r="AW475" s="13" t="s">
        <v>36</v>
      </c>
      <c r="AX475" s="13" t="s">
        <v>73</v>
      </c>
      <c r="AY475" s="203" t="s">
        <v>276</v>
      </c>
    </row>
    <row r="476" spans="2:51" s="14" customFormat="1">
      <c r="B476" s="210"/>
      <c r="D476" s="195" t="s">
        <v>284</v>
      </c>
      <c r="E476" s="211" t="s">
        <v>5</v>
      </c>
      <c r="F476" s="212" t="s">
        <v>290</v>
      </c>
      <c r="H476" s="213">
        <v>834.7</v>
      </c>
      <c r="I476" s="214"/>
      <c r="L476" s="210"/>
      <c r="M476" s="215"/>
      <c r="N476" s="216"/>
      <c r="O476" s="216"/>
      <c r="P476" s="216"/>
      <c r="Q476" s="216"/>
      <c r="R476" s="216"/>
      <c r="S476" s="216"/>
      <c r="T476" s="217"/>
      <c r="AT476" s="211" t="s">
        <v>284</v>
      </c>
      <c r="AU476" s="211" t="s">
        <v>81</v>
      </c>
      <c r="AV476" s="14" t="s">
        <v>87</v>
      </c>
      <c r="AW476" s="14" t="s">
        <v>36</v>
      </c>
      <c r="AX476" s="14" t="s">
        <v>73</v>
      </c>
      <c r="AY476" s="211" t="s">
        <v>276</v>
      </c>
    </row>
    <row r="477" spans="2:51" s="12" customFormat="1">
      <c r="B477" s="194"/>
      <c r="D477" s="195" t="s">
        <v>284</v>
      </c>
      <c r="E477" s="196" t="s">
        <v>5</v>
      </c>
      <c r="F477" s="197" t="s">
        <v>5279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51" s="13" customFormat="1">
      <c r="B478" s="202"/>
      <c r="D478" s="195" t="s">
        <v>284</v>
      </c>
      <c r="E478" s="203" t="s">
        <v>5</v>
      </c>
      <c r="F478" s="204" t="s">
        <v>5348</v>
      </c>
      <c r="H478" s="205">
        <v>179.14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51" s="13" customFormat="1">
      <c r="B479" s="202"/>
      <c r="D479" s="195" t="s">
        <v>284</v>
      </c>
      <c r="E479" s="203" t="s">
        <v>5</v>
      </c>
      <c r="F479" s="204" t="s">
        <v>5349</v>
      </c>
      <c r="H479" s="205">
        <v>50.7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51" s="13" customFormat="1">
      <c r="B480" s="202"/>
      <c r="D480" s="195" t="s">
        <v>284</v>
      </c>
      <c r="E480" s="203" t="s">
        <v>5</v>
      </c>
      <c r="F480" s="204" t="s">
        <v>5350</v>
      </c>
      <c r="H480" s="205">
        <v>44.98</v>
      </c>
      <c r="I480" s="206"/>
      <c r="L480" s="202"/>
      <c r="M480" s="207"/>
      <c r="N480" s="208"/>
      <c r="O480" s="208"/>
      <c r="P480" s="208"/>
      <c r="Q480" s="208"/>
      <c r="R480" s="208"/>
      <c r="S480" s="208"/>
      <c r="T480" s="209"/>
      <c r="AT480" s="203" t="s">
        <v>284</v>
      </c>
      <c r="AU480" s="203" t="s">
        <v>81</v>
      </c>
      <c r="AV480" s="13" t="s">
        <v>81</v>
      </c>
      <c r="AW480" s="13" t="s">
        <v>36</v>
      </c>
      <c r="AX480" s="13" t="s">
        <v>73</v>
      </c>
      <c r="AY480" s="203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5351</v>
      </c>
      <c r="H481" s="205">
        <v>53.04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3" customFormat="1">
      <c r="B482" s="202"/>
      <c r="D482" s="195" t="s">
        <v>284</v>
      </c>
      <c r="E482" s="203" t="s">
        <v>5</v>
      </c>
      <c r="F482" s="204" t="s">
        <v>5352</v>
      </c>
      <c r="H482" s="205">
        <v>100.36</v>
      </c>
      <c r="I482" s="206"/>
      <c r="L482" s="202"/>
      <c r="M482" s="207"/>
      <c r="N482" s="208"/>
      <c r="O482" s="208"/>
      <c r="P482" s="208"/>
      <c r="Q482" s="208"/>
      <c r="R482" s="208"/>
      <c r="S482" s="208"/>
      <c r="T482" s="209"/>
      <c r="AT482" s="203" t="s">
        <v>284</v>
      </c>
      <c r="AU482" s="203" t="s">
        <v>81</v>
      </c>
      <c r="AV482" s="13" t="s">
        <v>81</v>
      </c>
      <c r="AW482" s="13" t="s">
        <v>36</v>
      </c>
      <c r="AX482" s="13" t="s">
        <v>73</v>
      </c>
      <c r="AY482" s="203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5353</v>
      </c>
      <c r="H483" s="205">
        <v>62.92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5456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5296</v>
      </c>
      <c r="H485" s="205">
        <v>249.86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3" customFormat="1">
      <c r="B486" s="202"/>
      <c r="D486" s="195" t="s">
        <v>284</v>
      </c>
      <c r="E486" s="203" t="s">
        <v>5</v>
      </c>
      <c r="F486" s="204" t="s">
        <v>5297</v>
      </c>
      <c r="H486" s="205">
        <v>258.39999999999998</v>
      </c>
      <c r="I486" s="206"/>
      <c r="L486" s="202"/>
      <c r="M486" s="207"/>
      <c r="N486" s="208"/>
      <c r="O486" s="208"/>
      <c r="P486" s="208"/>
      <c r="Q486" s="208"/>
      <c r="R486" s="208"/>
      <c r="S486" s="208"/>
      <c r="T486" s="209"/>
      <c r="AT486" s="203" t="s">
        <v>284</v>
      </c>
      <c r="AU486" s="203" t="s">
        <v>81</v>
      </c>
      <c r="AV486" s="13" t="s">
        <v>81</v>
      </c>
      <c r="AW486" s="13" t="s">
        <v>36</v>
      </c>
      <c r="AX486" s="13" t="s">
        <v>73</v>
      </c>
      <c r="AY486" s="203" t="s">
        <v>276</v>
      </c>
    </row>
    <row r="487" spans="2:65" s="14" customFormat="1">
      <c r="B487" s="210"/>
      <c r="D487" s="195" t="s">
        <v>284</v>
      </c>
      <c r="E487" s="211" t="s">
        <v>5</v>
      </c>
      <c r="F487" s="212" t="s">
        <v>290</v>
      </c>
      <c r="H487" s="213">
        <v>999.4</v>
      </c>
      <c r="I487" s="214"/>
      <c r="L487" s="210"/>
      <c r="M487" s="215"/>
      <c r="N487" s="216"/>
      <c r="O487" s="216"/>
      <c r="P487" s="216"/>
      <c r="Q487" s="216"/>
      <c r="R487" s="216"/>
      <c r="S487" s="216"/>
      <c r="T487" s="217"/>
      <c r="AT487" s="211" t="s">
        <v>284</v>
      </c>
      <c r="AU487" s="211" t="s">
        <v>81</v>
      </c>
      <c r="AV487" s="14" t="s">
        <v>87</v>
      </c>
      <c r="AW487" s="14" t="s">
        <v>36</v>
      </c>
      <c r="AX487" s="14" t="s">
        <v>73</v>
      </c>
      <c r="AY487" s="211" t="s">
        <v>276</v>
      </c>
    </row>
    <row r="488" spans="2:65" s="15" customFormat="1">
      <c r="B488" s="218"/>
      <c r="D488" s="195" t="s">
        <v>284</v>
      </c>
      <c r="E488" s="219" t="s">
        <v>5</v>
      </c>
      <c r="F488" s="220" t="s">
        <v>291</v>
      </c>
      <c r="H488" s="221">
        <v>1834.1</v>
      </c>
      <c r="I488" s="222"/>
      <c r="L488" s="218"/>
      <c r="M488" s="223"/>
      <c r="N488" s="224"/>
      <c r="O488" s="224"/>
      <c r="P488" s="224"/>
      <c r="Q488" s="224"/>
      <c r="R488" s="224"/>
      <c r="S488" s="224"/>
      <c r="T488" s="225"/>
      <c r="AT488" s="219" t="s">
        <v>284</v>
      </c>
      <c r="AU488" s="219" t="s">
        <v>81</v>
      </c>
      <c r="AV488" s="15" t="s">
        <v>92</v>
      </c>
      <c r="AW488" s="15" t="s">
        <v>36</v>
      </c>
      <c r="AX488" s="15" t="s">
        <v>77</v>
      </c>
      <c r="AY488" s="219" t="s">
        <v>276</v>
      </c>
    </row>
    <row r="489" spans="2:65" s="1" customFormat="1" ht="25.5" customHeight="1">
      <c r="B489" s="181"/>
      <c r="C489" s="182" t="s">
        <v>606</v>
      </c>
      <c r="D489" s="182" t="s">
        <v>278</v>
      </c>
      <c r="E489" s="183" t="s">
        <v>761</v>
      </c>
      <c r="F489" s="184" t="s">
        <v>762</v>
      </c>
      <c r="G489" s="185" t="s">
        <v>325</v>
      </c>
      <c r="H489" s="186">
        <v>1834.1</v>
      </c>
      <c r="I489" s="187"/>
      <c r="J489" s="188">
        <f>ROUND(I489*H489,2)</f>
        <v>0</v>
      </c>
      <c r="K489" s="184" t="s">
        <v>282</v>
      </c>
      <c r="L489" s="42"/>
      <c r="M489" s="189" t="s">
        <v>5</v>
      </c>
      <c r="N489" s="190" t="s">
        <v>46</v>
      </c>
      <c r="O489" s="43"/>
      <c r="P489" s="191">
        <f>O489*H489</f>
        <v>0</v>
      </c>
      <c r="Q489" s="191">
        <v>2.9E-4</v>
      </c>
      <c r="R489" s="191">
        <f>Q489*H489</f>
        <v>0.53188899999999995</v>
      </c>
      <c r="S489" s="191">
        <v>0</v>
      </c>
      <c r="T489" s="192">
        <f>S489*H489</f>
        <v>0</v>
      </c>
      <c r="AR489" s="25" t="s">
        <v>384</v>
      </c>
      <c r="AT489" s="25" t="s">
        <v>278</v>
      </c>
      <c r="AU489" s="25" t="s">
        <v>81</v>
      </c>
      <c r="AY489" s="25" t="s">
        <v>276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5" t="s">
        <v>92</v>
      </c>
      <c r="BK489" s="193">
        <f>ROUND(I489*H489,2)</f>
        <v>0</v>
      </c>
      <c r="BL489" s="25" t="s">
        <v>384</v>
      </c>
      <c r="BM489" s="25" t="s">
        <v>5457</v>
      </c>
    </row>
    <row r="490" spans="2:65" s="12" customFormat="1">
      <c r="B490" s="194"/>
      <c r="D490" s="195" t="s">
        <v>284</v>
      </c>
      <c r="E490" s="196" t="s">
        <v>5</v>
      </c>
      <c r="F490" s="197" t="s">
        <v>757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2" customFormat="1">
      <c r="B491" s="194"/>
      <c r="D491" s="195" t="s">
        <v>284</v>
      </c>
      <c r="E491" s="196" t="s">
        <v>5</v>
      </c>
      <c r="F491" s="197" t="s">
        <v>5458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5459</v>
      </c>
      <c r="H492" s="205">
        <v>1834.1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4" customFormat="1">
      <c r="B493" s="210"/>
      <c r="D493" s="195" t="s">
        <v>284</v>
      </c>
      <c r="E493" s="211" t="s">
        <v>5</v>
      </c>
      <c r="F493" s="212" t="s">
        <v>290</v>
      </c>
      <c r="H493" s="213">
        <v>1834.1</v>
      </c>
      <c r="I493" s="214"/>
      <c r="L493" s="210"/>
      <c r="M493" s="215"/>
      <c r="N493" s="216"/>
      <c r="O493" s="216"/>
      <c r="P493" s="216"/>
      <c r="Q493" s="216"/>
      <c r="R493" s="216"/>
      <c r="S493" s="216"/>
      <c r="T493" s="217"/>
      <c r="AT493" s="211" t="s">
        <v>284</v>
      </c>
      <c r="AU493" s="211" t="s">
        <v>81</v>
      </c>
      <c r="AV493" s="14" t="s">
        <v>87</v>
      </c>
      <c r="AW493" s="14" t="s">
        <v>36</v>
      </c>
      <c r="AX493" s="14" t="s">
        <v>73</v>
      </c>
      <c r="AY493" s="211" t="s">
        <v>276</v>
      </c>
    </row>
    <row r="494" spans="2:65" s="15" customFormat="1">
      <c r="B494" s="218"/>
      <c r="D494" s="195" t="s">
        <v>284</v>
      </c>
      <c r="E494" s="219" t="s">
        <v>5</v>
      </c>
      <c r="F494" s="220" t="s">
        <v>291</v>
      </c>
      <c r="H494" s="221">
        <v>1834.1</v>
      </c>
      <c r="I494" s="222"/>
      <c r="L494" s="218"/>
      <c r="M494" s="236"/>
      <c r="N494" s="237"/>
      <c r="O494" s="237"/>
      <c r="P494" s="237"/>
      <c r="Q494" s="237"/>
      <c r="R494" s="237"/>
      <c r="S494" s="237"/>
      <c r="T494" s="238"/>
      <c r="AT494" s="219" t="s">
        <v>284</v>
      </c>
      <c r="AU494" s="219" t="s">
        <v>81</v>
      </c>
      <c r="AV494" s="15" t="s">
        <v>92</v>
      </c>
      <c r="AW494" s="15" t="s">
        <v>36</v>
      </c>
      <c r="AX494" s="15" t="s">
        <v>77</v>
      </c>
      <c r="AY494" s="219" t="s">
        <v>276</v>
      </c>
    </row>
    <row r="495" spans="2:65" s="1" customFormat="1" ht="6.9" customHeight="1">
      <c r="B495" s="57"/>
      <c r="C495" s="58"/>
      <c r="D495" s="58"/>
      <c r="E495" s="58"/>
      <c r="F495" s="58"/>
      <c r="G495" s="58"/>
      <c r="H495" s="58"/>
      <c r="I495" s="135"/>
      <c r="J495" s="58"/>
      <c r="K495" s="58"/>
      <c r="L495" s="42"/>
    </row>
  </sheetData>
  <sheetProtection password="E2A1" sheet="1" objects="1" scenarios="1"/>
  <autoFilter ref="C98:K494"/>
  <mergeCells count="16">
    <mergeCell ref="L2:V2"/>
    <mergeCell ref="E85:H85"/>
    <mergeCell ref="E89:H89"/>
    <mergeCell ref="E87:H87"/>
    <mergeCell ref="E91:H91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208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598" t="s">
        <v>5119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5460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ROUND(J110,2)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ROUND(SUM(BE110:BE244), 2)</f>
        <v>0</v>
      </c>
      <c r="G34" s="43"/>
      <c r="H34" s="43"/>
      <c r="I34" s="127">
        <v>0.21</v>
      </c>
      <c r="J34" s="126">
        <f>ROUND(ROUND((SUM(BE110:BE244)),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ROUND(SUM(BF110:BF244), 2)</f>
        <v>0</v>
      </c>
      <c r="G35" s="43"/>
      <c r="H35" s="43"/>
      <c r="I35" s="127">
        <v>0.15</v>
      </c>
      <c r="J35" s="126">
        <f>ROUND(ROUND((SUM(BF110:BF244)),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ROUND(SUM(BG110:BG244),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ROUND(SUM(BH110:BH244),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ROUND(SUM(BI110:BI244),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598" t="s">
        <v>5119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2.2.3.1 - SILNOPROUDÁ ELEKTROTECHNIKA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J110</f>
        <v>0</v>
      </c>
      <c r="K64" s="46"/>
      <c r="AU64" s="25" t="s">
        <v>244</v>
      </c>
    </row>
    <row r="65" spans="2:11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J111</f>
        <v>0</v>
      </c>
      <c r="K65" s="149"/>
    </row>
    <row r="66" spans="2:11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J120</f>
        <v>0</v>
      </c>
      <c r="K66" s="149"/>
    </row>
    <row r="67" spans="2:11" s="8" customFormat="1" ht="24.9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J155</f>
        <v>0</v>
      </c>
      <c r="K67" s="149"/>
    </row>
    <row r="68" spans="2:11" s="8" customFormat="1" ht="24.9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J158</f>
        <v>0</v>
      </c>
      <c r="K68" s="149"/>
    </row>
    <row r="69" spans="2:11" s="8" customFormat="1" ht="24.9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J162</f>
        <v>0</v>
      </c>
      <c r="K69" s="149"/>
    </row>
    <row r="70" spans="2:11" s="8" customFormat="1" ht="24.9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J173</f>
        <v>0</v>
      </c>
      <c r="K70" s="149"/>
    </row>
    <row r="71" spans="2:11" s="8" customFormat="1" ht="24.9" customHeight="1">
      <c r="B71" s="143"/>
      <c r="C71" s="144"/>
      <c r="D71" s="145" t="s">
        <v>5461</v>
      </c>
      <c r="E71" s="146"/>
      <c r="F71" s="146"/>
      <c r="G71" s="146"/>
      <c r="H71" s="146"/>
      <c r="I71" s="147"/>
      <c r="J71" s="148">
        <f>J184</f>
        <v>0</v>
      </c>
      <c r="K71" s="149"/>
    </row>
    <row r="72" spans="2:11" s="8" customFormat="1" ht="24.9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J187</f>
        <v>0</v>
      </c>
      <c r="K72" s="149"/>
    </row>
    <row r="73" spans="2:11" s="8" customFormat="1" ht="24.9" customHeight="1">
      <c r="B73" s="143"/>
      <c r="C73" s="144"/>
      <c r="D73" s="145" t="s">
        <v>3197</v>
      </c>
      <c r="E73" s="146"/>
      <c r="F73" s="146"/>
      <c r="G73" s="146"/>
      <c r="H73" s="146"/>
      <c r="I73" s="147"/>
      <c r="J73" s="148">
        <f>J190</f>
        <v>0</v>
      </c>
      <c r="K73" s="149"/>
    </row>
    <row r="74" spans="2:11" s="8" customFormat="1" ht="24.9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J203</f>
        <v>0</v>
      </c>
      <c r="K74" s="149"/>
    </row>
    <row r="75" spans="2:11" s="8" customFormat="1" ht="24.9" customHeight="1">
      <c r="B75" s="143"/>
      <c r="C75" s="144"/>
      <c r="D75" s="145" t="s">
        <v>3198</v>
      </c>
      <c r="E75" s="146"/>
      <c r="F75" s="146"/>
      <c r="G75" s="146"/>
      <c r="H75" s="146"/>
      <c r="I75" s="147"/>
      <c r="J75" s="148">
        <f>J205</f>
        <v>0</v>
      </c>
      <c r="K75" s="149"/>
    </row>
    <row r="76" spans="2:11" s="8" customFormat="1" ht="24.9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J209</f>
        <v>0</v>
      </c>
      <c r="K76" s="149"/>
    </row>
    <row r="77" spans="2:11" s="8" customFormat="1" ht="24.9" customHeight="1">
      <c r="B77" s="143"/>
      <c r="C77" s="144"/>
      <c r="D77" s="145" t="s">
        <v>3199</v>
      </c>
      <c r="E77" s="146"/>
      <c r="F77" s="146"/>
      <c r="G77" s="146"/>
      <c r="H77" s="146"/>
      <c r="I77" s="147"/>
      <c r="J77" s="148">
        <f>J215</f>
        <v>0</v>
      </c>
      <c r="K77" s="149"/>
    </row>
    <row r="78" spans="2:11" s="8" customFormat="1" ht="24.9" customHeight="1">
      <c r="B78" s="143"/>
      <c r="C78" s="144"/>
      <c r="D78" s="145" t="s">
        <v>3127</v>
      </c>
      <c r="E78" s="146"/>
      <c r="F78" s="146"/>
      <c r="G78" s="146"/>
      <c r="H78" s="146"/>
      <c r="I78" s="147"/>
      <c r="J78" s="148">
        <f>J218</f>
        <v>0</v>
      </c>
      <c r="K78" s="149"/>
    </row>
    <row r="79" spans="2:11" s="8" customFormat="1" ht="24.9" customHeight="1">
      <c r="B79" s="143"/>
      <c r="C79" s="144"/>
      <c r="D79" s="145" t="s">
        <v>3200</v>
      </c>
      <c r="E79" s="146"/>
      <c r="F79" s="146"/>
      <c r="G79" s="146"/>
      <c r="H79" s="146"/>
      <c r="I79" s="147"/>
      <c r="J79" s="148">
        <f>J221</f>
        <v>0</v>
      </c>
      <c r="K79" s="149"/>
    </row>
    <row r="80" spans="2:11" s="8" customFormat="1" ht="24.9" customHeight="1">
      <c r="B80" s="143"/>
      <c r="C80" s="144"/>
      <c r="D80" s="145" t="s">
        <v>3201</v>
      </c>
      <c r="E80" s="146"/>
      <c r="F80" s="146"/>
      <c r="G80" s="146"/>
      <c r="H80" s="146"/>
      <c r="I80" s="147"/>
      <c r="J80" s="148">
        <f>J223</f>
        <v>0</v>
      </c>
      <c r="K80" s="149"/>
    </row>
    <row r="81" spans="2:12" s="8" customFormat="1" ht="24.9" customHeight="1">
      <c r="B81" s="143"/>
      <c r="C81" s="144"/>
      <c r="D81" s="145" t="s">
        <v>3202</v>
      </c>
      <c r="E81" s="146"/>
      <c r="F81" s="146"/>
      <c r="G81" s="146"/>
      <c r="H81" s="146"/>
      <c r="I81" s="147"/>
      <c r="J81" s="148">
        <f>J227</f>
        <v>0</v>
      </c>
      <c r="K81" s="149"/>
    </row>
    <row r="82" spans="2:12" s="8" customFormat="1" ht="24.9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J229</f>
        <v>0</v>
      </c>
      <c r="K82" s="149"/>
    </row>
    <row r="83" spans="2:12" s="8" customFormat="1" ht="24.9" customHeight="1">
      <c r="B83" s="143"/>
      <c r="C83" s="144"/>
      <c r="D83" s="145" t="s">
        <v>3203</v>
      </c>
      <c r="E83" s="146"/>
      <c r="F83" s="146"/>
      <c r="G83" s="146"/>
      <c r="H83" s="146"/>
      <c r="I83" s="147"/>
      <c r="J83" s="148">
        <f>J234</f>
        <v>0</v>
      </c>
      <c r="K83" s="149"/>
    </row>
    <row r="84" spans="2:12" s="8" customFormat="1" ht="24.9" customHeight="1">
      <c r="B84" s="143"/>
      <c r="C84" s="144"/>
      <c r="D84" s="145" t="s">
        <v>3127</v>
      </c>
      <c r="E84" s="146"/>
      <c r="F84" s="146"/>
      <c r="G84" s="146"/>
      <c r="H84" s="146"/>
      <c r="I84" s="147"/>
      <c r="J84" s="148">
        <f>J236</f>
        <v>0</v>
      </c>
      <c r="K84" s="149"/>
    </row>
    <row r="85" spans="2:12" s="8" customFormat="1" ht="24.9" customHeight="1">
      <c r="B85" s="143"/>
      <c r="C85" s="144"/>
      <c r="D85" s="145" t="s">
        <v>3204</v>
      </c>
      <c r="E85" s="146"/>
      <c r="F85" s="146"/>
      <c r="G85" s="146"/>
      <c r="H85" s="146"/>
      <c r="I85" s="147"/>
      <c r="J85" s="148">
        <f>J240</f>
        <v>0</v>
      </c>
      <c r="K85" s="149"/>
    </row>
    <row r="86" spans="2:12" s="9" customFormat="1" ht="19.95" customHeight="1">
      <c r="B86" s="150"/>
      <c r="C86" s="151"/>
      <c r="D86" s="152" t="s">
        <v>3205</v>
      </c>
      <c r="E86" s="153"/>
      <c r="F86" s="153"/>
      <c r="G86" s="153"/>
      <c r="H86" s="153"/>
      <c r="I86" s="154"/>
      <c r="J86" s="155">
        <f>J241</f>
        <v>0</v>
      </c>
      <c r="K86" s="156"/>
    </row>
    <row r="87" spans="2:12" s="1" customFormat="1" ht="21.75" customHeight="1">
      <c r="B87" s="42"/>
      <c r="C87" s="43"/>
      <c r="D87" s="43"/>
      <c r="E87" s="43"/>
      <c r="F87" s="43"/>
      <c r="G87" s="43"/>
      <c r="H87" s="43"/>
      <c r="I87" s="114"/>
      <c r="J87" s="43"/>
      <c r="K87" s="46"/>
    </row>
    <row r="88" spans="2:12" s="1" customFormat="1" ht="6.9" customHeight="1">
      <c r="B88" s="57"/>
      <c r="C88" s="58"/>
      <c r="D88" s="58"/>
      <c r="E88" s="58"/>
      <c r="F88" s="58"/>
      <c r="G88" s="58"/>
      <c r="H88" s="58"/>
      <c r="I88" s="135"/>
      <c r="J88" s="58"/>
      <c r="K88" s="59"/>
    </row>
    <row r="92" spans="2:12" s="1" customFormat="1" ht="6.9" customHeight="1">
      <c r="B92" s="60"/>
      <c r="C92" s="61"/>
      <c r="D92" s="61"/>
      <c r="E92" s="61"/>
      <c r="F92" s="61"/>
      <c r="G92" s="61"/>
      <c r="H92" s="61"/>
      <c r="I92" s="136"/>
      <c r="J92" s="61"/>
      <c r="K92" s="61"/>
      <c r="L92" s="42"/>
    </row>
    <row r="93" spans="2:12" s="1" customFormat="1" ht="36.9" customHeight="1">
      <c r="B93" s="42"/>
      <c r="C93" s="62" t="s">
        <v>260</v>
      </c>
      <c r="L93" s="42"/>
    </row>
    <row r="94" spans="2:12" s="1" customFormat="1" ht="6.9" customHeight="1">
      <c r="B94" s="42"/>
      <c r="L94" s="42"/>
    </row>
    <row r="95" spans="2:12" s="1" customFormat="1" ht="14.4" customHeight="1">
      <c r="B95" s="42"/>
      <c r="C95" s="64" t="s">
        <v>20</v>
      </c>
      <c r="L95" s="42"/>
    </row>
    <row r="96" spans="2:12" s="1" customFormat="1" ht="16.5" customHeight="1">
      <c r="B96" s="42"/>
      <c r="E96" s="624" t="str">
        <f>E7</f>
        <v>STAVBA 1 + STAVBA 2</v>
      </c>
      <c r="F96" s="625"/>
      <c r="G96" s="625"/>
      <c r="H96" s="625"/>
      <c r="L96" s="42"/>
    </row>
    <row r="97" spans="2:65" ht="13.2">
      <c r="B97" s="29"/>
      <c r="C97" s="64" t="s">
        <v>234</v>
      </c>
      <c r="L97" s="29"/>
    </row>
    <row r="98" spans="2:65" ht="16.5" customHeight="1">
      <c r="B98" s="29"/>
      <c r="E98" s="624" t="s">
        <v>3752</v>
      </c>
      <c r="F98" s="618"/>
      <c r="G98" s="618"/>
      <c r="H98" s="618"/>
      <c r="L98" s="29"/>
    </row>
    <row r="99" spans="2:65" ht="13.2">
      <c r="B99" s="29"/>
      <c r="C99" s="64" t="s">
        <v>236</v>
      </c>
      <c r="L99" s="29"/>
    </row>
    <row r="100" spans="2:65" s="1" customFormat="1" ht="16.5" customHeight="1">
      <c r="B100" s="42"/>
      <c r="E100" s="626" t="s">
        <v>5119</v>
      </c>
      <c r="F100" s="627"/>
      <c r="G100" s="627"/>
      <c r="H100" s="627"/>
      <c r="L100" s="42"/>
    </row>
    <row r="101" spans="2:65" s="1" customFormat="1" ht="14.4" customHeight="1">
      <c r="B101" s="42"/>
      <c r="C101" s="64" t="s">
        <v>238</v>
      </c>
      <c r="L101" s="42"/>
    </row>
    <row r="102" spans="2:65" s="1" customFormat="1" ht="17.25" customHeight="1">
      <c r="B102" s="42"/>
      <c r="E102" s="591" t="str">
        <f>E13</f>
        <v>2.2.3.1 - SILNOPROUDÁ ELEKTROTECHNIKA</v>
      </c>
      <c r="F102" s="627"/>
      <c r="G102" s="627"/>
      <c r="H102" s="627"/>
      <c r="L102" s="42"/>
    </row>
    <row r="103" spans="2:65" s="1" customFormat="1" ht="6.9" customHeight="1">
      <c r="B103" s="42"/>
      <c r="L103" s="42"/>
    </row>
    <row r="104" spans="2:65" s="1" customFormat="1" ht="18" customHeight="1">
      <c r="B104" s="42"/>
      <c r="C104" s="64" t="s">
        <v>24</v>
      </c>
      <c r="F104" s="157" t="str">
        <f>F16</f>
        <v>Olomouc, ul. Šlechtitelů, areál PřF UP, parc. č. 1</v>
      </c>
      <c r="I104" s="158" t="s">
        <v>26</v>
      </c>
      <c r="J104" s="68" t="str">
        <f>IF(J16="","",J16)</f>
        <v>30. 1. 2018</v>
      </c>
      <c r="L104" s="42"/>
    </row>
    <row r="105" spans="2:65" s="1" customFormat="1" ht="6.9" customHeight="1">
      <c r="B105" s="42"/>
      <c r="L105" s="42"/>
    </row>
    <row r="106" spans="2:65" s="1" customFormat="1" ht="13.2">
      <c r="B106" s="42"/>
      <c r="C106" s="64" t="s">
        <v>28</v>
      </c>
      <c r="F106" s="157" t="str">
        <f>E19</f>
        <v>Univerzita Palackého v Olomouci, Křížkovského</v>
      </c>
      <c r="I106" s="158" t="s">
        <v>34</v>
      </c>
      <c r="J106" s="157" t="str">
        <f>E25</f>
        <v>ASET studio s.r.o.</v>
      </c>
      <c r="L106" s="42"/>
    </row>
    <row r="107" spans="2:65" s="1" customFormat="1" ht="14.4" customHeight="1">
      <c r="B107" s="42"/>
      <c r="C107" s="64" t="s">
        <v>32</v>
      </c>
      <c r="F107" s="157" t="str">
        <f>IF(E22="","",E22)</f>
        <v/>
      </c>
      <c r="L107" s="42"/>
    </row>
    <row r="108" spans="2:65" s="1" customFormat="1" ht="10.35" customHeight="1">
      <c r="B108" s="42"/>
      <c r="L108" s="42"/>
    </row>
    <row r="109" spans="2:65" s="10" customFormat="1" ht="29.25" customHeight="1">
      <c r="B109" s="159"/>
      <c r="C109" s="160" t="s">
        <v>261</v>
      </c>
      <c r="D109" s="161" t="s">
        <v>58</v>
      </c>
      <c r="E109" s="161" t="s">
        <v>54</v>
      </c>
      <c r="F109" s="161" t="s">
        <v>262</v>
      </c>
      <c r="G109" s="161" t="s">
        <v>263</v>
      </c>
      <c r="H109" s="161" t="s">
        <v>264</v>
      </c>
      <c r="I109" s="162" t="s">
        <v>265</v>
      </c>
      <c r="J109" s="161" t="s">
        <v>242</v>
      </c>
      <c r="K109" s="163" t="s">
        <v>266</v>
      </c>
      <c r="L109" s="159"/>
      <c r="M109" s="74" t="s">
        <v>267</v>
      </c>
      <c r="N109" s="75" t="s">
        <v>43</v>
      </c>
      <c r="O109" s="75" t="s">
        <v>268</v>
      </c>
      <c r="P109" s="75" t="s">
        <v>269</v>
      </c>
      <c r="Q109" s="75" t="s">
        <v>270</v>
      </c>
      <c r="R109" s="75" t="s">
        <v>271</v>
      </c>
      <c r="S109" s="75" t="s">
        <v>272</v>
      </c>
      <c r="T109" s="76" t="s">
        <v>273</v>
      </c>
    </row>
    <row r="110" spans="2:65" s="1" customFormat="1" ht="29.25" customHeight="1">
      <c r="B110" s="42"/>
      <c r="C110" s="78" t="s">
        <v>243</v>
      </c>
      <c r="J110" s="164">
        <f>BK110</f>
        <v>0</v>
      </c>
      <c r="L110" s="42"/>
      <c r="M110" s="77"/>
      <c r="N110" s="69"/>
      <c r="O110" s="69"/>
      <c r="P110" s="165">
        <f>P111+P120+P155+P158+P162+P173+P184+P187+P190+P203+P205+P209+P215+P218+P221+P223+P227+P229+P234+P236+P240</f>
        <v>0</v>
      </c>
      <c r="Q110" s="69"/>
      <c r="R110" s="165">
        <f>R111+R120+R155+R158+R162+R173+R184+R187+R190+R203+R205+R209+R215+R218+R221+R223+R227+R229+R234+R236+R240</f>
        <v>0</v>
      </c>
      <c r="S110" s="69"/>
      <c r="T110" s="166">
        <f>T111+T120+T155+T158+T162+T173+T184+T187+T190+T203+T205+T209+T215+T218+T221+T223+T227+T229+T234+T236+T240</f>
        <v>0</v>
      </c>
      <c r="AT110" s="25" t="s">
        <v>72</v>
      </c>
      <c r="AU110" s="25" t="s">
        <v>244</v>
      </c>
      <c r="BK110" s="167">
        <f>BK111+BK120+BK155+BK158+BK162+BK173+BK184+BK187+BK190+BK203+BK205+BK209+BK215+BK218+BK221+BK223+BK227+BK229+BK234+BK236+BK240</f>
        <v>0</v>
      </c>
    </row>
    <row r="111" spans="2:65" s="11" customFormat="1" ht="37.35" customHeight="1">
      <c r="B111" s="168"/>
      <c r="D111" s="169" t="s">
        <v>72</v>
      </c>
      <c r="E111" s="170" t="s">
        <v>3129</v>
      </c>
      <c r="F111" s="170" t="s">
        <v>3130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SUM(P112:P119)</f>
        <v>0</v>
      </c>
      <c r="Q111" s="174"/>
      <c r="R111" s="175">
        <f>SUM(R112:R119)</f>
        <v>0</v>
      </c>
      <c r="S111" s="174"/>
      <c r="T111" s="176">
        <f>SUM(T112:T119)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SUM(BK112:BK119)</f>
        <v>0</v>
      </c>
    </row>
    <row r="112" spans="2:65" s="1" customFormat="1" ht="16.5" customHeight="1">
      <c r="B112" s="181"/>
      <c r="C112" s="182" t="s">
        <v>77</v>
      </c>
      <c r="D112" s="182" t="s">
        <v>278</v>
      </c>
      <c r="E112" s="183" t="s">
        <v>5462</v>
      </c>
      <c r="F112" s="184" t="s">
        <v>5463</v>
      </c>
      <c r="G112" s="185" t="s">
        <v>416</v>
      </c>
      <c r="H112" s="186">
        <v>27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81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5464</v>
      </c>
      <c r="F113" s="184" t="s">
        <v>5465</v>
      </c>
      <c r="G113" s="185" t="s">
        <v>416</v>
      </c>
      <c r="H113" s="186">
        <v>35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92</v>
      </c>
    </row>
    <row r="114" spans="2:65" s="1" customFormat="1" ht="24">
      <c r="B114" s="42"/>
      <c r="D114" s="195" t="s">
        <v>2961</v>
      </c>
      <c r="F114" s="243" t="s">
        <v>5466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87</v>
      </c>
      <c r="D115" s="182" t="s">
        <v>278</v>
      </c>
      <c r="E115" s="183" t="s">
        <v>3206</v>
      </c>
      <c r="F115" s="184" t="s">
        <v>3207</v>
      </c>
      <c r="G115" s="185" t="s">
        <v>2155</v>
      </c>
      <c r="H115" s="186">
        <v>5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310</v>
      </c>
    </row>
    <row r="116" spans="2:65" s="1" customFormat="1" ht="24">
      <c r="B116" s="42"/>
      <c r="D116" s="195" t="s">
        <v>2961</v>
      </c>
      <c r="F116" s="243" t="s">
        <v>3208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77</v>
      </c>
    </row>
    <row r="117" spans="2:65" s="1" customFormat="1" ht="16.5" customHeight="1">
      <c r="B117" s="181"/>
      <c r="C117" s="182" t="s">
        <v>92</v>
      </c>
      <c r="D117" s="182" t="s">
        <v>278</v>
      </c>
      <c r="E117" s="183" t="s">
        <v>3209</v>
      </c>
      <c r="F117" s="184" t="s">
        <v>3210</v>
      </c>
      <c r="G117" s="185" t="s">
        <v>2155</v>
      </c>
      <c r="H117" s="186">
        <v>2</v>
      </c>
      <c r="I117" s="187"/>
      <c r="J117" s="188">
        <f>ROUND(I117*H117,2)</f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</v>
      </c>
    </row>
    <row r="118" spans="2:65" s="1" customFormat="1" ht="16.5" customHeight="1">
      <c r="B118" s="181"/>
      <c r="C118" s="182" t="s">
        <v>305</v>
      </c>
      <c r="D118" s="182" t="s">
        <v>278</v>
      </c>
      <c r="E118" s="183" t="s">
        <v>3211</v>
      </c>
      <c r="F118" s="184" t="s">
        <v>3212</v>
      </c>
      <c r="G118" s="185" t="s">
        <v>2155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" customFormat="1" ht="16.5" customHeight="1">
      <c r="B119" s="181"/>
      <c r="C119" s="182" t="s">
        <v>310</v>
      </c>
      <c r="D119" s="182" t="s">
        <v>278</v>
      </c>
      <c r="E119" s="183" t="s">
        <v>3213</v>
      </c>
      <c r="F119" s="184" t="s">
        <v>3214</v>
      </c>
      <c r="G119" s="185" t="s">
        <v>2155</v>
      </c>
      <c r="H119" s="186">
        <v>1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356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SUM(P121:P154)</f>
        <v>0</v>
      </c>
      <c r="Q120" s="174"/>
      <c r="R120" s="175">
        <f>SUM(R121:R154)</f>
        <v>0</v>
      </c>
      <c r="S120" s="174"/>
      <c r="T120" s="176">
        <f>SUM(T121:T154)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SUM(BK121:BK154)</f>
        <v>0</v>
      </c>
    </row>
    <row r="121" spans="2:65" s="1" customFormat="1" ht="16.5" customHeight="1">
      <c r="B121" s="181"/>
      <c r="C121" s="226" t="s">
        <v>315</v>
      </c>
      <c r="D121" s="226" t="s">
        <v>447</v>
      </c>
      <c r="E121" s="227" t="s">
        <v>5467</v>
      </c>
      <c r="F121" s="228" t="s">
        <v>5463</v>
      </c>
      <c r="G121" s="229" t="s">
        <v>416</v>
      </c>
      <c r="H121" s="230">
        <v>27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372</v>
      </c>
    </row>
    <row r="122" spans="2:65" s="1" customFormat="1" ht="16.5" customHeight="1">
      <c r="B122" s="181"/>
      <c r="C122" s="226" t="s">
        <v>322</v>
      </c>
      <c r="D122" s="226" t="s">
        <v>447</v>
      </c>
      <c r="E122" s="227" t="s">
        <v>5468</v>
      </c>
      <c r="F122" s="228" t="s">
        <v>5469</v>
      </c>
      <c r="G122" s="229" t="s">
        <v>416</v>
      </c>
      <c r="H122" s="230">
        <v>35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5470</v>
      </c>
    </row>
    <row r="123" spans="2:65" s="1" customFormat="1" ht="24">
      <c r="B123" s="42"/>
      <c r="D123" s="195" t="s">
        <v>2961</v>
      </c>
      <c r="F123" s="243" t="s">
        <v>5471</v>
      </c>
      <c r="I123" s="244"/>
      <c r="L123" s="42"/>
      <c r="M123" s="245"/>
      <c r="N123" s="43"/>
      <c r="O123" s="43"/>
      <c r="P123" s="43"/>
      <c r="Q123" s="43"/>
      <c r="R123" s="43"/>
      <c r="S123" s="43"/>
      <c r="T123" s="71"/>
      <c r="AT123" s="25" t="s">
        <v>2961</v>
      </c>
      <c r="AU123" s="25" t="s">
        <v>77</v>
      </c>
    </row>
    <row r="124" spans="2:65" s="1" customFormat="1" ht="16.5" customHeight="1">
      <c r="B124" s="181"/>
      <c r="C124" s="226" t="s">
        <v>332</v>
      </c>
      <c r="D124" s="226" t="s">
        <v>447</v>
      </c>
      <c r="E124" s="227" t="s">
        <v>5472</v>
      </c>
      <c r="F124" s="228" t="s">
        <v>3216</v>
      </c>
      <c r="G124" s="229" t="s">
        <v>2155</v>
      </c>
      <c r="H124" s="230">
        <v>5</v>
      </c>
      <c r="I124" s="231"/>
      <c r="J124" s="232">
        <f>ROUND(I124*H124,2)</f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322</v>
      </c>
      <c r="AT124" s="25" t="s">
        <v>447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5473</v>
      </c>
    </row>
    <row r="125" spans="2:65" s="1" customFormat="1" ht="24">
      <c r="B125" s="42"/>
      <c r="D125" s="195" t="s">
        <v>2961</v>
      </c>
      <c r="F125" s="243" t="s">
        <v>3218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226" t="s">
        <v>340</v>
      </c>
      <c r="D126" s="226" t="s">
        <v>447</v>
      </c>
      <c r="E126" s="227" t="s">
        <v>5474</v>
      </c>
      <c r="F126" s="228" t="s">
        <v>3210</v>
      </c>
      <c r="G126" s="229" t="s">
        <v>2155</v>
      </c>
      <c r="H126" s="230">
        <v>2</v>
      </c>
      <c r="I126" s="231"/>
      <c r="J126" s="232">
        <f>ROUND(I126*H126,2)</f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322</v>
      </c>
      <c r="AT126" s="25" t="s">
        <v>447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5475</v>
      </c>
    </row>
    <row r="127" spans="2:65" s="1" customFormat="1" ht="16.5" customHeight="1">
      <c r="B127" s="181"/>
      <c r="C127" s="226" t="s">
        <v>347</v>
      </c>
      <c r="D127" s="226" t="s">
        <v>447</v>
      </c>
      <c r="E127" s="227" t="s">
        <v>5476</v>
      </c>
      <c r="F127" s="228" t="s">
        <v>3222</v>
      </c>
      <c r="G127" s="229" t="s">
        <v>2155</v>
      </c>
      <c r="H127" s="230">
        <v>1</v>
      </c>
      <c r="I127" s="231"/>
      <c r="J127" s="232">
        <f>ROUND(I127*H127,2)</f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322</v>
      </c>
      <c r="AT127" s="25" t="s">
        <v>447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5477</v>
      </c>
    </row>
    <row r="128" spans="2:65" s="1" customFormat="1" ht="16.5" customHeight="1">
      <c r="B128" s="181"/>
      <c r="C128" s="226" t="s">
        <v>356</v>
      </c>
      <c r="D128" s="226" t="s">
        <v>447</v>
      </c>
      <c r="E128" s="227" t="s">
        <v>5478</v>
      </c>
      <c r="F128" s="228" t="s">
        <v>3214</v>
      </c>
      <c r="G128" s="229" t="s">
        <v>2155</v>
      </c>
      <c r="H128" s="230">
        <v>1</v>
      </c>
      <c r="I128" s="231"/>
      <c r="J128" s="232">
        <f>ROUND(I128*H128,2)</f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322</v>
      </c>
      <c r="AT128" s="25" t="s">
        <v>447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5479</v>
      </c>
    </row>
    <row r="129" spans="2:65" s="1" customFormat="1" ht="16.5" customHeight="1">
      <c r="B129" s="181"/>
      <c r="C129" s="226" t="s">
        <v>365</v>
      </c>
      <c r="D129" s="226" t="s">
        <v>447</v>
      </c>
      <c r="E129" s="227" t="s">
        <v>3136</v>
      </c>
      <c r="F129" s="228" t="s">
        <v>3137</v>
      </c>
      <c r="G129" s="229" t="s">
        <v>2155</v>
      </c>
      <c r="H129" s="230">
        <v>1</v>
      </c>
      <c r="I129" s="231"/>
      <c r="J129" s="232">
        <f>ROUND(I129*H129,2)</f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322</v>
      </c>
      <c r="AT129" s="25" t="s">
        <v>447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5480</v>
      </c>
    </row>
    <row r="130" spans="2:65" s="13" customFormat="1">
      <c r="B130" s="202"/>
      <c r="D130" s="195" t="s">
        <v>284</v>
      </c>
      <c r="E130" s="203" t="s">
        <v>5</v>
      </c>
      <c r="F130" s="204" t="s">
        <v>77</v>
      </c>
      <c r="H130" s="205">
        <v>1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77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</v>
      </c>
      <c r="H131" s="205">
        <v>0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77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</v>
      </c>
      <c r="H132" s="205">
        <v>0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77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" customFormat="1" ht="16.5" customHeight="1">
      <c r="B142" s="181"/>
      <c r="C142" s="226" t="s">
        <v>372</v>
      </c>
      <c r="D142" s="226" t="s">
        <v>447</v>
      </c>
      <c r="E142" s="227" t="s">
        <v>3139</v>
      </c>
      <c r="F142" s="228" t="s">
        <v>3140</v>
      </c>
      <c r="G142" s="229" t="s">
        <v>2155</v>
      </c>
      <c r="H142" s="230">
        <v>1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5481</v>
      </c>
    </row>
    <row r="143" spans="2:65" s="13" customFormat="1">
      <c r="B143" s="202"/>
      <c r="D143" s="195" t="s">
        <v>284</v>
      </c>
      <c r="E143" s="203" t="s">
        <v>5</v>
      </c>
      <c r="F143" s="204" t="s">
        <v>77</v>
      </c>
      <c r="H143" s="205">
        <v>1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77</v>
      </c>
      <c r="AY143" s="203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5</v>
      </c>
      <c r="H144" s="205">
        <v>0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5</v>
      </c>
      <c r="H145" s="205">
        <v>0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77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</v>
      </c>
      <c r="H146" s="205">
        <v>0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77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</v>
      </c>
      <c r="H147" s="205">
        <v>0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77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5</v>
      </c>
      <c r="H148" s="205">
        <v>0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77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3" customFormat="1">
      <c r="B149" s="202"/>
      <c r="D149" s="195" t="s">
        <v>284</v>
      </c>
      <c r="E149" s="203" t="s">
        <v>5</v>
      </c>
      <c r="F149" s="204" t="s">
        <v>5</v>
      </c>
      <c r="H149" s="205">
        <v>0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77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</v>
      </c>
      <c r="H150" s="205">
        <v>0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77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5</v>
      </c>
      <c r="H151" s="205">
        <v>0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77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3" customFormat="1">
      <c r="B152" s="202"/>
      <c r="D152" s="195" t="s">
        <v>284</v>
      </c>
      <c r="E152" s="203" t="s">
        <v>5</v>
      </c>
      <c r="F152" s="204" t="s">
        <v>5</v>
      </c>
      <c r="H152" s="205">
        <v>0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77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</v>
      </c>
      <c r="H153" s="205">
        <v>0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77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5</v>
      </c>
      <c r="H154" s="205">
        <v>0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77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1" customFormat="1" ht="37.35" customHeight="1">
      <c r="B155" s="168"/>
      <c r="D155" s="169" t="s">
        <v>72</v>
      </c>
      <c r="E155" s="170" t="s">
        <v>3373</v>
      </c>
      <c r="F155" s="170" t="s">
        <v>3374</v>
      </c>
      <c r="I155" s="171"/>
      <c r="J155" s="172">
        <f>BK155</f>
        <v>0</v>
      </c>
      <c r="L155" s="168"/>
      <c r="M155" s="173"/>
      <c r="N155" s="174"/>
      <c r="O155" s="174"/>
      <c r="P155" s="175">
        <f>SUM(P156:P157)</f>
        <v>0</v>
      </c>
      <c r="Q155" s="174"/>
      <c r="R155" s="175">
        <f>SUM(R156:R157)</f>
        <v>0</v>
      </c>
      <c r="S155" s="174"/>
      <c r="T155" s="176">
        <f>SUM(T156:T157)</f>
        <v>0</v>
      </c>
      <c r="AR155" s="169" t="s">
        <v>77</v>
      </c>
      <c r="AT155" s="177" t="s">
        <v>72</v>
      </c>
      <c r="AU155" s="177" t="s">
        <v>73</v>
      </c>
      <c r="AY155" s="169" t="s">
        <v>276</v>
      </c>
      <c r="BK155" s="178">
        <f>SUM(BK156:BK157)</f>
        <v>0</v>
      </c>
    </row>
    <row r="156" spans="2:65" s="1" customFormat="1" ht="16.5" customHeight="1">
      <c r="B156" s="181"/>
      <c r="C156" s="182" t="s">
        <v>12</v>
      </c>
      <c r="D156" s="182" t="s">
        <v>278</v>
      </c>
      <c r="E156" s="183" t="s">
        <v>5482</v>
      </c>
      <c r="F156" s="184" t="s">
        <v>5483</v>
      </c>
      <c r="G156" s="185" t="s">
        <v>416</v>
      </c>
      <c r="H156" s="186">
        <v>52</v>
      </c>
      <c r="I156" s="187"/>
      <c r="J156" s="188">
        <f>ROUND(I156*H156,2)</f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92</v>
      </c>
      <c r="BM156" s="25" t="s">
        <v>456</v>
      </c>
    </row>
    <row r="157" spans="2:65" s="1" customFormat="1" ht="16.5" customHeight="1">
      <c r="B157" s="181"/>
      <c r="C157" s="182" t="s">
        <v>384</v>
      </c>
      <c r="D157" s="182" t="s">
        <v>278</v>
      </c>
      <c r="E157" s="183" t="s">
        <v>3375</v>
      </c>
      <c r="F157" s="184" t="s">
        <v>3376</v>
      </c>
      <c r="G157" s="185" t="s">
        <v>2155</v>
      </c>
      <c r="H157" s="186">
        <v>3</v>
      </c>
      <c r="I157" s="187"/>
      <c r="J157" s="188">
        <f>ROUND(I157*H157,2)</f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77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467</v>
      </c>
    </row>
    <row r="158" spans="2:65" s="11" customFormat="1" ht="37.35" customHeight="1">
      <c r="B158" s="168"/>
      <c r="D158" s="169" t="s">
        <v>72</v>
      </c>
      <c r="E158" s="170" t="s">
        <v>2745</v>
      </c>
      <c r="F158" s="170" t="s">
        <v>3132</v>
      </c>
      <c r="I158" s="171"/>
      <c r="J158" s="172">
        <f>BK158</f>
        <v>0</v>
      </c>
      <c r="L158" s="168"/>
      <c r="M158" s="173"/>
      <c r="N158" s="174"/>
      <c r="O158" s="174"/>
      <c r="P158" s="175">
        <f>SUM(P159:P161)</f>
        <v>0</v>
      </c>
      <c r="Q158" s="174"/>
      <c r="R158" s="175">
        <f>SUM(R159:R161)</f>
        <v>0</v>
      </c>
      <c r="S158" s="174"/>
      <c r="T158" s="176">
        <f>SUM(T159:T161)</f>
        <v>0</v>
      </c>
      <c r="AR158" s="169" t="s">
        <v>77</v>
      </c>
      <c r="AT158" s="177" t="s">
        <v>72</v>
      </c>
      <c r="AU158" s="177" t="s">
        <v>73</v>
      </c>
      <c r="AY158" s="169" t="s">
        <v>276</v>
      </c>
      <c r="BK158" s="178">
        <f>SUM(BK159:BK161)</f>
        <v>0</v>
      </c>
    </row>
    <row r="159" spans="2:65" s="1" customFormat="1" ht="16.5" customHeight="1">
      <c r="B159" s="181"/>
      <c r="C159" s="226" t="s">
        <v>390</v>
      </c>
      <c r="D159" s="226" t="s">
        <v>447</v>
      </c>
      <c r="E159" s="227" t="s">
        <v>5484</v>
      </c>
      <c r="F159" s="228" t="s">
        <v>5485</v>
      </c>
      <c r="G159" s="229" t="s">
        <v>416</v>
      </c>
      <c r="H159" s="230">
        <v>17</v>
      </c>
      <c r="I159" s="231"/>
      <c r="J159" s="232">
        <f>ROUND(I159*H159,2)</f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5" t="s">
        <v>92</v>
      </c>
      <c r="BK159" s="193">
        <f>ROUND(I159*H159,2)</f>
        <v>0</v>
      </c>
      <c r="BL159" s="25" t="s">
        <v>92</v>
      </c>
      <c r="BM159" s="25" t="s">
        <v>5486</v>
      </c>
    </row>
    <row r="160" spans="2:65" s="1" customFormat="1" ht="16.5" customHeight="1">
      <c r="B160" s="181"/>
      <c r="C160" s="226" t="s">
        <v>413</v>
      </c>
      <c r="D160" s="226" t="s">
        <v>447</v>
      </c>
      <c r="E160" s="227" t="s">
        <v>5487</v>
      </c>
      <c r="F160" s="228" t="s">
        <v>5488</v>
      </c>
      <c r="G160" s="229" t="s">
        <v>416</v>
      </c>
      <c r="H160" s="230">
        <v>35</v>
      </c>
      <c r="I160" s="231"/>
      <c r="J160" s="232">
        <f>ROUND(I160*H160,2)</f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5" t="s">
        <v>92</v>
      </c>
      <c r="BK160" s="193">
        <f>ROUND(I160*H160,2)</f>
        <v>0</v>
      </c>
      <c r="BL160" s="25" t="s">
        <v>92</v>
      </c>
      <c r="BM160" s="25" t="s">
        <v>5489</v>
      </c>
    </row>
    <row r="161" spans="2:65" s="1" customFormat="1" ht="16.5" customHeight="1">
      <c r="B161" s="181"/>
      <c r="C161" s="226" t="s">
        <v>421</v>
      </c>
      <c r="D161" s="226" t="s">
        <v>447</v>
      </c>
      <c r="E161" s="227" t="s">
        <v>2958</v>
      </c>
      <c r="F161" s="228" t="s">
        <v>3378</v>
      </c>
      <c r="G161" s="229" t="s">
        <v>2155</v>
      </c>
      <c r="H161" s="230">
        <v>3</v>
      </c>
      <c r="I161" s="231"/>
      <c r="J161" s="232">
        <f>ROUND(I161*H161,2)</f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5490</v>
      </c>
    </row>
    <row r="162" spans="2:65" s="11" customFormat="1" ht="37.35" customHeight="1">
      <c r="B162" s="168"/>
      <c r="D162" s="169" t="s">
        <v>72</v>
      </c>
      <c r="E162" s="170" t="s">
        <v>3228</v>
      </c>
      <c r="F162" s="170" t="s">
        <v>3229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SUM(P163:P172)</f>
        <v>0</v>
      </c>
      <c r="Q162" s="174"/>
      <c r="R162" s="175">
        <f>SUM(R163:R172)</f>
        <v>0</v>
      </c>
      <c r="S162" s="174"/>
      <c r="T162" s="176">
        <f>SUM(T163:T172)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SUM(BK163:BK172)</f>
        <v>0</v>
      </c>
    </row>
    <row r="163" spans="2:65" s="1" customFormat="1" ht="16.5" customHeight="1">
      <c r="B163" s="181"/>
      <c r="C163" s="182" t="s">
        <v>428</v>
      </c>
      <c r="D163" s="182" t="s">
        <v>278</v>
      </c>
      <c r="E163" s="183" t="s">
        <v>3232</v>
      </c>
      <c r="F163" s="184" t="s">
        <v>3235</v>
      </c>
      <c r="G163" s="185" t="s">
        <v>416</v>
      </c>
      <c r="H163" s="186">
        <v>30</v>
      </c>
      <c r="I163" s="187"/>
      <c r="J163" s="188">
        <f t="shared" ref="J163:J172" si="0"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ref="P163:P172" si="1">O163*H163</f>
        <v>0</v>
      </c>
      <c r="Q163" s="191">
        <v>0</v>
      </c>
      <c r="R163" s="191">
        <f t="shared" ref="R163:R172" si="2">Q163*H163</f>
        <v>0</v>
      </c>
      <c r="S163" s="191">
        <v>0</v>
      </c>
      <c r="T163" s="192">
        <f t="shared" ref="T163:T172" si="3"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 t="shared" ref="BE163:BE172" si="4">IF(N163="základní",J163,0)</f>
        <v>0</v>
      </c>
      <c r="BF163" s="193">
        <f t="shared" ref="BF163:BF172" si="5">IF(N163="snížená",J163,0)</f>
        <v>0</v>
      </c>
      <c r="BG163" s="193">
        <f t="shared" ref="BG163:BG172" si="6">IF(N163="zákl. přenesená",J163,0)</f>
        <v>0</v>
      </c>
      <c r="BH163" s="193">
        <f t="shared" ref="BH163:BH172" si="7">IF(N163="sníž. přenesená",J163,0)</f>
        <v>0</v>
      </c>
      <c r="BI163" s="193">
        <f t="shared" ref="BI163:BI172" si="8">IF(N163="nulová",J163,0)</f>
        <v>0</v>
      </c>
      <c r="BJ163" s="25" t="s">
        <v>92</v>
      </c>
      <c r="BK163" s="193">
        <f t="shared" ref="BK163:BK172" si="9">ROUND(I163*H163,2)</f>
        <v>0</v>
      </c>
      <c r="BL163" s="25" t="s">
        <v>92</v>
      </c>
      <c r="BM163" s="25" t="s">
        <v>507</v>
      </c>
    </row>
    <row r="164" spans="2:65" s="1" customFormat="1" ht="16.5" customHeight="1">
      <c r="B164" s="181"/>
      <c r="C164" s="182" t="s">
        <v>10</v>
      </c>
      <c r="D164" s="182" t="s">
        <v>278</v>
      </c>
      <c r="E164" s="183" t="s">
        <v>3234</v>
      </c>
      <c r="F164" s="184" t="s">
        <v>3237</v>
      </c>
      <c r="G164" s="185" t="s">
        <v>416</v>
      </c>
      <c r="H164" s="186">
        <v>4</v>
      </c>
      <c r="I164" s="187"/>
      <c r="J164" s="188">
        <f t="shared" si="0"/>
        <v>0</v>
      </c>
      <c r="K164" s="184" t="s">
        <v>459</v>
      </c>
      <c r="L164" s="42"/>
      <c r="M164" s="189" t="s">
        <v>5</v>
      </c>
      <c r="N164" s="190" t="s">
        <v>46</v>
      </c>
      <c r="O164" s="43"/>
      <c r="P164" s="191">
        <f t="shared" si="1"/>
        <v>0</v>
      </c>
      <c r="Q164" s="191">
        <v>0</v>
      </c>
      <c r="R164" s="191">
        <f t="shared" si="2"/>
        <v>0</v>
      </c>
      <c r="S164" s="191">
        <v>0</v>
      </c>
      <c r="T164" s="192">
        <f t="shared" si="3"/>
        <v>0</v>
      </c>
      <c r="AR164" s="25" t="s">
        <v>92</v>
      </c>
      <c r="AT164" s="25" t="s">
        <v>278</v>
      </c>
      <c r="AU164" s="25" t="s">
        <v>77</v>
      </c>
      <c r="AY164" s="25" t="s">
        <v>276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25" t="s">
        <v>92</v>
      </c>
      <c r="BK164" s="193">
        <f t="shared" si="9"/>
        <v>0</v>
      </c>
      <c r="BL164" s="25" t="s">
        <v>92</v>
      </c>
      <c r="BM164" s="25" t="s">
        <v>520</v>
      </c>
    </row>
    <row r="165" spans="2:65" s="1" customFormat="1" ht="16.5" customHeight="1">
      <c r="B165" s="181"/>
      <c r="C165" s="182" t="s">
        <v>435</v>
      </c>
      <c r="D165" s="182" t="s">
        <v>278</v>
      </c>
      <c r="E165" s="183" t="s">
        <v>3236</v>
      </c>
      <c r="F165" s="184" t="s">
        <v>3239</v>
      </c>
      <c r="G165" s="185" t="s">
        <v>416</v>
      </c>
      <c r="H165" s="186">
        <v>50</v>
      </c>
      <c r="I165" s="187"/>
      <c r="J165" s="188">
        <f t="shared" si="0"/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 t="shared" si="1"/>
        <v>0</v>
      </c>
      <c r="Q165" s="191">
        <v>0</v>
      </c>
      <c r="R165" s="191">
        <f t="shared" si="2"/>
        <v>0</v>
      </c>
      <c r="S165" s="191">
        <v>0</v>
      </c>
      <c r="T165" s="192">
        <f t="shared" si="3"/>
        <v>0</v>
      </c>
      <c r="AR165" s="25" t="s">
        <v>92</v>
      </c>
      <c r="AT165" s="25" t="s">
        <v>278</v>
      </c>
      <c r="AU165" s="25" t="s">
        <v>77</v>
      </c>
      <c r="AY165" s="25" t="s">
        <v>276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25" t="s">
        <v>92</v>
      </c>
      <c r="BK165" s="193">
        <f t="shared" si="9"/>
        <v>0</v>
      </c>
      <c r="BL165" s="25" t="s">
        <v>92</v>
      </c>
      <c r="BM165" s="25" t="s">
        <v>532</v>
      </c>
    </row>
    <row r="166" spans="2:65" s="1" customFormat="1" ht="16.5" customHeight="1">
      <c r="B166" s="181"/>
      <c r="C166" s="182" t="s">
        <v>439</v>
      </c>
      <c r="D166" s="182" t="s">
        <v>278</v>
      </c>
      <c r="E166" s="183" t="s">
        <v>2963</v>
      </c>
      <c r="F166" s="184" t="s">
        <v>5491</v>
      </c>
      <c r="G166" s="185" t="s">
        <v>416</v>
      </c>
      <c r="H166" s="186">
        <v>25</v>
      </c>
      <c r="I166" s="187"/>
      <c r="J166" s="188">
        <f t="shared" si="0"/>
        <v>0</v>
      </c>
      <c r="K166" s="184" t="s">
        <v>459</v>
      </c>
      <c r="L166" s="42"/>
      <c r="M166" s="189" t="s">
        <v>5</v>
      </c>
      <c r="N166" s="190" t="s">
        <v>46</v>
      </c>
      <c r="O166" s="43"/>
      <c r="P166" s="191">
        <f t="shared" si="1"/>
        <v>0</v>
      </c>
      <c r="Q166" s="191">
        <v>0</v>
      </c>
      <c r="R166" s="191">
        <f t="shared" si="2"/>
        <v>0</v>
      </c>
      <c r="S166" s="191">
        <v>0</v>
      </c>
      <c r="T166" s="192">
        <f t="shared" si="3"/>
        <v>0</v>
      </c>
      <c r="AR166" s="25" t="s">
        <v>92</v>
      </c>
      <c r="AT166" s="25" t="s">
        <v>278</v>
      </c>
      <c r="AU166" s="25" t="s">
        <v>77</v>
      </c>
      <c r="AY166" s="25" t="s">
        <v>276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25" t="s">
        <v>92</v>
      </c>
      <c r="BK166" s="193">
        <f t="shared" si="9"/>
        <v>0</v>
      </c>
      <c r="BL166" s="25" t="s">
        <v>92</v>
      </c>
      <c r="BM166" s="25" t="s">
        <v>555</v>
      </c>
    </row>
    <row r="167" spans="2:65" s="1" customFormat="1" ht="16.5" customHeight="1">
      <c r="B167" s="181"/>
      <c r="C167" s="182" t="s">
        <v>446</v>
      </c>
      <c r="D167" s="182" t="s">
        <v>278</v>
      </c>
      <c r="E167" s="183" t="s">
        <v>3240</v>
      </c>
      <c r="F167" s="184" t="s">
        <v>3241</v>
      </c>
      <c r="G167" s="185" t="s">
        <v>416</v>
      </c>
      <c r="H167" s="186">
        <v>70</v>
      </c>
      <c r="I167" s="187"/>
      <c r="J167" s="188">
        <f t="shared" si="0"/>
        <v>0</v>
      </c>
      <c r="K167" s="184" t="s">
        <v>459</v>
      </c>
      <c r="L167" s="42"/>
      <c r="M167" s="189" t="s">
        <v>5</v>
      </c>
      <c r="N167" s="190" t="s">
        <v>46</v>
      </c>
      <c r="O167" s="43"/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AR167" s="25" t="s">
        <v>92</v>
      </c>
      <c r="AT167" s="25" t="s">
        <v>278</v>
      </c>
      <c r="AU167" s="25" t="s">
        <v>77</v>
      </c>
      <c r="AY167" s="25" t="s">
        <v>276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25" t="s">
        <v>92</v>
      </c>
      <c r="BK167" s="193">
        <f t="shared" si="9"/>
        <v>0</v>
      </c>
      <c r="BL167" s="25" t="s">
        <v>92</v>
      </c>
      <c r="BM167" s="25" t="s">
        <v>563</v>
      </c>
    </row>
    <row r="168" spans="2:65" s="1" customFormat="1" ht="16.5" customHeight="1">
      <c r="B168" s="181"/>
      <c r="C168" s="182" t="s">
        <v>452</v>
      </c>
      <c r="D168" s="182" t="s">
        <v>278</v>
      </c>
      <c r="E168" s="183" t="s">
        <v>5492</v>
      </c>
      <c r="F168" s="184" t="s">
        <v>5493</v>
      </c>
      <c r="G168" s="185" t="s">
        <v>416</v>
      </c>
      <c r="H168" s="186">
        <v>22</v>
      </c>
      <c r="I168" s="187"/>
      <c r="J168" s="188">
        <f t="shared" si="0"/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 t="shared" si="1"/>
        <v>0</v>
      </c>
      <c r="Q168" s="191">
        <v>0</v>
      </c>
      <c r="R168" s="191">
        <f t="shared" si="2"/>
        <v>0</v>
      </c>
      <c r="S168" s="191">
        <v>0</v>
      </c>
      <c r="T168" s="192">
        <f t="shared" si="3"/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25" t="s">
        <v>92</v>
      </c>
      <c r="BK168" s="193">
        <f t="shared" si="9"/>
        <v>0</v>
      </c>
      <c r="BL168" s="25" t="s">
        <v>92</v>
      </c>
      <c r="BM168" s="25" t="s">
        <v>574</v>
      </c>
    </row>
    <row r="169" spans="2:65" s="1" customFormat="1" ht="16.5" customHeight="1">
      <c r="B169" s="181"/>
      <c r="C169" s="182" t="s">
        <v>456</v>
      </c>
      <c r="D169" s="182" t="s">
        <v>278</v>
      </c>
      <c r="E169" s="183" t="s">
        <v>3244</v>
      </c>
      <c r="F169" s="184" t="s">
        <v>3245</v>
      </c>
      <c r="G169" s="185" t="s">
        <v>416</v>
      </c>
      <c r="H169" s="186">
        <v>32</v>
      </c>
      <c r="I169" s="187"/>
      <c r="J169" s="188">
        <f t="shared" si="0"/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25" t="s">
        <v>92</v>
      </c>
      <c r="AT169" s="25" t="s">
        <v>278</v>
      </c>
      <c r="AU169" s="25" t="s">
        <v>77</v>
      </c>
      <c r="AY169" s="25" t="s">
        <v>276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25" t="s">
        <v>92</v>
      </c>
      <c r="BK169" s="193">
        <f t="shared" si="9"/>
        <v>0</v>
      </c>
      <c r="BL169" s="25" t="s">
        <v>92</v>
      </c>
      <c r="BM169" s="25" t="s">
        <v>588</v>
      </c>
    </row>
    <row r="170" spans="2:65" s="1" customFormat="1" ht="16.5" customHeight="1">
      <c r="B170" s="181"/>
      <c r="C170" s="182" t="s">
        <v>463</v>
      </c>
      <c r="D170" s="182" t="s">
        <v>278</v>
      </c>
      <c r="E170" s="183" t="s">
        <v>2967</v>
      </c>
      <c r="F170" s="184" t="s">
        <v>5494</v>
      </c>
      <c r="G170" s="185" t="s">
        <v>416</v>
      </c>
      <c r="H170" s="186">
        <v>16</v>
      </c>
      <c r="I170" s="187"/>
      <c r="J170" s="188">
        <f t="shared" si="0"/>
        <v>0</v>
      </c>
      <c r="K170" s="184" t="s">
        <v>459</v>
      </c>
      <c r="L170" s="42"/>
      <c r="M170" s="189" t="s">
        <v>5</v>
      </c>
      <c r="N170" s="190" t="s">
        <v>46</v>
      </c>
      <c r="O170" s="43"/>
      <c r="P170" s="191">
        <f t="shared" si="1"/>
        <v>0</v>
      </c>
      <c r="Q170" s="191">
        <v>0</v>
      </c>
      <c r="R170" s="191">
        <f t="shared" si="2"/>
        <v>0</v>
      </c>
      <c r="S170" s="191">
        <v>0</v>
      </c>
      <c r="T170" s="192">
        <f t="shared" si="3"/>
        <v>0</v>
      </c>
      <c r="AR170" s="25" t="s">
        <v>92</v>
      </c>
      <c r="AT170" s="25" t="s">
        <v>278</v>
      </c>
      <c r="AU170" s="25" t="s">
        <v>77</v>
      </c>
      <c r="AY170" s="25" t="s">
        <v>276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25" t="s">
        <v>92</v>
      </c>
      <c r="BK170" s="193">
        <f t="shared" si="9"/>
        <v>0</v>
      </c>
      <c r="BL170" s="25" t="s">
        <v>92</v>
      </c>
      <c r="BM170" s="25" t="s">
        <v>606</v>
      </c>
    </row>
    <row r="171" spans="2:65" s="1" customFormat="1" ht="16.5" customHeight="1">
      <c r="B171" s="181"/>
      <c r="C171" s="182" t="s">
        <v>467</v>
      </c>
      <c r="D171" s="182" t="s">
        <v>278</v>
      </c>
      <c r="E171" s="183" t="s">
        <v>2970</v>
      </c>
      <c r="F171" s="184" t="s">
        <v>5495</v>
      </c>
      <c r="G171" s="185" t="s">
        <v>416</v>
      </c>
      <c r="H171" s="186">
        <v>25</v>
      </c>
      <c r="I171" s="187"/>
      <c r="J171" s="188">
        <f t="shared" si="0"/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25" t="s">
        <v>92</v>
      </c>
      <c r="BK171" s="193">
        <f t="shared" si="9"/>
        <v>0</v>
      </c>
      <c r="BL171" s="25" t="s">
        <v>92</v>
      </c>
      <c r="BM171" s="25" t="s">
        <v>615</v>
      </c>
    </row>
    <row r="172" spans="2:65" s="1" customFormat="1" ht="16.5" customHeight="1">
      <c r="B172" s="181"/>
      <c r="C172" s="182" t="s">
        <v>471</v>
      </c>
      <c r="D172" s="182" t="s">
        <v>278</v>
      </c>
      <c r="E172" s="183" t="s">
        <v>5496</v>
      </c>
      <c r="F172" s="184" t="s">
        <v>5497</v>
      </c>
      <c r="G172" s="185" t="s">
        <v>416</v>
      </c>
      <c r="H172" s="186">
        <v>28</v>
      </c>
      <c r="I172" s="187"/>
      <c r="J172" s="188">
        <f t="shared" si="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1"/>
        <v>0</v>
      </c>
      <c r="Q172" s="191">
        <v>0</v>
      </c>
      <c r="R172" s="191">
        <f t="shared" si="2"/>
        <v>0</v>
      </c>
      <c r="S172" s="191">
        <v>0</v>
      </c>
      <c r="T172" s="192">
        <f t="shared" si="3"/>
        <v>0</v>
      </c>
      <c r="AR172" s="25" t="s">
        <v>92</v>
      </c>
      <c r="AT172" s="25" t="s">
        <v>278</v>
      </c>
      <c r="AU172" s="25" t="s">
        <v>77</v>
      </c>
      <c r="AY172" s="25" t="s">
        <v>276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25" t="s">
        <v>92</v>
      </c>
      <c r="BK172" s="193">
        <f t="shared" si="9"/>
        <v>0</v>
      </c>
      <c r="BL172" s="25" t="s">
        <v>92</v>
      </c>
      <c r="BM172" s="25" t="s">
        <v>625</v>
      </c>
    </row>
    <row r="173" spans="2:65" s="11" customFormat="1" ht="37.35" customHeight="1">
      <c r="B173" s="168"/>
      <c r="D173" s="169" t="s">
        <v>72</v>
      </c>
      <c r="E173" s="170" t="s">
        <v>2776</v>
      </c>
      <c r="F173" s="170" t="s">
        <v>3246</v>
      </c>
      <c r="I173" s="171"/>
      <c r="J173" s="172">
        <f>BK173</f>
        <v>0</v>
      </c>
      <c r="L173" s="168"/>
      <c r="M173" s="173"/>
      <c r="N173" s="174"/>
      <c r="O173" s="174"/>
      <c r="P173" s="175">
        <f>SUM(P174:P183)</f>
        <v>0</v>
      </c>
      <c r="Q173" s="174"/>
      <c r="R173" s="175">
        <f>SUM(R174:R183)</f>
        <v>0</v>
      </c>
      <c r="S173" s="174"/>
      <c r="T173" s="176">
        <f>SUM(T174:T183)</f>
        <v>0</v>
      </c>
      <c r="AR173" s="169" t="s">
        <v>77</v>
      </c>
      <c r="AT173" s="177" t="s">
        <v>72</v>
      </c>
      <c r="AU173" s="177" t="s">
        <v>73</v>
      </c>
      <c r="AY173" s="169" t="s">
        <v>276</v>
      </c>
      <c r="BK173" s="178">
        <f>SUM(BK174:BK183)</f>
        <v>0</v>
      </c>
    </row>
    <row r="174" spans="2:65" s="1" customFormat="1" ht="16.5" customHeight="1">
      <c r="B174" s="181"/>
      <c r="C174" s="226" t="s">
        <v>475</v>
      </c>
      <c r="D174" s="226" t="s">
        <v>447</v>
      </c>
      <c r="E174" s="227" t="s">
        <v>2973</v>
      </c>
      <c r="F174" s="228" t="s">
        <v>3235</v>
      </c>
      <c r="G174" s="229" t="s">
        <v>416</v>
      </c>
      <c r="H174" s="230">
        <v>32</v>
      </c>
      <c r="I174" s="231"/>
      <c r="J174" s="232">
        <f t="shared" ref="J174:J183" si="10">ROUND(I174*H174,2)</f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ref="P174:P183" si="11">O174*H174</f>
        <v>0</v>
      </c>
      <c r="Q174" s="191">
        <v>0</v>
      </c>
      <c r="R174" s="191">
        <f t="shared" ref="R174:R183" si="12">Q174*H174</f>
        <v>0</v>
      </c>
      <c r="S174" s="191">
        <v>0</v>
      </c>
      <c r="T174" s="192">
        <f t="shared" ref="T174:T183" si="13">S174*H174</f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ref="BE174:BE183" si="14">IF(N174="základní",J174,0)</f>
        <v>0</v>
      </c>
      <c r="BF174" s="193">
        <f t="shared" ref="BF174:BF183" si="15">IF(N174="snížená",J174,0)</f>
        <v>0</v>
      </c>
      <c r="BG174" s="193">
        <f t="shared" ref="BG174:BG183" si="16">IF(N174="zákl. přenesená",J174,0)</f>
        <v>0</v>
      </c>
      <c r="BH174" s="193">
        <f t="shared" ref="BH174:BH183" si="17">IF(N174="sníž. přenesená",J174,0)</f>
        <v>0</v>
      </c>
      <c r="BI174" s="193">
        <f t="shared" ref="BI174:BI183" si="18">IF(N174="nulová",J174,0)</f>
        <v>0</v>
      </c>
      <c r="BJ174" s="25" t="s">
        <v>92</v>
      </c>
      <c r="BK174" s="193">
        <f t="shared" ref="BK174:BK183" si="19">ROUND(I174*H174,2)</f>
        <v>0</v>
      </c>
      <c r="BL174" s="25" t="s">
        <v>92</v>
      </c>
      <c r="BM174" s="25" t="s">
        <v>5498</v>
      </c>
    </row>
    <row r="175" spans="2:65" s="1" customFormat="1" ht="16.5" customHeight="1">
      <c r="B175" s="181"/>
      <c r="C175" s="226" t="s">
        <v>479</v>
      </c>
      <c r="D175" s="226" t="s">
        <v>447</v>
      </c>
      <c r="E175" s="227" t="s">
        <v>2976</v>
      </c>
      <c r="F175" s="228" t="s">
        <v>3237</v>
      </c>
      <c r="G175" s="229" t="s">
        <v>416</v>
      </c>
      <c r="H175" s="230">
        <v>4</v>
      </c>
      <c r="I175" s="231"/>
      <c r="J175" s="232">
        <f t="shared" si="10"/>
        <v>0</v>
      </c>
      <c r="K175" s="228" t="s">
        <v>459</v>
      </c>
      <c r="L175" s="233"/>
      <c r="M175" s="234" t="s">
        <v>5</v>
      </c>
      <c r="N175" s="235" t="s">
        <v>46</v>
      </c>
      <c r="O175" s="43"/>
      <c r="P175" s="191">
        <f t="shared" si="11"/>
        <v>0</v>
      </c>
      <c r="Q175" s="191">
        <v>0</v>
      </c>
      <c r="R175" s="191">
        <f t="shared" si="12"/>
        <v>0</v>
      </c>
      <c r="S175" s="191">
        <v>0</v>
      </c>
      <c r="T175" s="192">
        <f t="shared" si="13"/>
        <v>0</v>
      </c>
      <c r="AR175" s="25" t="s">
        <v>322</v>
      </c>
      <c r="AT175" s="25" t="s">
        <v>447</v>
      </c>
      <c r="AU175" s="25" t="s">
        <v>77</v>
      </c>
      <c r="AY175" s="25" t="s">
        <v>276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5" t="s">
        <v>92</v>
      </c>
      <c r="BK175" s="193">
        <f t="shared" si="19"/>
        <v>0</v>
      </c>
      <c r="BL175" s="25" t="s">
        <v>92</v>
      </c>
      <c r="BM175" s="25" t="s">
        <v>5499</v>
      </c>
    </row>
    <row r="176" spans="2:65" s="1" customFormat="1" ht="16.5" customHeight="1">
      <c r="B176" s="181"/>
      <c r="C176" s="226" t="s">
        <v>484</v>
      </c>
      <c r="D176" s="226" t="s">
        <v>447</v>
      </c>
      <c r="E176" s="227" t="s">
        <v>2978</v>
      </c>
      <c r="F176" s="228" t="s">
        <v>3239</v>
      </c>
      <c r="G176" s="229" t="s">
        <v>416</v>
      </c>
      <c r="H176" s="230">
        <v>53</v>
      </c>
      <c r="I176" s="231"/>
      <c r="J176" s="232">
        <f t="shared" si="10"/>
        <v>0</v>
      </c>
      <c r="K176" s="228" t="s">
        <v>459</v>
      </c>
      <c r="L176" s="233"/>
      <c r="M176" s="234" t="s">
        <v>5</v>
      </c>
      <c r="N176" s="235" t="s">
        <v>46</v>
      </c>
      <c r="O176" s="43"/>
      <c r="P176" s="191">
        <f t="shared" si="11"/>
        <v>0</v>
      </c>
      <c r="Q176" s="191">
        <v>0</v>
      </c>
      <c r="R176" s="191">
        <f t="shared" si="12"/>
        <v>0</v>
      </c>
      <c r="S176" s="191">
        <v>0</v>
      </c>
      <c r="T176" s="192">
        <f t="shared" si="13"/>
        <v>0</v>
      </c>
      <c r="AR176" s="25" t="s">
        <v>322</v>
      </c>
      <c r="AT176" s="25" t="s">
        <v>447</v>
      </c>
      <c r="AU176" s="25" t="s">
        <v>77</v>
      </c>
      <c r="AY176" s="25" t="s">
        <v>276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25" t="s">
        <v>92</v>
      </c>
      <c r="BK176" s="193">
        <f t="shared" si="19"/>
        <v>0</v>
      </c>
      <c r="BL176" s="25" t="s">
        <v>92</v>
      </c>
      <c r="BM176" s="25" t="s">
        <v>5500</v>
      </c>
    </row>
    <row r="177" spans="2:65" s="1" customFormat="1" ht="16.5" customHeight="1">
      <c r="B177" s="181"/>
      <c r="C177" s="226" t="s">
        <v>490</v>
      </c>
      <c r="D177" s="226" t="s">
        <v>447</v>
      </c>
      <c r="E177" s="227" t="s">
        <v>2980</v>
      </c>
      <c r="F177" s="228" t="s">
        <v>5491</v>
      </c>
      <c r="G177" s="229" t="s">
        <v>416</v>
      </c>
      <c r="H177" s="230">
        <v>26</v>
      </c>
      <c r="I177" s="231"/>
      <c r="J177" s="232">
        <f t="shared" si="10"/>
        <v>0</v>
      </c>
      <c r="K177" s="228" t="s">
        <v>459</v>
      </c>
      <c r="L177" s="233"/>
      <c r="M177" s="234" t="s">
        <v>5</v>
      </c>
      <c r="N177" s="235" t="s">
        <v>46</v>
      </c>
      <c r="O177" s="43"/>
      <c r="P177" s="191">
        <f t="shared" si="11"/>
        <v>0</v>
      </c>
      <c r="Q177" s="191">
        <v>0</v>
      </c>
      <c r="R177" s="191">
        <f t="shared" si="12"/>
        <v>0</v>
      </c>
      <c r="S177" s="191">
        <v>0</v>
      </c>
      <c r="T177" s="192">
        <f t="shared" si="13"/>
        <v>0</v>
      </c>
      <c r="AR177" s="25" t="s">
        <v>322</v>
      </c>
      <c r="AT177" s="25" t="s">
        <v>447</v>
      </c>
      <c r="AU177" s="25" t="s">
        <v>77</v>
      </c>
      <c r="AY177" s="25" t="s">
        <v>276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25" t="s">
        <v>92</v>
      </c>
      <c r="BK177" s="193">
        <f t="shared" si="19"/>
        <v>0</v>
      </c>
      <c r="BL177" s="25" t="s">
        <v>92</v>
      </c>
      <c r="BM177" s="25" t="s">
        <v>5501</v>
      </c>
    </row>
    <row r="178" spans="2:65" s="1" customFormat="1" ht="16.5" customHeight="1">
      <c r="B178" s="181"/>
      <c r="C178" s="226" t="s">
        <v>495</v>
      </c>
      <c r="D178" s="226" t="s">
        <v>447</v>
      </c>
      <c r="E178" s="227" t="s">
        <v>2982</v>
      </c>
      <c r="F178" s="228" t="s">
        <v>3241</v>
      </c>
      <c r="G178" s="229" t="s">
        <v>416</v>
      </c>
      <c r="H178" s="230">
        <v>74</v>
      </c>
      <c r="I178" s="231"/>
      <c r="J178" s="232">
        <f t="shared" si="10"/>
        <v>0</v>
      </c>
      <c r="K178" s="228" t="s">
        <v>459</v>
      </c>
      <c r="L178" s="233"/>
      <c r="M178" s="234" t="s">
        <v>5</v>
      </c>
      <c r="N178" s="235" t="s">
        <v>46</v>
      </c>
      <c r="O178" s="43"/>
      <c r="P178" s="191">
        <f t="shared" si="11"/>
        <v>0</v>
      </c>
      <c r="Q178" s="191">
        <v>0</v>
      </c>
      <c r="R178" s="191">
        <f t="shared" si="12"/>
        <v>0</v>
      </c>
      <c r="S178" s="191">
        <v>0</v>
      </c>
      <c r="T178" s="192">
        <f t="shared" si="13"/>
        <v>0</v>
      </c>
      <c r="AR178" s="25" t="s">
        <v>322</v>
      </c>
      <c r="AT178" s="25" t="s">
        <v>447</v>
      </c>
      <c r="AU178" s="25" t="s">
        <v>77</v>
      </c>
      <c r="AY178" s="25" t="s">
        <v>276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25" t="s">
        <v>92</v>
      </c>
      <c r="BK178" s="193">
        <f t="shared" si="19"/>
        <v>0</v>
      </c>
      <c r="BL178" s="25" t="s">
        <v>92</v>
      </c>
      <c r="BM178" s="25" t="s">
        <v>5502</v>
      </c>
    </row>
    <row r="179" spans="2:65" s="1" customFormat="1" ht="16.5" customHeight="1">
      <c r="B179" s="181"/>
      <c r="C179" s="226" t="s">
        <v>501</v>
      </c>
      <c r="D179" s="226" t="s">
        <v>447</v>
      </c>
      <c r="E179" s="227" t="s">
        <v>2984</v>
      </c>
      <c r="F179" s="228" t="s">
        <v>5493</v>
      </c>
      <c r="G179" s="229" t="s">
        <v>416</v>
      </c>
      <c r="H179" s="230">
        <v>23</v>
      </c>
      <c r="I179" s="231"/>
      <c r="J179" s="232">
        <f t="shared" si="10"/>
        <v>0</v>
      </c>
      <c r="K179" s="228" t="s">
        <v>459</v>
      </c>
      <c r="L179" s="233"/>
      <c r="M179" s="234" t="s">
        <v>5</v>
      </c>
      <c r="N179" s="235" t="s">
        <v>46</v>
      </c>
      <c r="O179" s="43"/>
      <c r="P179" s="191">
        <f t="shared" si="11"/>
        <v>0</v>
      </c>
      <c r="Q179" s="191">
        <v>0</v>
      </c>
      <c r="R179" s="191">
        <f t="shared" si="12"/>
        <v>0</v>
      </c>
      <c r="S179" s="191">
        <v>0</v>
      </c>
      <c r="T179" s="192">
        <f t="shared" si="13"/>
        <v>0</v>
      </c>
      <c r="AR179" s="25" t="s">
        <v>322</v>
      </c>
      <c r="AT179" s="25" t="s">
        <v>447</v>
      </c>
      <c r="AU179" s="25" t="s">
        <v>77</v>
      </c>
      <c r="AY179" s="25" t="s">
        <v>276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25" t="s">
        <v>92</v>
      </c>
      <c r="BK179" s="193">
        <f t="shared" si="19"/>
        <v>0</v>
      </c>
      <c r="BL179" s="25" t="s">
        <v>92</v>
      </c>
      <c r="BM179" s="25" t="s">
        <v>5503</v>
      </c>
    </row>
    <row r="180" spans="2:65" s="1" customFormat="1" ht="16.5" customHeight="1">
      <c r="B180" s="181"/>
      <c r="C180" s="226" t="s">
        <v>507</v>
      </c>
      <c r="D180" s="226" t="s">
        <v>447</v>
      </c>
      <c r="E180" s="227" t="s">
        <v>2986</v>
      </c>
      <c r="F180" s="228" t="s">
        <v>3245</v>
      </c>
      <c r="G180" s="229" t="s">
        <v>416</v>
      </c>
      <c r="H180" s="230">
        <v>34</v>
      </c>
      <c r="I180" s="231"/>
      <c r="J180" s="232">
        <f t="shared" si="10"/>
        <v>0</v>
      </c>
      <c r="K180" s="228" t="s">
        <v>459</v>
      </c>
      <c r="L180" s="233"/>
      <c r="M180" s="234" t="s">
        <v>5</v>
      </c>
      <c r="N180" s="235" t="s">
        <v>46</v>
      </c>
      <c r="O180" s="43"/>
      <c r="P180" s="191">
        <f t="shared" si="11"/>
        <v>0</v>
      </c>
      <c r="Q180" s="191">
        <v>0</v>
      </c>
      <c r="R180" s="191">
        <f t="shared" si="12"/>
        <v>0</v>
      </c>
      <c r="S180" s="191">
        <v>0</v>
      </c>
      <c r="T180" s="192">
        <f t="shared" si="13"/>
        <v>0</v>
      </c>
      <c r="AR180" s="25" t="s">
        <v>322</v>
      </c>
      <c r="AT180" s="25" t="s">
        <v>447</v>
      </c>
      <c r="AU180" s="25" t="s">
        <v>77</v>
      </c>
      <c r="AY180" s="25" t="s">
        <v>276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25" t="s">
        <v>92</v>
      </c>
      <c r="BK180" s="193">
        <f t="shared" si="19"/>
        <v>0</v>
      </c>
      <c r="BL180" s="25" t="s">
        <v>92</v>
      </c>
      <c r="BM180" s="25" t="s">
        <v>5504</v>
      </c>
    </row>
    <row r="181" spans="2:65" s="1" customFormat="1" ht="16.5" customHeight="1">
      <c r="B181" s="181"/>
      <c r="C181" s="226" t="s">
        <v>513</v>
      </c>
      <c r="D181" s="226" t="s">
        <v>447</v>
      </c>
      <c r="E181" s="227" t="s">
        <v>2988</v>
      </c>
      <c r="F181" s="228" t="s">
        <v>5494</v>
      </c>
      <c r="G181" s="229" t="s">
        <v>416</v>
      </c>
      <c r="H181" s="230">
        <v>17</v>
      </c>
      <c r="I181" s="231"/>
      <c r="J181" s="232">
        <f t="shared" si="10"/>
        <v>0</v>
      </c>
      <c r="K181" s="228" t="s">
        <v>459</v>
      </c>
      <c r="L181" s="233"/>
      <c r="M181" s="234" t="s">
        <v>5</v>
      </c>
      <c r="N181" s="235" t="s">
        <v>46</v>
      </c>
      <c r="O181" s="43"/>
      <c r="P181" s="191">
        <f t="shared" si="11"/>
        <v>0</v>
      </c>
      <c r="Q181" s="191">
        <v>0</v>
      </c>
      <c r="R181" s="191">
        <f t="shared" si="12"/>
        <v>0</v>
      </c>
      <c r="S181" s="191">
        <v>0</v>
      </c>
      <c r="T181" s="192">
        <f t="shared" si="13"/>
        <v>0</v>
      </c>
      <c r="AR181" s="25" t="s">
        <v>322</v>
      </c>
      <c r="AT181" s="25" t="s">
        <v>447</v>
      </c>
      <c r="AU181" s="25" t="s">
        <v>77</v>
      </c>
      <c r="AY181" s="25" t="s">
        <v>276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25" t="s">
        <v>92</v>
      </c>
      <c r="BK181" s="193">
        <f t="shared" si="19"/>
        <v>0</v>
      </c>
      <c r="BL181" s="25" t="s">
        <v>92</v>
      </c>
      <c r="BM181" s="25" t="s">
        <v>5505</v>
      </c>
    </row>
    <row r="182" spans="2:65" s="1" customFormat="1" ht="16.5" customHeight="1">
      <c r="B182" s="181"/>
      <c r="C182" s="226" t="s">
        <v>520</v>
      </c>
      <c r="D182" s="226" t="s">
        <v>447</v>
      </c>
      <c r="E182" s="227" t="s">
        <v>2990</v>
      </c>
      <c r="F182" s="228" t="s">
        <v>5495</v>
      </c>
      <c r="G182" s="229" t="s">
        <v>416</v>
      </c>
      <c r="H182" s="230">
        <v>26</v>
      </c>
      <c r="I182" s="231"/>
      <c r="J182" s="232">
        <f t="shared" si="10"/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 t="shared" si="11"/>
        <v>0</v>
      </c>
      <c r="Q182" s="191">
        <v>0</v>
      </c>
      <c r="R182" s="191">
        <f t="shared" si="12"/>
        <v>0</v>
      </c>
      <c r="S182" s="191">
        <v>0</v>
      </c>
      <c r="T182" s="192">
        <f t="shared" si="13"/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25" t="s">
        <v>92</v>
      </c>
      <c r="BK182" s="193">
        <f t="shared" si="19"/>
        <v>0</v>
      </c>
      <c r="BL182" s="25" t="s">
        <v>92</v>
      </c>
      <c r="BM182" s="25" t="s">
        <v>5506</v>
      </c>
    </row>
    <row r="183" spans="2:65" s="1" customFormat="1" ht="16.5" customHeight="1">
      <c r="B183" s="181"/>
      <c r="C183" s="226" t="s">
        <v>526</v>
      </c>
      <c r="D183" s="226" t="s">
        <v>447</v>
      </c>
      <c r="E183" s="227" t="s">
        <v>2992</v>
      </c>
      <c r="F183" s="228" t="s">
        <v>5497</v>
      </c>
      <c r="G183" s="229" t="s">
        <v>416</v>
      </c>
      <c r="H183" s="230">
        <v>29</v>
      </c>
      <c r="I183" s="231"/>
      <c r="J183" s="232">
        <f t="shared" si="10"/>
        <v>0</v>
      </c>
      <c r="K183" s="228" t="s">
        <v>459</v>
      </c>
      <c r="L183" s="233"/>
      <c r="M183" s="234" t="s">
        <v>5</v>
      </c>
      <c r="N183" s="235" t="s">
        <v>46</v>
      </c>
      <c r="O183" s="43"/>
      <c r="P183" s="191">
        <f t="shared" si="11"/>
        <v>0</v>
      </c>
      <c r="Q183" s="191">
        <v>0</v>
      </c>
      <c r="R183" s="191">
        <f t="shared" si="12"/>
        <v>0</v>
      </c>
      <c r="S183" s="191">
        <v>0</v>
      </c>
      <c r="T183" s="192">
        <f t="shared" si="13"/>
        <v>0</v>
      </c>
      <c r="AR183" s="25" t="s">
        <v>322</v>
      </c>
      <c r="AT183" s="25" t="s">
        <v>447</v>
      </c>
      <c r="AU183" s="25" t="s">
        <v>77</v>
      </c>
      <c r="AY183" s="25" t="s">
        <v>276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25" t="s">
        <v>92</v>
      </c>
      <c r="BK183" s="193">
        <f t="shared" si="19"/>
        <v>0</v>
      </c>
      <c r="BL183" s="25" t="s">
        <v>92</v>
      </c>
      <c r="BM183" s="25" t="s">
        <v>5507</v>
      </c>
    </row>
    <row r="184" spans="2:65" s="11" customFormat="1" ht="37.35" customHeight="1">
      <c r="B184" s="168"/>
      <c r="D184" s="169" t="s">
        <v>72</v>
      </c>
      <c r="E184" s="170" t="s">
        <v>5508</v>
      </c>
      <c r="F184" s="170" t="s">
        <v>5509</v>
      </c>
      <c r="I184" s="171"/>
      <c r="J184" s="172">
        <f>BK184</f>
        <v>0</v>
      </c>
      <c r="L184" s="168"/>
      <c r="M184" s="173"/>
      <c r="N184" s="174"/>
      <c r="O184" s="174"/>
      <c r="P184" s="175">
        <f>SUM(P185:P186)</f>
        <v>0</v>
      </c>
      <c r="Q184" s="174"/>
      <c r="R184" s="175">
        <f>SUM(R185:R186)</f>
        <v>0</v>
      </c>
      <c r="S184" s="174"/>
      <c r="T184" s="176">
        <f>SUM(T185:T186)</f>
        <v>0</v>
      </c>
      <c r="AR184" s="169" t="s">
        <v>77</v>
      </c>
      <c r="AT184" s="177" t="s">
        <v>72</v>
      </c>
      <c r="AU184" s="177" t="s">
        <v>73</v>
      </c>
      <c r="AY184" s="169" t="s">
        <v>276</v>
      </c>
      <c r="BK184" s="178">
        <f>SUM(BK185:BK186)</f>
        <v>0</v>
      </c>
    </row>
    <row r="185" spans="2:65" s="1" customFormat="1" ht="16.5" customHeight="1">
      <c r="B185" s="181"/>
      <c r="C185" s="182" t="s">
        <v>532</v>
      </c>
      <c r="D185" s="182" t="s">
        <v>278</v>
      </c>
      <c r="E185" s="183" t="s">
        <v>5510</v>
      </c>
      <c r="F185" s="184" t="s">
        <v>5511</v>
      </c>
      <c r="G185" s="185" t="s">
        <v>416</v>
      </c>
      <c r="H185" s="186">
        <v>26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747</v>
      </c>
    </row>
    <row r="186" spans="2:65" s="1" customFormat="1" ht="16.5" customHeight="1">
      <c r="B186" s="181"/>
      <c r="C186" s="182" t="s">
        <v>549</v>
      </c>
      <c r="D186" s="182" t="s">
        <v>278</v>
      </c>
      <c r="E186" s="183" t="s">
        <v>5512</v>
      </c>
      <c r="F186" s="184" t="s">
        <v>5513</v>
      </c>
      <c r="G186" s="185" t="s">
        <v>416</v>
      </c>
      <c r="H186" s="186">
        <v>50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760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SUM(P188:P189)</f>
        <v>0</v>
      </c>
      <c r="Q187" s="174"/>
      <c r="R187" s="175">
        <f>SUM(R188:R189)</f>
        <v>0</v>
      </c>
      <c r="S187" s="174"/>
      <c r="T187" s="176">
        <f>SUM(T188:T189)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SUM(BK188:BK189)</f>
        <v>0</v>
      </c>
    </row>
    <row r="188" spans="2:65" s="1" customFormat="1" ht="16.5" customHeight="1">
      <c r="B188" s="181"/>
      <c r="C188" s="226" t="s">
        <v>555</v>
      </c>
      <c r="D188" s="226" t="s">
        <v>447</v>
      </c>
      <c r="E188" s="227" t="s">
        <v>2994</v>
      </c>
      <c r="F188" s="228" t="s">
        <v>5511</v>
      </c>
      <c r="G188" s="229" t="s">
        <v>416</v>
      </c>
      <c r="H188" s="230">
        <v>27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5514</v>
      </c>
    </row>
    <row r="189" spans="2:65" s="1" customFormat="1" ht="16.5" customHeight="1">
      <c r="B189" s="181"/>
      <c r="C189" s="226" t="s">
        <v>559</v>
      </c>
      <c r="D189" s="226" t="s">
        <v>447</v>
      </c>
      <c r="E189" s="227" t="s">
        <v>2996</v>
      </c>
      <c r="F189" s="228" t="s">
        <v>5513</v>
      </c>
      <c r="G189" s="229" t="s">
        <v>416</v>
      </c>
      <c r="H189" s="230">
        <v>53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5515</v>
      </c>
    </row>
    <row r="190" spans="2:65" s="11" customFormat="1" ht="37.35" customHeight="1">
      <c r="B190" s="168"/>
      <c r="D190" s="169" t="s">
        <v>72</v>
      </c>
      <c r="E190" s="170" t="s">
        <v>2799</v>
      </c>
      <c r="F190" s="170" t="s">
        <v>3263</v>
      </c>
      <c r="I190" s="171"/>
      <c r="J190" s="172">
        <f>BK190</f>
        <v>0</v>
      </c>
      <c r="L190" s="168"/>
      <c r="M190" s="173"/>
      <c r="N190" s="174"/>
      <c r="O190" s="174"/>
      <c r="P190" s="175">
        <f>SUM(P191:P202)</f>
        <v>0</v>
      </c>
      <c r="Q190" s="174"/>
      <c r="R190" s="175">
        <f>SUM(R191:R202)</f>
        <v>0</v>
      </c>
      <c r="S190" s="174"/>
      <c r="T190" s="176">
        <f>SUM(T191:T202)</f>
        <v>0</v>
      </c>
      <c r="AR190" s="169" t="s">
        <v>77</v>
      </c>
      <c r="AT190" s="177" t="s">
        <v>72</v>
      </c>
      <c r="AU190" s="177" t="s">
        <v>73</v>
      </c>
      <c r="AY190" s="169" t="s">
        <v>276</v>
      </c>
      <c r="BK190" s="178">
        <f>SUM(BK191:BK202)</f>
        <v>0</v>
      </c>
    </row>
    <row r="191" spans="2:65" s="1" customFormat="1" ht="16.5" customHeight="1">
      <c r="B191" s="181"/>
      <c r="C191" s="182" t="s">
        <v>563</v>
      </c>
      <c r="D191" s="182" t="s">
        <v>278</v>
      </c>
      <c r="E191" s="183" t="s">
        <v>3264</v>
      </c>
      <c r="F191" s="184" t="s">
        <v>3265</v>
      </c>
      <c r="G191" s="185" t="s">
        <v>2155</v>
      </c>
      <c r="H191" s="186">
        <v>10</v>
      </c>
      <c r="I191" s="187"/>
      <c r="J191" s="188">
        <f>ROUND(I191*H191,2)</f>
        <v>0</v>
      </c>
      <c r="K191" s="184" t="s">
        <v>459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1249</v>
      </c>
    </row>
    <row r="192" spans="2:65" s="1" customFormat="1" ht="24">
      <c r="B192" s="42"/>
      <c r="D192" s="195" t="s">
        <v>2961</v>
      </c>
      <c r="F192" s="243" t="s">
        <v>3266</v>
      </c>
      <c r="I192" s="244"/>
      <c r="L192" s="42"/>
      <c r="M192" s="245"/>
      <c r="N192" s="43"/>
      <c r="O192" s="43"/>
      <c r="P192" s="43"/>
      <c r="Q192" s="43"/>
      <c r="R192" s="43"/>
      <c r="S192" s="43"/>
      <c r="T192" s="71"/>
      <c r="AT192" s="25" t="s">
        <v>2961</v>
      </c>
      <c r="AU192" s="25" t="s">
        <v>77</v>
      </c>
    </row>
    <row r="193" spans="2:65" s="1" customFormat="1" ht="16.5" customHeight="1">
      <c r="B193" s="181"/>
      <c r="C193" s="182" t="s">
        <v>568</v>
      </c>
      <c r="D193" s="182" t="s">
        <v>278</v>
      </c>
      <c r="E193" s="183" t="s">
        <v>3267</v>
      </c>
      <c r="F193" s="184" t="s">
        <v>3268</v>
      </c>
      <c r="G193" s="185" t="s">
        <v>2155</v>
      </c>
      <c r="H193" s="186">
        <v>7</v>
      </c>
      <c r="I193" s="187"/>
      <c r="J193" s="188">
        <f t="shared" ref="J193:J198" si="20"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 t="shared" ref="P193:P198" si="21">O193*H193</f>
        <v>0</v>
      </c>
      <c r="Q193" s="191">
        <v>0</v>
      </c>
      <c r="R193" s="191">
        <f t="shared" ref="R193:R198" si="22">Q193*H193</f>
        <v>0</v>
      </c>
      <c r="S193" s="191">
        <v>0</v>
      </c>
      <c r="T193" s="192">
        <f t="shared" ref="T193:T198" si="23"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 t="shared" ref="BE193:BE198" si="24">IF(N193="základní",J193,0)</f>
        <v>0</v>
      </c>
      <c r="BF193" s="193">
        <f t="shared" ref="BF193:BF198" si="25">IF(N193="snížená",J193,0)</f>
        <v>0</v>
      </c>
      <c r="BG193" s="193">
        <f t="shared" ref="BG193:BG198" si="26">IF(N193="zákl. přenesená",J193,0)</f>
        <v>0</v>
      </c>
      <c r="BH193" s="193">
        <f t="shared" ref="BH193:BH198" si="27">IF(N193="sníž. přenesená",J193,0)</f>
        <v>0</v>
      </c>
      <c r="BI193" s="193">
        <f t="shared" ref="BI193:BI198" si="28">IF(N193="nulová",J193,0)</f>
        <v>0</v>
      </c>
      <c r="BJ193" s="25" t="s">
        <v>92</v>
      </c>
      <c r="BK193" s="193">
        <f t="shared" ref="BK193:BK198" si="29">ROUND(I193*H193,2)</f>
        <v>0</v>
      </c>
      <c r="BL193" s="25" t="s">
        <v>92</v>
      </c>
      <c r="BM193" s="25" t="s">
        <v>1255</v>
      </c>
    </row>
    <row r="194" spans="2:65" s="1" customFormat="1" ht="16.5" customHeight="1">
      <c r="B194" s="181"/>
      <c r="C194" s="182" t="s">
        <v>574</v>
      </c>
      <c r="D194" s="182" t="s">
        <v>278</v>
      </c>
      <c r="E194" s="183" t="s">
        <v>4932</v>
      </c>
      <c r="F194" s="184" t="s">
        <v>4933</v>
      </c>
      <c r="G194" s="185" t="s">
        <v>2155</v>
      </c>
      <c r="H194" s="186">
        <v>2</v>
      </c>
      <c r="I194" s="187"/>
      <c r="J194" s="188">
        <f t="shared" si="20"/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 t="shared" si="21"/>
        <v>0</v>
      </c>
      <c r="Q194" s="191">
        <v>0</v>
      </c>
      <c r="R194" s="191">
        <f t="shared" si="22"/>
        <v>0</v>
      </c>
      <c r="S194" s="191">
        <v>0</v>
      </c>
      <c r="T194" s="192">
        <f t="shared" si="23"/>
        <v>0</v>
      </c>
      <c r="AR194" s="25" t="s">
        <v>92</v>
      </c>
      <c r="AT194" s="25" t="s">
        <v>278</v>
      </c>
      <c r="AU194" s="25" t="s">
        <v>77</v>
      </c>
      <c r="AY194" s="25" t="s">
        <v>276</v>
      </c>
      <c r="BE194" s="193">
        <f t="shared" si="24"/>
        <v>0</v>
      </c>
      <c r="BF194" s="193">
        <f t="shared" si="25"/>
        <v>0</v>
      </c>
      <c r="BG194" s="193">
        <f t="shared" si="26"/>
        <v>0</v>
      </c>
      <c r="BH194" s="193">
        <f t="shared" si="27"/>
        <v>0</v>
      </c>
      <c r="BI194" s="193">
        <f t="shared" si="28"/>
        <v>0</v>
      </c>
      <c r="BJ194" s="25" t="s">
        <v>92</v>
      </c>
      <c r="BK194" s="193">
        <f t="shared" si="29"/>
        <v>0</v>
      </c>
      <c r="BL194" s="25" t="s">
        <v>92</v>
      </c>
      <c r="BM194" s="25" t="s">
        <v>1270</v>
      </c>
    </row>
    <row r="195" spans="2:65" s="1" customFormat="1" ht="16.5" customHeight="1">
      <c r="B195" s="181"/>
      <c r="C195" s="182" t="s">
        <v>582</v>
      </c>
      <c r="D195" s="182" t="s">
        <v>278</v>
      </c>
      <c r="E195" s="183" t="s">
        <v>4934</v>
      </c>
      <c r="F195" s="184" t="s">
        <v>4935</v>
      </c>
      <c r="G195" s="185" t="s">
        <v>2155</v>
      </c>
      <c r="H195" s="186">
        <v>4</v>
      </c>
      <c r="I195" s="187"/>
      <c r="J195" s="188">
        <f t="shared" si="20"/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 t="shared" si="21"/>
        <v>0</v>
      </c>
      <c r="Q195" s="191">
        <v>0</v>
      </c>
      <c r="R195" s="191">
        <f t="shared" si="22"/>
        <v>0</v>
      </c>
      <c r="S195" s="191">
        <v>0</v>
      </c>
      <c r="T195" s="192">
        <f t="shared" si="23"/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 t="shared" si="24"/>
        <v>0</v>
      </c>
      <c r="BF195" s="193">
        <f t="shared" si="25"/>
        <v>0</v>
      </c>
      <c r="BG195" s="193">
        <f t="shared" si="26"/>
        <v>0</v>
      </c>
      <c r="BH195" s="193">
        <f t="shared" si="27"/>
        <v>0</v>
      </c>
      <c r="BI195" s="193">
        <f t="shared" si="28"/>
        <v>0</v>
      </c>
      <c r="BJ195" s="25" t="s">
        <v>92</v>
      </c>
      <c r="BK195" s="193">
        <f t="shared" si="29"/>
        <v>0</v>
      </c>
      <c r="BL195" s="25" t="s">
        <v>92</v>
      </c>
      <c r="BM195" s="25" t="s">
        <v>1275</v>
      </c>
    </row>
    <row r="196" spans="2:65" s="1" customFormat="1" ht="16.5" customHeight="1">
      <c r="B196" s="181"/>
      <c r="C196" s="182" t="s">
        <v>588</v>
      </c>
      <c r="D196" s="182" t="s">
        <v>278</v>
      </c>
      <c r="E196" s="183" t="s">
        <v>5516</v>
      </c>
      <c r="F196" s="184" t="s">
        <v>5517</v>
      </c>
      <c r="G196" s="185" t="s">
        <v>2155</v>
      </c>
      <c r="H196" s="186">
        <v>4</v>
      </c>
      <c r="I196" s="187"/>
      <c r="J196" s="188">
        <f t="shared" si="20"/>
        <v>0</v>
      </c>
      <c r="K196" s="184" t="s">
        <v>459</v>
      </c>
      <c r="L196" s="42"/>
      <c r="M196" s="189" t="s">
        <v>5</v>
      </c>
      <c r="N196" s="190" t="s">
        <v>46</v>
      </c>
      <c r="O196" s="43"/>
      <c r="P196" s="191">
        <f t="shared" si="21"/>
        <v>0</v>
      </c>
      <c r="Q196" s="191">
        <v>0</v>
      </c>
      <c r="R196" s="191">
        <f t="shared" si="22"/>
        <v>0</v>
      </c>
      <c r="S196" s="191">
        <v>0</v>
      </c>
      <c r="T196" s="192">
        <f t="shared" si="23"/>
        <v>0</v>
      </c>
      <c r="AR196" s="25" t="s">
        <v>92</v>
      </c>
      <c r="AT196" s="25" t="s">
        <v>278</v>
      </c>
      <c r="AU196" s="25" t="s">
        <v>77</v>
      </c>
      <c r="AY196" s="25" t="s">
        <v>276</v>
      </c>
      <c r="BE196" s="193">
        <f t="shared" si="24"/>
        <v>0</v>
      </c>
      <c r="BF196" s="193">
        <f t="shared" si="25"/>
        <v>0</v>
      </c>
      <c r="BG196" s="193">
        <f t="shared" si="26"/>
        <v>0</v>
      </c>
      <c r="BH196" s="193">
        <f t="shared" si="27"/>
        <v>0</v>
      </c>
      <c r="BI196" s="193">
        <f t="shared" si="28"/>
        <v>0</v>
      </c>
      <c r="BJ196" s="25" t="s">
        <v>92</v>
      </c>
      <c r="BK196" s="193">
        <f t="shared" si="29"/>
        <v>0</v>
      </c>
      <c r="BL196" s="25" t="s">
        <v>92</v>
      </c>
      <c r="BM196" s="25" t="s">
        <v>1279</v>
      </c>
    </row>
    <row r="197" spans="2:65" s="1" customFormat="1" ht="16.5" customHeight="1">
      <c r="B197" s="181"/>
      <c r="C197" s="182" t="s">
        <v>594</v>
      </c>
      <c r="D197" s="182" t="s">
        <v>278</v>
      </c>
      <c r="E197" s="183" t="s">
        <v>3269</v>
      </c>
      <c r="F197" s="184" t="s">
        <v>3270</v>
      </c>
      <c r="G197" s="185" t="s">
        <v>2155</v>
      </c>
      <c r="H197" s="186">
        <v>7</v>
      </c>
      <c r="I197" s="187"/>
      <c r="J197" s="188">
        <f t="shared" si="20"/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 t="shared" si="21"/>
        <v>0</v>
      </c>
      <c r="Q197" s="191">
        <v>0</v>
      </c>
      <c r="R197" s="191">
        <f t="shared" si="22"/>
        <v>0</v>
      </c>
      <c r="S197" s="191">
        <v>0</v>
      </c>
      <c r="T197" s="192">
        <f t="shared" si="23"/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 t="shared" si="24"/>
        <v>0</v>
      </c>
      <c r="BF197" s="193">
        <f t="shared" si="25"/>
        <v>0</v>
      </c>
      <c r="BG197" s="193">
        <f t="shared" si="26"/>
        <v>0</v>
      </c>
      <c r="BH197" s="193">
        <f t="shared" si="27"/>
        <v>0</v>
      </c>
      <c r="BI197" s="193">
        <f t="shared" si="28"/>
        <v>0</v>
      </c>
      <c r="BJ197" s="25" t="s">
        <v>92</v>
      </c>
      <c r="BK197" s="193">
        <f t="shared" si="29"/>
        <v>0</v>
      </c>
      <c r="BL197" s="25" t="s">
        <v>92</v>
      </c>
      <c r="BM197" s="25" t="s">
        <v>1284</v>
      </c>
    </row>
    <row r="198" spans="2:65" s="1" customFormat="1" ht="16.5" customHeight="1">
      <c r="B198" s="181"/>
      <c r="C198" s="182" t="s">
        <v>606</v>
      </c>
      <c r="D198" s="182" t="s">
        <v>278</v>
      </c>
      <c r="E198" s="183" t="s">
        <v>2998</v>
      </c>
      <c r="F198" s="184" t="s">
        <v>5518</v>
      </c>
      <c r="G198" s="185" t="s">
        <v>2155</v>
      </c>
      <c r="H198" s="186">
        <v>4</v>
      </c>
      <c r="I198" s="187"/>
      <c r="J198" s="188">
        <f t="shared" si="20"/>
        <v>0</v>
      </c>
      <c r="K198" s="184" t="s">
        <v>459</v>
      </c>
      <c r="L198" s="42"/>
      <c r="M198" s="189" t="s">
        <v>5</v>
      </c>
      <c r="N198" s="190" t="s">
        <v>46</v>
      </c>
      <c r="O198" s="43"/>
      <c r="P198" s="191">
        <f t="shared" si="21"/>
        <v>0</v>
      </c>
      <c r="Q198" s="191">
        <v>0</v>
      </c>
      <c r="R198" s="191">
        <f t="shared" si="22"/>
        <v>0</v>
      </c>
      <c r="S198" s="191">
        <v>0</v>
      </c>
      <c r="T198" s="192">
        <f t="shared" si="23"/>
        <v>0</v>
      </c>
      <c r="AR198" s="25" t="s">
        <v>92</v>
      </c>
      <c r="AT198" s="25" t="s">
        <v>278</v>
      </c>
      <c r="AU198" s="25" t="s">
        <v>77</v>
      </c>
      <c r="AY198" s="25" t="s">
        <v>276</v>
      </c>
      <c r="BE198" s="193">
        <f t="shared" si="24"/>
        <v>0</v>
      </c>
      <c r="BF198" s="193">
        <f t="shared" si="25"/>
        <v>0</v>
      </c>
      <c r="BG198" s="193">
        <f t="shared" si="26"/>
        <v>0</v>
      </c>
      <c r="BH198" s="193">
        <f t="shared" si="27"/>
        <v>0</v>
      </c>
      <c r="BI198" s="193">
        <f t="shared" si="28"/>
        <v>0</v>
      </c>
      <c r="BJ198" s="25" t="s">
        <v>92</v>
      </c>
      <c r="BK198" s="193">
        <f t="shared" si="29"/>
        <v>0</v>
      </c>
      <c r="BL198" s="25" t="s">
        <v>92</v>
      </c>
      <c r="BM198" s="25" t="s">
        <v>1292</v>
      </c>
    </row>
    <row r="199" spans="2:65" s="1" customFormat="1" ht="24">
      <c r="B199" s="42"/>
      <c r="D199" s="195" t="s">
        <v>2961</v>
      </c>
      <c r="F199" s="243" t="s">
        <v>3271</v>
      </c>
      <c r="I199" s="244"/>
      <c r="L199" s="42"/>
      <c r="M199" s="245"/>
      <c r="N199" s="43"/>
      <c r="O199" s="43"/>
      <c r="P199" s="43"/>
      <c r="Q199" s="43"/>
      <c r="R199" s="43"/>
      <c r="S199" s="43"/>
      <c r="T199" s="71"/>
      <c r="AT199" s="25" t="s">
        <v>2961</v>
      </c>
      <c r="AU199" s="25" t="s">
        <v>77</v>
      </c>
    </row>
    <row r="200" spans="2:65" s="1" customFormat="1" ht="16.5" customHeight="1">
      <c r="B200" s="181"/>
      <c r="C200" s="182" t="s">
        <v>609</v>
      </c>
      <c r="D200" s="182" t="s">
        <v>278</v>
      </c>
      <c r="E200" s="183" t="s">
        <v>3272</v>
      </c>
      <c r="F200" s="184" t="s">
        <v>3273</v>
      </c>
      <c r="G200" s="185" t="s">
        <v>2155</v>
      </c>
      <c r="H200" s="186">
        <v>5</v>
      </c>
      <c r="I200" s="187"/>
      <c r="J200" s="188">
        <f>ROUND(I200*H200,2)</f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77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1300</v>
      </c>
    </row>
    <row r="201" spans="2:65" s="1" customFormat="1" ht="24">
      <c r="B201" s="42"/>
      <c r="D201" s="195" t="s">
        <v>2961</v>
      </c>
      <c r="F201" s="243" t="s">
        <v>4938</v>
      </c>
      <c r="I201" s="244"/>
      <c r="L201" s="42"/>
      <c r="M201" s="245"/>
      <c r="N201" s="43"/>
      <c r="O201" s="43"/>
      <c r="P201" s="43"/>
      <c r="Q201" s="43"/>
      <c r="R201" s="43"/>
      <c r="S201" s="43"/>
      <c r="T201" s="71"/>
      <c r="AT201" s="25" t="s">
        <v>2961</v>
      </c>
      <c r="AU201" s="25" t="s">
        <v>77</v>
      </c>
    </row>
    <row r="202" spans="2:65" s="1" customFormat="1" ht="16.5" customHeight="1">
      <c r="B202" s="181"/>
      <c r="C202" s="182" t="s">
        <v>615</v>
      </c>
      <c r="D202" s="182" t="s">
        <v>278</v>
      </c>
      <c r="E202" s="183" t="s">
        <v>4939</v>
      </c>
      <c r="F202" s="184" t="s">
        <v>4940</v>
      </c>
      <c r="G202" s="185" t="s">
        <v>2155</v>
      </c>
      <c r="H202" s="186">
        <v>4</v>
      </c>
      <c r="I202" s="187"/>
      <c r="J202" s="188">
        <f>ROUND(I202*H202,2)</f>
        <v>0</v>
      </c>
      <c r="K202" s="184" t="s">
        <v>459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77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1305</v>
      </c>
    </row>
    <row r="203" spans="2:65" s="11" customFormat="1" ht="37.35" customHeight="1">
      <c r="B203" s="168"/>
      <c r="D203" s="169" t="s">
        <v>72</v>
      </c>
      <c r="E203" s="170" t="s">
        <v>2745</v>
      </c>
      <c r="F203" s="170" t="s">
        <v>3132</v>
      </c>
      <c r="I203" s="171"/>
      <c r="J203" s="172">
        <f>BK203</f>
        <v>0</v>
      </c>
      <c r="L203" s="168"/>
      <c r="M203" s="173"/>
      <c r="N203" s="174"/>
      <c r="O203" s="174"/>
      <c r="P203" s="175">
        <f>P204</f>
        <v>0</v>
      </c>
      <c r="Q203" s="174"/>
      <c r="R203" s="175">
        <f>R204</f>
        <v>0</v>
      </c>
      <c r="S203" s="174"/>
      <c r="T203" s="176">
        <f>T204</f>
        <v>0</v>
      </c>
      <c r="AR203" s="169" t="s">
        <v>77</v>
      </c>
      <c r="AT203" s="177" t="s">
        <v>72</v>
      </c>
      <c r="AU203" s="177" t="s">
        <v>73</v>
      </c>
      <c r="AY203" s="169" t="s">
        <v>276</v>
      </c>
      <c r="BK203" s="178">
        <f>BK204</f>
        <v>0</v>
      </c>
    </row>
    <row r="204" spans="2:65" s="1" customFormat="1" ht="16.5" customHeight="1">
      <c r="B204" s="181"/>
      <c r="C204" s="226" t="s">
        <v>620</v>
      </c>
      <c r="D204" s="226" t="s">
        <v>447</v>
      </c>
      <c r="E204" s="227" t="s">
        <v>3000</v>
      </c>
      <c r="F204" s="228" t="s">
        <v>4942</v>
      </c>
      <c r="G204" s="229" t="s">
        <v>2155</v>
      </c>
      <c r="H204" s="230">
        <v>4</v>
      </c>
      <c r="I204" s="231"/>
      <c r="J204" s="232">
        <f>ROUND(I204*H204,2)</f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5519</v>
      </c>
    </row>
    <row r="205" spans="2:65" s="11" customFormat="1" ht="37.35" customHeight="1">
      <c r="B205" s="168"/>
      <c r="D205" s="169" t="s">
        <v>72</v>
      </c>
      <c r="E205" s="170" t="s">
        <v>2829</v>
      </c>
      <c r="F205" s="170" t="s">
        <v>3274</v>
      </c>
      <c r="I205" s="171"/>
      <c r="J205" s="172">
        <f>BK205</f>
        <v>0</v>
      </c>
      <c r="L205" s="168"/>
      <c r="M205" s="173"/>
      <c r="N205" s="174"/>
      <c r="O205" s="174"/>
      <c r="P205" s="175">
        <f>SUM(P206:P208)</f>
        <v>0</v>
      </c>
      <c r="Q205" s="174"/>
      <c r="R205" s="175">
        <f>SUM(R206:R208)</f>
        <v>0</v>
      </c>
      <c r="S205" s="174"/>
      <c r="T205" s="176">
        <f>SUM(T206:T208)</f>
        <v>0</v>
      </c>
      <c r="AR205" s="169" t="s">
        <v>77</v>
      </c>
      <c r="AT205" s="177" t="s">
        <v>72</v>
      </c>
      <c r="AU205" s="177" t="s">
        <v>73</v>
      </c>
      <c r="AY205" s="169" t="s">
        <v>276</v>
      </c>
      <c r="BK205" s="178">
        <f>SUM(BK206:BK208)</f>
        <v>0</v>
      </c>
    </row>
    <row r="206" spans="2:65" s="1" customFormat="1" ht="16.5" customHeight="1">
      <c r="B206" s="181"/>
      <c r="C206" s="182" t="s">
        <v>625</v>
      </c>
      <c r="D206" s="182" t="s">
        <v>278</v>
      </c>
      <c r="E206" s="183" t="s">
        <v>3275</v>
      </c>
      <c r="F206" s="184" t="s">
        <v>3276</v>
      </c>
      <c r="G206" s="185" t="s">
        <v>2155</v>
      </c>
      <c r="H206" s="186">
        <v>1</v>
      </c>
      <c r="I206" s="187"/>
      <c r="J206" s="188">
        <f>ROUND(I206*H206,2)</f>
        <v>0</v>
      </c>
      <c r="K206" s="184" t="s">
        <v>459</v>
      </c>
      <c r="L206" s="42"/>
      <c r="M206" s="189" t="s">
        <v>5</v>
      </c>
      <c r="N206" s="190" t="s">
        <v>46</v>
      </c>
      <c r="O206" s="43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25" t="s">
        <v>92</v>
      </c>
      <c r="AT206" s="25" t="s">
        <v>278</v>
      </c>
      <c r="AU206" s="25" t="s">
        <v>77</v>
      </c>
      <c r="AY206" s="25" t="s">
        <v>276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5" t="s">
        <v>92</v>
      </c>
      <c r="BK206" s="193">
        <f>ROUND(I206*H206,2)</f>
        <v>0</v>
      </c>
      <c r="BL206" s="25" t="s">
        <v>92</v>
      </c>
      <c r="BM206" s="25" t="s">
        <v>1329</v>
      </c>
    </row>
    <row r="207" spans="2:65" s="1" customFormat="1" ht="24">
      <c r="B207" s="42"/>
      <c r="D207" s="195" t="s">
        <v>2961</v>
      </c>
      <c r="F207" s="243" t="s">
        <v>3279</v>
      </c>
      <c r="I207" s="244"/>
      <c r="L207" s="42"/>
      <c r="M207" s="245"/>
      <c r="N207" s="43"/>
      <c r="O207" s="43"/>
      <c r="P207" s="43"/>
      <c r="Q207" s="43"/>
      <c r="R207" s="43"/>
      <c r="S207" s="43"/>
      <c r="T207" s="71"/>
      <c r="AT207" s="25" t="s">
        <v>2961</v>
      </c>
      <c r="AU207" s="25" t="s">
        <v>77</v>
      </c>
    </row>
    <row r="208" spans="2:65" s="1" customFormat="1" ht="16.5" customHeight="1">
      <c r="B208" s="181"/>
      <c r="C208" s="182" t="s">
        <v>630</v>
      </c>
      <c r="D208" s="182" t="s">
        <v>278</v>
      </c>
      <c r="E208" s="183" t="s">
        <v>3280</v>
      </c>
      <c r="F208" s="184" t="s">
        <v>3281</v>
      </c>
      <c r="G208" s="185" t="s">
        <v>2155</v>
      </c>
      <c r="H208" s="186">
        <v>4</v>
      </c>
      <c r="I208" s="187"/>
      <c r="J208" s="188">
        <f>ROUND(I208*H208,2)</f>
        <v>0</v>
      </c>
      <c r="K208" s="184" t="s">
        <v>459</v>
      </c>
      <c r="L208" s="42"/>
      <c r="M208" s="189" t="s">
        <v>5</v>
      </c>
      <c r="N208" s="190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92</v>
      </c>
      <c r="AT208" s="25" t="s">
        <v>278</v>
      </c>
      <c r="AU208" s="25" t="s">
        <v>77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1340</v>
      </c>
    </row>
    <row r="209" spans="2:65" s="11" customFormat="1" ht="37.35" customHeight="1">
      <c r="B209" s="168"/>
      <c r="D209" s="169" t="s">
        <v>72</v>
      </c>
      <c r="E209" s="170" t="s">
        <v>2745</v>
      </c>
      <c r="F209" s="170" t="s">
        <v>3132</v>
      </c>
      <c r="I209" s="171"/>
      <c r="J209" s="172">
        <f>BK209</f>
        <v>0</v>
      </c>
      <c r="L209" s="168"/>
      <c r="M209" s="173"/>
      <c r="N209" s="174"/>
      <c r="O209" s="174"/>
      <c r="P209" s="175">
        <f>SUM(P210:P214)</f>
        <v>0</v>
      </c>
      <c r="Q209" s="174"/>
      <c r="R209" s="175">
        <f>SUM(R210:R214)</f>
        <v>0</v>
      </c>
      <c r="S209" s="174"/>
      <c r="T209" s="176">
        <f>SUM(T210:T214)</f>
        <v>0</v>
      </c>
      <c r="AR209" s="169" t="s">
        <v>77</v>
      </c>
      <c r="AT209" s="177" t="s">
        <v>72</v>
      </c>
      <c r="AU209" s="177" t="s">
        <v>73</v>
      </c>
      <c r="AY209" s="169" t="s">
        <v>276</v>
      </c>
      <c r="BK209" s="178">
        <f>SUM(BK210:BK214)</f>
        <v>0</v>
      </c>
    </row>
    <row r="210" spans="2:65" s="1" customFormat="1" ht="16.5" customHeight="1">
      <c r="B210" s="181"/>
      <c r="C210" s="226" t="s">
        <v>633</v>
      </c>
      <c r="D210" s="226" t="s">
        <v>447</v>
      </c>
      <c r="E210" s="227" t="s">
        <v>3002</v>
      </c>
      <c r="F210" s="228" t="s">
        <v>3276</v>
      </c>
      <c r="G210" s="229" t="s">
        <v>2155</v>
      </c>
      <c r="H210" s="230">
        <v>1</v>
      </c>
      <c r="I210" s="231"/>
      <c r="J210" s="232">
        <f>ROUND(I210*H210,2)</f>
        <v>0</v>
      </c>
      <c r="K210" s="228" t="s">
        <v>459</v>
      </c>
      <c r="L210" s="233"/>
      <c r="M210" s="234" t="s">
        <v>5</v>
      </c>
      <c r="N210" s="235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322</v>
      </c>
      <c r="AT210" s="25" t="s">
        <v>447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5520</v>
      </c>
    </row>
    <row r="211" spans="2:65" s="1" customFormat="1" ht="24">
      <c r="B211" s="42"/>
      <c r="D211" s="195" t="s">
        <v>2961</v>
      </c>
      <c r="F211" s="243" t="s">
        <v>3290</v>
      </c>
      <c r="I211" s="244"/>
      <c r="L211" s="42"/>
      <c r="M211" s="245"/>
      <c r="N211" s="43"/>
      <c r="O211" s="43"/>
      <c r="P211" s="43"/>
      <c r="Q211" s="43"/>
      <c r="R211" s="43"/>
      <c r="S211" s="43"/>
      <c r="T211" s="71"/>
      <c r="AT211" s="25" t="s">
        <v>2961</v>
      </c>
      <c r="AU211" s="25" t="s">
        <v>77</v>
      </c>
    </row>
    <row r="212" spans="2:65" s="1" customFormat="1" ht="16.5" customHeight="1">
      <c r="B212" s="181"/>
      <c r="C212" s="226" t="s">
        <v>639</v>
      </c>
      <c r="D212" s="226" t="s">
        <v>447</v>
      </c>
      <c r="E212" s="227" t="s">
        <v>3004</v>
      </c>
      <c r="F212" s="228" t="s">
        <v>3295</v>
      </c>
      <c r="G212" s="229" t="s">
        <v>2155</v>
      </c>
      <c r="H212" s="230">
        <v>2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5521</v>
      </c>
    </row>
    <row r="213" spans="2:65" s="1" customFormat="1" ht="16.5" customHeight="1">
      <c r="B213" s="181"/>
      <c r="C213" s="226" t="s">
        <v>646</v>
      </c>
      <c r="D213" s="226" t="s">
        <v>447</v>
      </c>
      <c r="E213" s="227" t="s">
        <v>3006</v>
      </c>
      <c r="F213" s="228" t="s">
        <v>3430</v>
      </c>
      <c r="G213" s="229" t="s">
        <v>2155</v>
      </c>
      <c r="H213" s="230">
        <v>1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5522</v>
      </c>
    </row>
    <row r="214" spans="2:65" s="1" customFormat="1" ht="16.5" customHeight="1">
      <c r="B214" s="181"/>
      <c r="C214" s="226" t="s">
        <v>650</v>
      </c>
      <c r="D214" s="226" t="s">
        <v>447</v>
      </c>
      <c r="E214" s="227" t="s">
        <v>3008</v>
      </c>
      <c r="F214" s="228" t="s">
        <v>3298</v>
      </c>
      <c r="G214" s="229" t="s">
        <v>2155</v>
      </c>
      <c r="H214" s="230">
        <v>1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5523</v>
      </c>
    </row>
    <row r="215" spans="2:65" s="11" customFormat="1" ht="37.35" customHeight="1">
      <c r="B215" s="168"/>
      <c r="D215" s="169" t="s">
        <v>72</v>
      </c>
      <c r="E215" s="170" t="s">
        <v>2908</v>
      </c>
      <c r="F215" s="170" t="s">
        <v>3303</v>
      </c>
      <c r="I215" s="171"/>
      <c r="J215" s="172">
        <f>BK215</f>
        <v>0</v>
      </c>
      <c r="L215" s="168"/>
      <c r="M215" s="173"/>
      <c r="N215" s="174"/>
      <c r="O215" s="174"/>
      <c r="P215" s="175">
        <f>SUM(P216:P217)</f>
        <v>0</v>
      </c>
      <c r="Q215" s="174"/>
      <c r="R215" s="175">
        <f>SUM(R216:R217)</f>
        <v>0</v>
      </c>
      <c r="S215" s="174"/>
      <c r="T215" s="176">
        <f>SUM(T216:T217)</f>
        <v>0</v>
      </c>
      <c r="AR215" s="169" t="s">
        <v>77</v>
      </c>
      <c r="AT215" s="177" t="s">
        <v>72</v>
      </c>
      <c r="AU215" s="177" t="s">
        <v>73</v>
      </c>
      <c r="AY215" s="169" t="s">
        <v>276</v>
      </c>
      <c r="BK215" s="178">
        <f>SUM(BK216:BK217)</f>
        <v>0</v>
      </c>
    </row>
    <row r="216" spans="2:65" s="1" customFormat="1" ht="16.5" customHeight="1">
      <c r="B216" s="181"/>
      <c r="C216" s="182" t="s">
        <v>654</v>
      </c>
      <c r="D216" s="182" t="s">
        <v>278</v>
      </c>
      <c r="E216" s="183" t="s">
        <v>3304</v>
      </c>
      <c r="F216" s="184" t="s">
        <v>3305</v>
      </c>
      <c r="G216" s="185" t="s">
        <v>2155</v>
      </c>
      <c r="H216" s="186">
        <v>2</v>
      </c>
      <c r="I216" s="187"/>
      <c r="J216" s="188">
        <f>ROUND(I216*H216,2)</f>
        <v>0</v>
      </c>
      <c r="K216" s="184" t="s">
        <v>459</v>
      </c>
      <c r="L216" s="42"/>
      <c r="M216" s="189" t="s">
        <v>5</v>
      </c>
      <c r="N216" s="190" t="s">
        <v>46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25" t="s">
        <v>92</v>
      </c>
      <c r="AT216" s="25" t="s">
        <v>278</v>
      </c>
      <c r="AU216" s="25" t="s">
        <v>77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1390</v>
      </c>
    </row>
    <row r="217" spans="2:65" s="1" customFormat="1" ht="16.5" customHeight="1">
      <c r="B217" s="181"/>
      <c r="C217" s="182" t="s">
        <v>461</v>
      </c>
      <c r="D217" s="182" t="s">
        <v>278</v>
      </c>
      <c r="E217" s="183" t="s">
        <v>3306</v>
      </c>
      <c r="F217" s="184" t="s">
        <v>3307</v>
      </c>
      <c r="G217" s="185" t="s">
        <v>2155</v>
      </c>
      <c r="H217" s="186">
        <v>1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77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1401</v>
      </c>
    </row>
    <row r="218" spans="2:65" s="11" customFormat="1" ht="37.35" customHeight="1">
      <c r="B218" s="168"/>
      <c r="D218" s="169" t="s">
        <v>72</v>
      </c>
      <c r="E218" s="170" t="s">
        <v>2745</v>
      </c>
      <c r="F218" s="170" t="s">
        <v>3132</v>
      </c>
      <c r="I218" s="171"/>
      <c r="J218" s="172">
        <f>BK218</f>
        <v>0</v>
      </c>
      <c r="L218" s="168"/>
      <c r="M218" s="173"/>
      <c r="N218" s="174"/>
      <c r="O218" s="174"/>
      <c r="P218" s="175">
        <f>SUM(P219:P220)</f>
        <v>0</v>
      </c>
      <c r="Q218" s="174"/>
      <c r="R218" s="175">
        <f>SUM(R219:R220)</f>
        <v>0</v>
      </c>
      <c r="S218" s="174"/>
      <c r="T218" s="176">
        <f>SUM(T219:T220)</f>
        <v>0</v>
      </c>
      <c r="AR218" s="169" t="s">
        <v>77</v>
      </c>
      <c r="AT218" s="177" t="s">
        <v>72</v>
      </c>
      <c r="AU218" s="177" t="s">
        <v>73</v>
      </c>
      <c r="AY218" s="169" t="s">
        <v>276</v>
      </c>
      <c r="BK218" s="178">
        <f>SUM(BK219:BK220)</f>
        <v>0</v>
      </c>
    </row>
    <row r="219" spans="2:65" s="1" customFormat="1" ht="16.5" customHeight="1">
      <c r="B219" s="181"/>
      <c r="C219" s="226" t="s">
        <v>662</v>
      </c>
      <c r="D219" s="226" t="s">
        <v>447</v>
      </c>
      <c r="E219" s="227" t="s">
        <v>3010</v>
      </c>
      <c r="F219" s="228" t="s">
        <v>3309</v>
      </c>
      <c r="G219" s="229" t="s">
        <v>2155</v>
      </c>
      <c r="H219" s="230">
        <v>2</v>
      </c>
      <c r="I219" s="231"/>
      <c r="J219" s="232">
        <f>ROUND(I219*H219,2)</f>
        <v>0</v>
      </c>
      <c r="K219" s="228" t="s">
        <v>459</v>
      </c>
      <c r="L219" s="233"/>
      <c r="M219" s="234" t="s">
        <v>5</v>
      </c>
      <c r="N219" s="235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322</v>
      </c>
      <c r="AT219" s="25" t="s">
        <v>447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5524</v>
      </c>
    </row>
    <row r="220" spans="2:65" s="1" customFormat="1" ht="16.5" customHeight="1">
      <c r="B220" s="181"/>
      <c r="C220" s="226" t="s">
        <v>667</v>
      </c>
      <c r="D220" s="226" t="s">
        <v>447</v>
      </c>
      <c r="E220" s="227" t="s">
        <v>3012</v>
      </c>
      <c r="F220" s="228" t="s">
        <v>3318</v>
      </c>
      <c r="G220" s="229" t="s">
        <v>2155</v>
      </c>
      <c r="H220" s="230">
        <v>1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5525</v>
      </c>
    </row>
    <row r="221" spans="2:65" s="11" customFormat="1" ht="37.35" customHeight="1">
      <c r="B221" s="168"/>
      <c r="D221" s="169" t="s">
        <v>72</v>
      </c>
      <c r="E221" s="170" t="s">
        <v>2940</v>
      </c>
      <c r="F221" s="170" t="s">
        <v>3320</v>
      </c>
      <c r="I221" s="171"/>
      <c r="J221" s="172">
        <f>BK221</f>
        <v>0</v>
      </c>
      <c r="L221" s="168"/>
      <c r="M221" s="173"/>
      <c r="N221" s="174"/>
      <c r="O221" s="174"/>
      <c r="P221" s="175">
        <f>P222</f>
        <v>0</v>
      </c>
      <c r="Q221" s="174"/>
      <c r="R221" s="175">
        <f>R222</f>
        <v>0</v>
      </c>
      <c r="S221" s="174"/>
      <c r="T221" s="176">
        <f>T222</f>
        <v>0</v>
      </c>
      <c r="AR221" s="169" t="s">
        <v>77</v>
      </c>
      <c r="AT221" s="177" t="s">
        <v>72</v>
      </c>
      <c r="AU221" s="177" t="s">
        <v>73</v>
      </c>
      <c r="AY221" s="169" t="s">
        <v>276</v>
      </c>
      <c r="BK221" s="178">
        <f>BK222</f>
        <v>0</v>
      </c>
    </row>
    <row r="222" spans="2:65" s="1" customFormat="1" ht="16.5" customHeight="1">
      <c r="B222" s="181"/>
      <c r="C222" s="182" t="s">
        <v>671</v>
      </c>
      <c r="D222" s="182" t="s">
        <v>278</v>
      </c>
      <c r="E222" s="183" t="s">
        <v>3321</v>
      </c>
      <c r="F222" s="184" t="s">
        <v>5526</v>
      </c>
      <c r="G222" s="185" t="s">
        <v>2155</v>
      </c>
      <c r="H222" s="186">
        <v>3</v>
      </c>
      <c r="I222" s="187"/>
      <c r="J222" s="188">
        <f>ROUND(I222*H222,2)</f>
        <v>0</v>
      </c>
      <c r="K222" s="184" t="s">
        <v>459</v>
      </c>
      <c r="L222" s="42"/>
      <c r="M222" s="189" t="s">
        <v>5</v>
      </c>
      <c r="N222" s="190" t="s">
        <v>46</v>
      </c>
      <c r="O222" s="43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5" t="s">
        <v>92</v>
      </c>
      <c r="AT222" s="25" t="s">
        <v>278</v>
      </c>
      <c r="AU222" s="25" t="s">
        <v>77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92</v>
      </c>
      <c r="BM222" s="25" t="s">
        <v>1434</v>
      </c>
    </row>
    <row r="223" spans="2:65" s="11" customFormat="1" ht="37.35" customHeight="1">
      <c r="B223" s="168"/>
      <c r="D223" s="169" t="s">
        <v>72</v>
      </c>
      <c r="E223" s="170" t="s">
        <v>3032</v>
      </c>
      <c r="F223" s="170" t="s">
        <v>3323</v>
      </c>
      <c r="I223" s="171"/>
      <c r="J223" s="172">
        <f>BK223</f>
        <v>0</v>
      </c>
      <c r="L223" s="168"/>
      <c r="M223" s="173"/>
      <c r="N223" s="174"/>
      <c r="O223" s="174"/>
      <c r="P223" s="175">
        <f>SUM(P224:P226)</f>
        <v>0</v>
      </c>
      <c r="Q223" s="174"/>
      <c r="R223" s="175">
        <f>SUM(R224:R226)</f>
        <v>0</v>
      </c>
      <c r="S223" s="174"/>
      <c r="T223" s="176">
        <f>SUM(T224:T226)</f>
        <v>0</v>
      </c>
      <c r="AR223" s="169" t="s">
        <v>77</v>
      </c>
      <c r="AT223" s="177" t="s">
        <v>72</v>
      </c>
      <c r="AU223" s="177" t="s">
        <v>73</v>
      </c>
      <c r="AY223" s="169" t="s">
        <v>276</v>
      </c>
      <c r="BK223" s="178">
        <f>SUM(BK224:BK226)</f>
        <v>0</v>
      </c>
    </row>
    <row r="224" spans="2:65" s="1" customFormat="1" ht="16.5" customHeight="1">
      <c r="B224" s="181"/>
      <c r="C224" s="226" t="s">
        <v>678</v>
      </c>
      <c r="D224" s="226" t="s">
        <v>447</v>
      </c>
      <c r="E224" s="227" t="s">
        <v>3014</v>
      </c>
      <c r="F224" s="228" t="s">
        <v>5527</v>
      </c>
      <c r="G224" s="229" t="s">
        <v>2155</v>
      </c>
      <c r="H224" s="230">
        <v>1</v>
      </c>
      <c r="I224" s="231"/>
      <c r="J224" s="232">
        <f>ROUND(I224*H224,2)</f>
        <v>0</v>
      </c>
      <c r="K224" s="228" t="s">
        <v>459</v>
      </c>
      <c r="L224" s="233"/>
      <c r="M224" s="234" t="s">
        <v>5</v>
      </c>
      <c r="N224" s="235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322</v>
      </c>
      <c r="AT224" s="25" t="s">
        <v>447</v>
      </c>
      <c r="AU224" s="25" t="s">
        <v>77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5528</v>
      </c>
    </row>
    <row r="225" spans="2:65" s="1" customFormat="1" ht="16.5" customHeight="1">
      <c r="B225" s="181"/>
      <c r="C225" s="226" t="s">
        <v>684</v>
      </c>
      <c r="D225" s="226" t="s">
        <v>447</v>
      </c>
      <c r="E225" s="227" t="s">
        <v>3016</v>
      </c>
      <c r="F225" s="228" t="s">
        <v>5529</v>
      </c>
      <c r="G225" s="229" t="s">
        <v>2155</v>
      </c>
      <c r="H225" s="230">
        <v>1</v>
      </c>
      <c r="I225" s="231"/>
      <c r="J225" s="232">
        <f>ROUND(I225*H225,2)</f>
        <v>0</v>
      </c>
      <c r="K225" s="228" t="s">
        <v>459</v>
      </c>
      <c r="L225" s="233"/>
      <c r="M225" s="234" t="s">
        <v>5</v>
      </c>
      <c r="N225" s="235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322</v>
      </c>
      <c r="AT225" s="25" t="s">
        <v>447</v>
      </c>
      <c r="AU225" s="25" t="s">
        <v>77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5530</v>
      </c>
    </row>
    <row r="226" spans="2:65" s="1" customFormat="1" ht="16.5" customHeight="1">
      <c r="B226" s="181"/>
      <c r="C226" s="226" t="s">
        <v>690</v>
      </c>
      <c r="D226" s="226" t="s">
        <v>447</v>
      </c>
      <c r="E226" s="227" t="s">
        <v>3019</v>
      </c>
      <c r="F226" s="228" t="s">
        <v>3325</v>
      </c>
      <c r="G226" s="229" t="s">
        <v>2155</v>
      </c>
      <c r="H226" s="230">
        <v>1</v>
      </c>
      <c r="I226" s="231"/>
      <c r="J226" s="232">
        <f>ROUND(I226*H226,2)</f>
        <v>0</v>
      </c>
      <c r="K226" s="228" t="s">
        <v>459</v>
      </c>
      <c r="L226" s="233"/>
      <c r="M226" s="234" t="s">
        <v>5</v>
      </c>
      <c r="N226" s="235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322</v>
      </c>
      <c r="AT226" s="25" t="s">
        <v>447</v>
      </c>
      <c r="AU226" s="25" t="s">
        <v>77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5531</v>
      </c>
    </row>
    <row r="227" spans="2:65" s="11" customFormat="1" ht="37.35" customHeight="1">
      <c r="B227" s="168"/>
      <c r="D227" s="169" t="s">
        <v>72</v>
      </c>
      <c r="E227" s="170" t="s">
        <v>3039</v>
      </c>
      <c r="F227" s="170" t="s">
        <v>3327</v>
      </c>
      <c r="I227" s="171"/>
      <c r="J227" s="172">
        <f>BK227</f>
        <v>0</v>
      </c>
      <c r="L227" s="168"/>
      <c r="M227" s="173"/>
      <c r="N227" s="174"/>
      <c r="O227" s="174"/>
      <c r="P227" s="175">
        <f>P228</f>
        <v>0</v>
      </c>
      <c r="Q227" s="174"/>
      <c r="R227" s="175">
        <f>R228</f>
        <v>0</v>
      </c>
      <c r="S227" s="174"/>
      <c r="T227" s="176">
        <f>T228</f>
        <v>0</v>
      </c>
      <c r="AR227" s="169" t="s">
        <v>77</v>
      </c>
      <c r="AT227" s="177" t="s">
        <v>72</v>
      </c>
      <c r="AU227" s="177" t="s">
        <v>73</v>
      </c>
      <c r="AY227" s="169" t="s">
        <v>276</v>
      </c>
      <c r="BK227" s="178">
        <f>BK228</f>
        <v>0</v>
      </c>
    </row>
    <row r="228" spans="2:65" s="1" customFormat="1" ht="16.5" customHeight="1">
      <c r="B228" s="181"/>
      <c r="C228" s="182" t="s">
        <v>695</v>
      </c>
      <c r="D228" s="182" t="s">
        <v>278</v>
      </c>
      <c r="E228" s="183" t="s">
        <v>3328</v>
      </c>
      <c r="F228" s="184" t="s">
        <v>3329</v>
      </c>
      <c r="G228" s="185" t="s">
        <v>2155</v>
      </c>
      <c r="H228" s="186">
        <v>7</v>
      </c>
      <c r="I228" s="187"/>
      <c r="J228" s="188">
        <f>ROUND(I228*H228,2)</f>
        <v>0</v>
      </c>
      <c r="K228" s="184" t="s">
        <v>459</v>
      </c>
      <c r="L228" s="42"/>
      <c r="M228" s="189" t="s">
        <v>5</v>
      </c>
      <c r="N228" s="190" t="s">
        <v>46</v>
      </c>
      <c r="O228" s="43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AR228" s="25" t="s">
        <v>92</v>
      </c>
      <c r="AT228" s="25" t="s">
        <v>278</v>
      </c>
      <c r="AU228" s="25" t="s">
        <v>77</v>
      </c>
      <c r="AY228" s="25" t="s">
        <v>276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5" t="s">
        <v>92</v>
      </c>
      <c r="BK228" s="193">
        <f>ROUND(I228*H228,2)</f>
        <v>0</v>
      </c>
      <c r="BL228" s="25" t="s">
        <v>92</v>
      </c>
      <c r="BM228" s="25" t="s">
        <v>1482</v>
      </c>
    </row>
    <row r="229" spans="2:65" s="11" customFormat="1" ht="37.35" customHeight="1">
      <c r="B229" s="168"/>
      <c r="D229" s="169" t="s">
        <v>72</v>
      </c>
      <c r="E229" s="170" t="s">
        <v>2745</v>
      </c>
      <c r="F229" s="170" t="s">
        <v>3132</v>
      </c>
      <c r="I229" s="171"/>
      <c r="J229" s="172">
        <f>BK229</f>
        <v>0</v>
      </c>
      <c r="L229" s="168"/>
      <c r="M229" s="173"/>
      <c r="N229" s="174"/>
      <c r="O229" s="174"/>
      <c r="P229" s="175">
        <f>SUM(P230:P233)</f>
        <v>0</v>
      </c>
      <c r="Q229" s="174"/>
      <c r="R229" s="175">
        <f>SUM(R230:R233)</f>
        <v>0</v>
      </c>
      <c r="S229" s="174"/>
      <c r="T229" s="176">
        <f>SUM(T230:T233)</f>
        <v>0</v>
      </c>
      <c r="AR229" s="169" t="s">
        <v>77</v>
      </c>
      <c r="AT229" s="177" t="s">
        <v>72</v>
      </c>
      <c r="AU229" s="177" t="s">
        <v>73</v>
      </c>
      <c r="AY229" s="169" t="s">
        <v>276</v>
      </c>
      <c r="BK229" s="178">
        <f>SUM(BK230:BK233)</f>
        <v>0</v>
      </c>
    </row>
    <row r="230" spans="2:65" s="1" customFormat="1" ht="16.5" customHeight="1">
      <c r="B230" s="181"/>
      <c r="C230" s="226" t="s">
        <v>701</v>
      </c>
      <c r="D230" s="226" t="s">
        <v>447</v>
      </c>
      <c r="E230" s="227" t="s">
        <v>2745</v>
      </c>
      <c r="F230" s="228" t="s">
        <v>3335</v>
      </c>
      <c r="G230" s="229" t="s">
        <v>2155</v>
      </c>
      <c r="H230" s="230">
        <v>2</v>
      </c>
      <c r="I230" s="231"/>
      <c r="J230" s="232">
        <f>ROUND(I230*H230,2)</f>
        <v>0</v>
      </c>
      <c r="K230" s="228" t="s">
        <v>459</v>
      </c>
      <c r="L230" s="233"/>
      <c r="M230" s="234" t="s">
        <v>5</v>
      </c>
      <c r="N230" s="235" t="s">
        <v>46</v>
      </c>
      <c r="O230" s="43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25" t="s">
        <v>322</v>
      </c>
      <c r="AT230" s="25" t="s">
        <v>447</v>
      </c>
      <c r="AU230" s="25" t="s">
        <v>77</v>
      </c>
      <c r="AY230" s="25" t="s">
        <v>276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92</v>
      </c>
      <c r="BK230" s="193">
        <f>ROUND(I230*H230,2)</f>
        <v>0</v>
      </c>
      <c r="BL230" s="25" t="s">
        <v>92</v>
      </c>
      <c r="BM230" s="25" t="s">
        <v>1499</v>
      </c>
    </row>
    <row r="231" spans="2:65" s="1" customFormat="1" ht="16.5" customHeight="1">
      <c r="B231" s="181"/>
      <c r="C231" s="226" t="s">
        <v>710</v>
      </c>
      <c r="D231" s="226" t="s">
        <v>447</v>
      </c>
      <c r="E231" s="227" t="s">
        <v>5532</v>
      </c>
      <c r="F231" s="228" t="s">
        <v>5533</v>
      </c>
      <c r="G231" s="229" t="s">
        <v>2155</v>
      </c>
      <c r="H231" s="230">
        <v>2</v>
      </c>
      <c r="I231" s="231"/>
      <c r="J231" s="232">
        <f>ROUND(I231*H231,2)</f>
        <v>0</v>
      </c>
      <c r="K231" s="228" t="s">
        <v>459</v>
      </c>
      <c r="L231" s="233"/>
      <c r="M231" s="234" t="s">
        <v>5</v>
      </c>
      <c r="N231" s="235" t="s">
        <v>46</v>
      </c>
      <c r="O231" s="43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25" t="s">
        <v>322</v>
      </c>
      <c r="AT231" s="25" t="s">
        <v>447</v>
      </c>
      <c r="AU231" s="25" t="s">
        <v>77</v>
      </c>
      <c r="AY231" s="25" t="s">
        <v>276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5" t="s">
        <v>92</v>
      </c>
      <c r="BK231" s="193">
        <f>ROUND(I231*H231,2)</f>
        <v>0</v>
      </c>
      <c r="BL231" s="25" t="s">
        <v>92</v>
      </c>
      <c r="BM231" s="25" t="s">
        <v>1512</v>
      </c>
    </row>
    <row r="232" spans="2:65" s="1" customFormat="1" ht="16.5" customHeight="1">
      <c r="B232" s="181"/>
      <c r="C232" s="226" t="s">
        <v>716</v>
      </c>
      <c r="D232" s="226" t="s">
        <v>447</v>
      </c>
      <c r="E232" s="227" t="s">
        <v>3341</v>
      </c>
      <c r="F232" s="228" t="s">
        <v>3342</v>
      </c>
      <c r="G232" s="229" t="s">
        <v>2155</v>
      </c>
      <c r="H232" s="230">
        <v>3</v>
      </c>
      <c r="I232" s="231"/>
      <c r="J232" s="232">
        <f>ROUND(I232*H232,2)</f>
        <v>0</v>
      </c>
      <c r="K232" s="228" t="s">
        <v>459</v>
      </c>
      <c r="L232" s="233"/>
      <c r="M232" s="234" t="s">
        <v>5</v>
      </c>
      <c r="N232" s="235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322</v>
      </c>
      <c r="AT232" s="25" t="s">
        <v>447</v>
      </c>
      <c r="AU232" s="25" t="s">
        <v>77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1524</v>
      </c>
    </row>
    <row r="233" spans="2:65" s="1" customFormat="1" ht="16.5" customHeight="1">
      <c r="B233" s="181"/>
      <c r="C233" s="182" t="s">
        <v>723</v>
      </c>
      <c r="D233" s="182" t="s">
        <v>278</v>
      </c>
      <c r="E233" s="183" t="s">
        <v>3021</v>
      </c>
      <c r="F233" s="184" t="s">
        <v>3343</v>
      </c>
      <c r="G233" s="185" t="s">
        <v>2155</v>
      </c>
      <c r="H233" s="186">
        <v>7</v>
      </c>
      <c r="I233" s="187"/>
      <c r="J233" s="188">
        <f>ROUND(I233*H233,2)</f>
        <v>0</v>
      </c>
      <c r="K233" s="184" t="s">
        <v>459</v>
      </c>
      <c r="L233" s="42"/>
      <c r="M233" s="189" t="s">
        <v>5</v>
      </c>
      <c r="N233" s="190" t="s">
        <v>46</v>
      </c>
      <c r="O233" s="43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5" t="s">
        <v>92</v>
      </c>
      <c r="AT233" s="25" t="s">
        <v>278</v>
      </c>
      <c r="AU233" s="25" t="s">
        <v>77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1536</v>
      </c>
    </row>
    <row r="234" spans="2:65" s="11" customFormat="1" ht="37.35" customHeight="1">
      <c r="B234" s="168"/>
      <c r="D234" s="169" t="s">
        <v>72</v>
      </c>
      <c r="E234" s="170" t="s">
        <v>3043</v>
      </c>
      <c r="F234" s="170" t="s">
        <v>3142</v>
      </c>
      <c r="I234" s="171"/>
      <c r="J234" s="172">
        <f>BK234</f>
        <v>0</v>
      </c>
      <c r="L234" s="168"/>
      <c r="M234" s="173"/>
      <c r="N234" s="174"/>
      <c r="O234" s="174"/>
      <c r="P234" s="175">
        <f>P235</f>
        <v>0</v>
      </c>
      <c r="Q234" s="174"/>
      <c r="R234" s="175">
        <f>R235</f>
        <v>0</v>
      </c>
      <c r="S234" s="174"/>
      <c r="T234" s="176">
        <f>T235</f>
        <v>0</v>
      </c>
      <c r="AR234" s="169" t="s">
        <v>77</v>
      </c>
      <c r="AT234" s="177" t="s">
        <v>72</v>
      </c>
      <c r="AU234" s="177" t="s">
        <v>73</v>
      </c>
      <c r="AY234" s="169" t="s">
        <v>276</v>
      </c>
      <c r="BK234" s="178">
        <f>BK235</f>
        <v>0</v>
      </c>
    </row>
    <row r="235" spans="2:65" s="1" customFormat="1" ht="16.5" customHeight="1">
      <c r="B235" s="181"/>
      <c r="C235" s="182" t="s">
        <v>727</v>
      </c>
      <c r="D235" s="182" t="s">
        <v>278</v>
      </c>
      <c r="E235" s="183" t="s">
        <v>3344</v>
      </c>
      <c r="F235" s="184" t="s">
        <v>3345</v>
      </c>
      <c r="G235" s="185" t="s">
        <v>416</v>
      </c>
      <c r="H235" s="186">
        <v>70</v>
      </c>
      <c r="I235" s="187"/>
      <c r="J235" s="188">
        <f>ROUND(I235*H235,2)</f>
        <v>0</v>
      </c>
      <c r="K235" s="184" t="s">
        <v>459</v>
      </c>
      <c r="L235" s="42"/>
      <c r="M235" s="189" t="s">
        <v>5</v>
      </c>
      <c r="N235" s="190" t="s">
        <v>46</v>
      </c>
      <c r="O235" s="43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25" t="s">
        <v>92</v>
      </c>
      <c r="AT235" s="25" t="s">
        <v>278</v>
      </c>
      <c r="AU235" s="25" t="s">
        <v>77</v>
      </c>
      <c r="AY235" s="25" t="s">
        <v>276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92</v>
      </c>
      <c r="BK235" s="193">
        <f>ROUND(I235*H235,2)</f>
        <v>0</v>
      </c>
      <c r="BL235" s="25" t="s">
        <v>92</v>
      </c>
      <c r="BM235" s="25" t="s">
        <v>1547</v>
      </c>
    </row>
    <row r="236" spans="2:65" s="11" customFormat="1" ht="37.35" customHeight="1">
      <c r="B236" s="168"/>
      <c r="D236" s="169" t="s">
        <v>72</v>
      </c>
      <c r="E236" s="170" t="s">
        <v>2745</v>
      </c>
      <c r="F236" s="170" t="s">
        <v>3132</v>
      </c>
      <c r="I236" s="171"/>
      <c r="J236" s="172">
        <f>BK236</f>
        <v>0</v>
      </c>
      <c r="L236" s="168"/>
      <c r="M236" s="173"/>
      <c r="N236" s="174"/>
      <c r="O236" s="174"/>
      <c r="P236" s="175">
        <f>SUM(P237:P239)</f>
        <v>0</v>
      </c>
      <c r="Q236" s="174"/>
      <c r="R236" s="175">
        <f>SUM(R237:R239)</f>
        <v>0</v>
      </c>
      <c r="S236" s="174"/>
      <c r="T236" s="176">
        <f>SUM(T237:T239)</f>
        <v>0</v>
      </c>
      <c r="AR236" s="169" t="s">
        <v>77</v>
      </c>
      <c r="AT236" s="177" t="s">
        <v>72</v>
      </c>
      <c r="AU236" s="177" t="s">
        <v>73</v>
      </c>
      <c r="AY236" s="169" t="s">
        <v>276</v>
      </c>
      <c r="BK236" s="178">
        <f>SUM(BK237:BK239)</f>
        <v>0</v>
      </c>
    </row>
    <row r="237" spans="2:65" s="1" customFormat="1" ht="16.5" customHeight="1">
      <c r="B237" s="181"/>
      <c r="C237" s="226" t="s">
        <v>734</v>
      </c>
      <c r="D237" s="226" t="s">
        <v>447</v>
      </c>
      <c r="E237" s="227" t="s">
        <v>3023</v>
      </c>
      <c r="F237" s="228" t="s">
        <v>3350</v>
      </c>
      <c r="G237" s="229" t="s">
        <v>416</v>
      </c>
      <c r="H237" s="230">
        <v>70</v>
      </c>
      <c r="I237" s="231"/>
      <c r="J237" s="232">
        <f>ROUND(I237*H237,2)</f>
        <v>0</v>
      </c>
      <c r="K237" s="228" t="s">
        <v>459</v>
      </c>
      <c r="L237" s="233"/>
      <c r="M237" s="234" t="s">
        <v>5</v>
      </c>
      <c r="N237" s="235" t="s">
        <v>46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322</v>
      </c>
      <c r="AT237" s="25" t="s">
        <v>447</v>
      </c>
      <c r="AU237" s="25" t="s">
        <v>77</v>
      </c>
      <c r="AY237" s="25" t="s">
        <v>276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92</v>
      </c>
      <c r="BK237" s="193">
        <f>ROUND(I237*H237,2)</f>
        <v>0</v>
      </c>
      <c r="BL237" s="25" t="s">
        <v>92</v>
      </c>
      <c r="BM237" s="25" t="s">
        <v>5534</v>
      </c>
    </row>
    <row r="238" spans="2:65" s="1" customFormat="1" ht="16.5" customHeight="1">
      <c r="B238" s="181"/>
      <c r="C238" s="226" t="s">
        <v>739</v>
      </c>
      <c r="D238" s="226" t="s">
        <v>447</v>
      </c>
      <c r="E238" s="227" t="s">
        <v>3025</v>
      </c>
      <c r="F238" s="228" t="s">
        <v>3353</v>
      </c>
      <c r="G238" s="229" t="s">
        <v>2155</v>
      </c>
      <c r="H238" s="230">
        <v>10</v>
      </c>
      <c r="I238" s="231"/>
      <c r="J238" s="232">
        <f>ROUND(I238*H238,2)</f>
        <v>0</v>
      </c>
      <c r="K238" s="228" t="s">
        <v>459</v>
      </c>
      <c r="L238" s="233"/>
      <c r="M238" s="234" t="s">
        <v>5</v>
      </c>
      <c r="N238" s="235" t="s">
        <v>46</v>
      </c>
      <c r="O238" s="43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AR238" s="25" t="s">
        <v>322</v>
      </c>
      <c r="AT238" s="25" t="s">
        <v>447</v>
      </c>
      <c r="AU238" s="25" t="s">
        <v>77</v>
      </c>
      <c r="AY238" s="25" t="s">
        <v>276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5" t="s">
        <v>92</v>
      </c>
      <c r="BK238" s="193">
        <f>ROUND(I238*H238,2)</f>
        <v>0</v>
      </c>
      <c r="BL238" s="25" t="s">
        <v>92</v>
      </c>
      <c r="BM238" s="25" t="s">
        <v>5535</v>
      </c>
    </row>
    <row r="239" spans="2:65" s="1" customFormat="1" ht="36">
      <c r="B239" s="42"/>
      <c r="D239" s="195" t="s">
        <v>2961</v>
      </c>
      <c r="F239" s="243" t="s">
        <v>5014</v>
      </c>
      <c r="I239" s="244"/>
      <c r="L239" s="42"/>
      <c r="M239" s="245"/>
      <c r="N239" s="43"/>
      <c r="O239" s="43"/>
      <c r="P239" s="43"/>
      <c r="Q239" s="43"/>
      <c r="R239" s="43"/>
      <c r="S239" s="43"/>
      <c r="T239" s="71"/>
      <c r="AT239" s="25" t="s">
        <v>2961</v>
      </c>
      <c r="AU239" s="25" t="s">
        <v>77</v>
      </c>
    </row>
    <row r="240" spans="2:65" s="11" customFormat="1" ht="37.35" customHeight="1">
      <c r="B240" s="168"/>
      <c r="D240" s="169" t="s">
        <v>72</v>
      </c>
      <c r="E240" s="170" t="s">
        <v>274</v>
      </c>
      <c r="F240" s="170" t="s">
        <v>274</v>
      </c>
      <c r="I240" s="171"/>
      <c r="J240" s="172">
        <f>BK240</f>
        <v>0</v>
      </c>
      <c r="L240" s="168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69" t="s">
        <v>77</v>
      </c>
      <c r="AT240" s="177" t="s">
        <v>72</v>
      </c>
      <c r="AU240" s="177" t="s">
        <v>73</v>
      </c>
      <c r="AY240" s="169" t="s">
        <v>276</v>
      </c>
      <c r="BK240" s="178">
        <f>BK241</f>
        <v>0</v>
      </c>
    </row>
    <row r="241" spans="2:65" s="11" customFormat="1" ht="19.95" customHeight="1">
      <c r="B241" s="168"/>
      <c r="D241" s="169" t="s">
        <v>72</v>
      </c>
      <c r="E241" s="179" t="s">
        <v>72</v>
      </c>
      <c r="F241" s="179" t="s">
        <v>3356</v>
      </c>
      <c r="I241" s="171"/>
      <c r="J241" s="180">
        <f>BK241</f>
        <v>0</v>
      </c>
      <c r="L241" s="168"/>
      <c r="M241" s="173"/>
      <c r="N241" s="174"/>
      <c r="O241" s="174"/>
      <c r="P241" s="175">
        <f>SUM(P242:P244)</f>
        <v>0</v>
      </c>
      <c r="Q241" s="174"/>
      <c r="R241" s="175">
        <f>SUM(R242:R244)</f>
        <v>0</v>
      </c>
      <c r="S241" s="174"/>
      <c r="T241" s="176">
        <f>SUM(T242:T244)</f>
        <v>0</v>
      </c>
      <c r="AR241" s="169" t="s">
        <v>77</v>
      </c>
      <c r="AT241" s="177" t="s">
        <v>72</v>
      </c>
      <c r="AU241" s="177" t="s">
        <v>77</v>
      </c>
      <c r="AY241" s="169" t="s">
        <v>276</v>
      </c>
      <c r="BK241" s="178">
        <f>SUM(BK242:BK244)</f>
        <v>0</v>
      </c>
    </row>
    <row r="242" spans="2:65" s="1" customFormat="1" ht="16.5" customHeight="1">
      <c r="B242" s="181"/>
      <c r="C242" s="182" t="s">
        <v>747</v>
      </c>
      <c r="D242" s="182" t="s">
        <v>278</v>
      </c>
      <c r="E242" s="183" t="s">
        <v>3357</v>
      </c>
      <c r="F242" s="184" t="s">
        <v>3358</v>
      </c>
      <c r="G242" s="185" t="s">
        <v>368</v>
      </c>
      <c r="H242" s="186">
        <v>1</v>
      </c>
      <c r="I242" s="187"/>
      <c r="J242" s="188">
        <f>ROUND(I242*H242,2)</f>
        <v>0</v>
      </c>
      <c r="K242" s="184" t="s">
        <v>459</v>
      </c>
      <c r="L242" s="42"/>
      <c r="M242" s="189" t="s">
        <v>5</v>
      </c>
      <c r="N242" s="190" t="s">
        <v>46</v>
      </c>
      <c r="O242" s="43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25" t="s">
        <v>92</v>
      </c>
      <c r="AT242" s="25" t="s">
        <v>278</v>
      </c>
      <c r="AU242" s="25" t="s">
        <v>81</v>
      </c>
      <c r="AY242" s="25" t="s">
        <v>276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92</v>
      </c>
      <c r="BK242" s="193">
        <f>ROUND(I242*H242,2)</f>
        <v>0</v>
      </c>
      <c r="BL242" s="25" t="s">
        <v>92</v>
      </c>
      <c r="BM242" s="25" t="s">
        <v>5536</v>
      </c>
    </row>
    <row r="243" spans="2:65" s="1" customFormat="1" ht="16.5" customHeight="1">
      <c r="B243" s="181"/>
      <c r="C243" s="182" t="s">
        <v>753</v>
      </c>
      <c r="D243" s="182" t="s">
        <v>278</v>
      </c>
      <c r="E243" s="183" t="s">
        <v>3459</v>
      </c>
      <c r="F243" s="184" t="s">
        <v>3460</v>
      </c>
      <c r="G243" s="185" t="s">
        <v>368</v>
      </c>
      <c r="H243" s="186">
        <v>1</v>
      </c>
      <c r="I243" s="187"/>
      <c r="J243" s="188">
        <f>ROUND(I243*H243,2)</f>
        <v>0</v>
      </c>
      <c r="K243" s="184" t="s">
        <v>459</v>
      </c>
      <c r="L243" s="42"/>
      <c r="M243" s="189" t="s">
        <v>5</v>
      </c>
      <c r="N243" s="190" t="s">
        <v>46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92</v>
      </c>
      <c r="AT243" s="25" t="s">
        <v>278</v>
      </c>
      <c r="AU243" s="25" t="s">
        <v>81</v>
      </c>
      <c r="AY243" s="25" t="s">
        <v>276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92</v>
      </c>
      <c r="BK243" s="193">
        <f>ROUND(I243*H243,2)</f>
        <v>0</v>
      </c>
      <c r="BL243" s="25" t="s">
        <v>92</v>
      </c>
      <c r="BM243" s="25" t="s">
        <v>5537</v>
      </c>
    </row>
    <row r="244" spans="2:65" s="1" customFormat="1" ht="16.5" customHeight="1">
      <c r="B244" s="181"/>
      <c r="C244" s="182" t="s">
        <v>760</v>
      </c>
      <c r="D244" s="182" t="s">
        <v>278</v>
      </c>
      <c r="E244" s="183" t="s">
        <v>3360</v>
      </c>
      <c r="F244" s="184" t="s">
        <v>3361</v>
      </c>
      <c r="G244" s="185" t="s">
        <v>368</v>
      </c>
      <c r="H244" s="186">
        <v>1</v>
      </c>
      <c r="I244" s="187"/>
      <c r="J244" s="188">
        <f>ROUND(I244*H244,2)</f>
        <v>0</v>
      </c>
      <c r="K244" s="184" t="s">
        <v>459</v>
      </c>
      <c r="L244" s="42"/>
      <c r="M244" s="189" t="s">
        <v>5</v>
      </c>
      <c r="N244" s="239" t="s">
        <v>46</v>
      </c>
      <c r="O244" s="240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AR244" s="25" t="s">
        <v>92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5538</v>
      </c>
    </row>
    <row r="245" spans="2:65" s="1" customFormat="1" ht="6.9" customHeight="1">
      <c r="B245" s="57"/>
      <c r="C245" s="58"/>
      <c r="D245" s="58"/>
      <c r="E245" s="58"/>
      <c r="F245" s="58"/>
      <c r="G245" s="58"/>
      <c r="H245" s="58"/>
      <c r="I245" s="135"/>
      <c r="J245" s="58"/>
      <c r="K245" s="58"/>
      <c r="L245" s="42"/>
    </row>
  </sheetData>
  <sheetProtection password="E2A1" sheet="1" objects="1" scenarios="1"/>
  <autoFilter ref="C109:K244"/>
  <mergeCells count="16">
    <mergeCell ref="L2:V2"/>
    <mergeCell ref="E96:H96"/>
    <mergeCell ref="E100:H100"/>
    <mergeCell ref="E98:H98"/>
    <mergeCell ref="E102:H102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210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620" t="s">
        <v>3752</v>
      </c>
      <c r="F9" s="576"/>
      <c r="G9" s="576"/>
      <c r="H9" s="576"/>
      <c r="I9" s="113"/>
      <c r="J9" s="30"/>
      <c r="K9" s="32"/>
    </row>
    <row r="10" spans="1:70" ht="13.2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598" t="s">
        <v>5119</v>
      </c>
      <c r="F11" s="622"/>
      <c r="G11" s="622"/>
      <c r="H11" s="622"/>
      <c r="I11" s="114"/>
      <c r="J11" s="43"/>
      <c r="K11" s="46"/>
    </row>
    <row r="12" spans="1:70" s="1" customFormat="1" ht="13.2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" customHeight="1">
      <c r="B13" s="42"/>
      <c r="C13" s="43"/>
      <c r="D13" s="43"/>
      <c r="E13" s="623" t="s">
        <v>5539</v>
      </c>
      <c r="F13" s="622"/>
      <c r="G13" s="622"/>
      <c r="H13" s="622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5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580" t="s">
        <v>38</v>
      </c>
      <c r="F28" s="580"/>
      <c r="G28" s="580"/>
      <c r="H28" s="580"/>
      <c r="I28" s="119"/>
      <c r="J28" s="118"/>
      <c r="K28" s="120"/>
    </row>
    <row r="29" spans="2:11" s="1" customFormat="1" ht="6.9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" hidden="1" customHeight="1">
      <c r="B34" s="42"/>
      <c r="C34" s="43"/>
      <c r="D34" s="50" t="s">
        <v>43</v>
      </c>
      <c r="E34" s="50" t="s">
        <v>44</v>
      </c>
      <c r="F34" s="126">
        <f>ROUND(SUM(BE91:BE139), 2)</f>
        <v>0</v>
      </c>
      <c r="G34" s="43"/>
      <c r="H34" s="43"/>
      <c r="I34" s="127">
        <v>0.21</v>
      </c>
      <c r="J34" s="126">
        <f>ROUND(ROUND((SUM(BE91:BE139)), 2)*I34, 2)</f>
        <v>0</v>
      </c>
      <c r="K34" s="46"/>
    </row>
    <row r="35" spans="2:11" s="1" customFormat="1" ht="14.4" hidden="1" customHeight="1">
      <c r="B35" s="42"/>
      <c r="C35" s="43"/>
      <c r="D35" s="43"/>
      <c r="E35" s="50" t="s">
        <v>45</v>
      </c>
      <c r="F35" s="126">
        <f>ROUND(SUM(BF91:BF139), 2)</f>
        <v>0</v>
      </c>
      <c r="G35" s="43"/>
      <c r="H35" s="43"/>
      <c r="I35" s="127">
        <v>0.15</v>
      </c>
      <c r="J35" s="126">
        <f>ROUND(ROUND((SUM(BF91:BF139)), 2)*I35, 2)</f>
        <v>0</v>
      </c>
      <c r="K35" s="46"/>
    </row>
    <row r="36" spans="2:11" s="1" customFormat="1" ht="14.4" customHeight="1">
      <c r="B36" s="42"/>
      <c r="C36" s="43"/>
      <c r="D36" s="50" t="s">
        <v>43</v>
      </c>
      <c r="E36" s="50" t="s">
        <v>46</v>
      </c>
      <c r="F36" s="126">
        <f>ROUND(SUM(BG91:BG139),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" customHeight="1">
      <c r="B37" s="42"/>
      <c r="C37" s="43"/>
      <c r="D37" s="43"/>
      <c r="E37" s="50" t="s">
        <v>47</v>
      </c>
      <c r="F37" s="126">
        <f>ROUND(SUM(BH91:BH139),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" hidden="1" customHeight="1">
      <c r="B38" s="42"/>
      <c r="C38" s="43"/>
      <c r="D38" s="43"/>
      <c r="E38" s="50" t="s">
        <v>48</v>
      </c>
      <c r="F38" s="126">
        <f>ROUND(SUM(BI91:BI139),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620" t="str">
        <f>E7</f>
        <v>STAVBA 1 + STAVBA 2</v>
      </c>
      <c r="F49" s="621"/>
      <c r="G49" s="621"/>
      <c r="H49" s="621"/>
      <c r="I49" s="114"/>
      <c r="J49" s="43"/>
      <c r="K49" s="46"/>
    </row>
    <row r="50" spans="2:47" ht="13.2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620" t="s">
        <v>3752</v>
      </c>
      <c r="F51" s="576"/>
      <c r="G51" s="576"/>
      <c r="H51" s="576"/>
      <c r="I51" s="113"/>
      <c r="J51" s="30"/>
      <c r="K51" s="32"/>
    </row>
    <row r="52" spans="2:47" ht="13.2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598" t="s">
        <v>5119</v>
      </c>
      <c r="F53" s="622"/>
      <c r="G53" s="622"/>
      <c r="H53" s="622"/>
      <c r="I53" s="114"/>
      <c r="J53" s="43"/>
      <c r="K53" s="46"/>
    </row>
    <row r="54" spans="2:47" s="1" customFormat="1" ht="14.4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623" t="str">
        <f>E13</f>
        <v>2.2.3.2 - HROMOSVOD</v>
      </c>
      <c r="F55" s="622"/>
      <c r="G55" s="622"/>
      <c r="H55" s="622"/>
      <c r="I55" s="114"/>
      <c r="J55" s="43"/>
      <c r="K55" s="46"/>
    </row>
    <row r="56" spans="2:47" s="1" customFormat="1" ht="6.9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3.2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580" t="str">
        <f>E25</f>
        <v>ASET studio s.r.o.</v>
      </c>
      <c r="K59" s="46"/>
    </row>
    <row r="60" spans="2:47" s="1" customFormat="1" ht="14.4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628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J94</f>
        <v>0</v>
      </c>
      <c r="K66" s="149"/>
    </row>
    <row r="67" spans="2:12" s="8" customFormat="1" ht="24.9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J122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" customHeight="1">
      <c r="B74" s="42"/>
      <c r="C74" s="62" t="s">
        <v>260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20</v>
      </c>
      <c r="L76" s="42"/>
    </row>
    <row r="77" spans="2:12" s="1" customFormat="1" ht="16.5" customHeight="1">
      <c r="B77" s="42"/>
      <c r="E77" s="624" t="str">
        <f>E7</f>
        <v>STAVBA 1 + STAVBA 2</v>
      </c>
      <c r="F77" s="625"/>
      <c r="G77" s="625"/>
      <c r="H77" s="625"/>
      <c r="L77" s="42"/>
    </row>
    <row r="78" spans="2:12" ht="13.2">
      <c r="B78" s="29"/>
      <c r="C78" s="64" t="s">
        <v>234</v>
      </c>
      <c r="L78" s="29"/>
    </row>
    <row r="79" spans="2:12" ht="16.5" customHeight="1">
      <c r="B79" s="29"/>
      <c r="E79" s="624" t="s">
        <v>3752</v>
      </c>
      <c r="F79" s="618"/>
      <c r="G79" s="618"/>
      <c r="H79" s="618"/>
      <c r="L79" s="29"/>
    </row>
    <row r="80" spans="2:12" ht="13.2">
      <c r="B80" s="29"/>
      <c r="C80" s="64" t="s">
        <v>236</v>
      </c>
      <c r="L80" s="29"/>
    </row>
    <row r="81" spans="2:65" s="1" customFormat="1" ht="16.5" customHeight="1">
      <c r="B81" s="42"/>
      <c r="E81" s="626" t="s">
        <v>5119</v>
      </c>
      <c r="F81" s="627"/>
      <c r="G81" s="627"/>
      <c r="H81" s="627"/>
      <c r="L81" s="42"/>
    </row>
    <row r="82" spans="2:65" s="1" customFormat="1" ht="14.4" customHeight="1">
      <c r="B82" s="42"/>
      <c r="C82" s="64" t="s">
        <v>238</v>
      </c>
      <c r="L82" s="42"/>
    </row>
    <row r="83" spans="2:65" s="1" customFormat="1" ht="17.25" customHeight="1">
      <c r="B83" s="42"/>
      <c r="E83" s="591" t="str">
        <f>E13</f>
        <v>2.2.3.2 - HROMOSVOD</v>
      </c>
      <c r="F83" s="627"/>
      <c r="G83" s="627"/>
      <c r="H83" s="627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P92+P94+P122</f>
        <v>0</v>
      </c>
      <c r="Q91" s="69"/>
      <c r="R91" s="165">
        <f>R92+R94+R122</f>
        <v>0</v>
      </c>
      <c r="S91" s="69"/>
      <c r="T91" s="166">
        <f>T92+T94+T122</f>
        <v>0</v>
      </c>
      <c r="AT91" s="25" t="s">
        <v>72</v>
      </c>
      <c r="AU91" s="25" t="s">
        <v>244</v>
      </c>
      <c r="BK91" s="167">
        <f>BK92+BK94+BK122</f>
        <v>0</v>
      </c>
    </row>
    <row r="92" spans="2:65" s="11" customFormat="1" ht="37.35" customHeight="1">
      <c r="B92" s="168"/>
      <c r="D92" s="169" t="s">
        <v>72</v>
      </c>
      <c r="E92" s="170" t="s">
        <v>3129</v>
      </c>
      <c r="F92" s="170" t="s">
        <v>3130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5540</v>
      </c>
      <c r="F93" s="184" t="s">
        <v>3131</v>
      </c>
      <c r="G93" s="185" t="s">
        <v>2155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77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81</v>
      </c>
    </row>
    <row r="94" spans="2:65" s="11" customFormat="1" ht="37.35" customHeight="1">
      <c r="B94" s="168"/>
      <c r="D94" s="169" t="s">
        <v>72</v>
      </c>
      <c r="E94" s="170" t="s">
        <v>2745</v>
      </c>
      <c r="F94" s="170" t="s">
        <v>3132</v>
      </c>
      <c r="I94" s="171"/>
      <c r="J94" s="172">
        <f>BK94</f>
        <v>0</v>
      </c>
      <c r="L94" s="168"/>
      <c r="M94" s="173"/>
      <c r="N94" s="174"/>
      <c r="O94" s="174"/>
      <c r="P94" s="175">
        <f>SUM(P95:P121)</f>
        <v>0</v>
      </c>
      <c r="Q94" s="174"/>
      <c r="R94" s="175">
        <f>SUM(R95:R121)</f>
        <v>0</v>
      </c>
      <c r="S94" s="174"/>
      <c r="T94" s="176">
        <f>SUM(T95:T121)</f>
        <v>0</v>
      </c>
      <c r="AR94" s="169" t="s">
        <v>77</v>
      </c>
      <c r="AT94" s="177" t="s">
        <v>72</v>
      </c>
      <c r="AU94" s="177" t="s">
        <v>73</v>
      </c>
      <c r="AY94" s="169" t="s">
        <v>276</v>
      </c>
      <c r="BK94" s="178">
        <f>SUM(BK95:BK121)</f>
        <v>0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5032</v>
      </c>
      <c r="F95" s="228" t="s">
        <v>3134</v>
      </c>
      <c r="G95" s="229" t="s">
        <v>2155</v>
      </c>
      <c r="H95" s="230">
        <v>1</v>
      </c>
      <c r="I95" s="231"/>
      <c r="J95" s="232">
        <f>ROUND(I95*H95,2)</f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3136</v>
      </c>
      <c r="F96" s="228" t="s">
        <v>3137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5541</v>
      </c>
    </row>
    <row r="97" spans="2:65" s="13" customFormat="1">
      <c r="B97" s="202"/>
      <c r="D97" s="195" t="s">
        <v>284</v>
      </c>
      <c r="E97" s="203" t="s">
        <v>5</v>
      </c>
      <c r="F97" s="204" t="s">
        <v>77</v>
      </c>
      <c r="H97" s="205">
        <v>1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77</v>
      </c>
      <c r="AV97" s="13" t="s">
        <v>81</v>
      </c>
      <c r="AW97" s="13" t="s">
        <v>36</v>
      </c>
      <c r="AX97" s="13" t="s">
        <v>77</v>
      </c>
      <c r="AY97" s="203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5</v>
      </c>
      <c r="H98" s="205">
        <v>0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" customFormat="1" ht="16.5" customHeight="1">
      <c r="B109" s="181"/>
      <c r="C109" s="226" t="s">
        <v>92</v>
      </c>
      <c r="D109" s="226" t="s">
        <v>447</v>
      </c>
      <c r="E109" s="227" t="s">
        <v>3139</v>
      </c>
      <c r="F109" s="228" t="s">
        <v>3140</v>
      </c>
      <c r="G109" s="229" t="s">
        <v>2155</v>
      </c>
      <c r="H109" s="230">
        <v>1</v>
      </c>
      <c r="I109" s="231"/>
      <c r="J109" s="232">
        <f>ROUND(I109*H109,2)</f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5542</v>
      </c>
    </row>
    <row r="110" spans="2:65" s="13" customFormat="1">
      <c r="B110" s="202"/>
      <c r="D110" s="195" t="s">
        <v>284</v>
      </c>
      <c r="E110" s="203" t="s">
        <v>5</v>
      </c>
      <c r="F110" s="204" t="s">
        <v>77</v>
      </c>
      <c r="H110" s="205">
        <v>1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77</v>
      </c>
      <c r="AV110" s="13" t="s">
        <v>81</v>
      </c>
      <c r="AW110" s="13" t="s">
        <v>36</v>
      </c>
      <c r="AX110" s="13" t="s">
        <v>77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</v>
      </c>
      <c r="H111" s="205">
        <v>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1" customFormat="1" ht="37.35" customHeight="1">
      <c r="B122" s="168"/>
      <c r="D122" s="169" t="s">
        <v>72</v>
      </c>
      <c r="E122" s="170" t="s">
        <v>2776</v>
      </c>
      <c r="F122" s="170" t="s">
        <v>3142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SUM(P123:P139)</f>
        <v>0</v>
      </c>
      <c r="Q122" s="174"/>
      <c r="R122" s="175">
        <f>SUM(R123:R139)</f>
        <v>0</v>
      </c>
      <c r="S122" s="174"/>
      <c r="T122" s="176">
        <f>SUM(T123:T139)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SUM(BK123:BK139)</f>
        <v>0</v>
      </c>
    </row>
    <row r="123" spans="2:65" s="1" customFormat="1" ht="16.5" customHeight="1">
      <c r="B123" s="181"/>
      <c r="C123" s="182" t="s">
        <v>305</v>
      </c>
      <c r="D123" s="182" t="s">
        <v>278</v>
      </c>
      <c r="E123" s="183" t="s">
        <v>3143</v>
      </c>
      <c r="F123" s="184" t="s">
        <v>3144</v>
      </c>
      <c r="G123" s="185" t="s">
        <v>416</v>
      </c>
      <c r="H123" s="186">
        <v>165</v>
      </c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310</v>
      </c>
    </row>
    <row r="124" spans="2:65" s="1" customFormat="1" ht="16.5" customHeight="1">
      <c r="B124" s="181"/>
      <c r="C124" s="182" t="s">
        <v>310</v>
      </c>
      <c r="D124" s="182" t="s">
        <v>278</v>
      </c>
      <c r="E124" s="183" t="s">
        <v>3145</v>
      </c>
      <c r="F124" s="184" t="s">
        <v>3146</v>
      </c>
      <c r="G124" s="185" t="s">
        <v>416</v>
      </c>
      <c r="H124" s="186">
        <v>8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322</v>
      </c>
    </row>
    <row r="125" spans="2:65" s="1" customFormat="1" ht="24">
      <c r="B125" s="42"/>
      <c r="D125" s="195" t="s">
        <v>2961</v>
      </c>
      <c r="F125" s="243" t="s">
        <v>3147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182" t="s">
        <v>315</v>
      </c>
      <c r="D126" s="182" t="s">
        <v>278</v>
      </c>
      <c r="E126" s="183" t="s">
        <v>3148</v>
      </c>
      <c r="F126" s="184" t="s">
        <v>3149</v>
      </c>
      <c r="G126" s="185" t="s">
        <v>416</v>
      </c>
      <c r="H126" s="186">
        <v>15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340</v>
      </c>
    </row>
    <row r="127" spans="2:65" s="1" customFormat="1" ht="24">
      <c r="B127" s="42"/>
      <c r="D127" s="195" t="s">
        <v>2961</v>
      </c>
      <c r="F127" s="243" t="s">
        <v>3153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2961</v>
      </c>
      <c r="AU127" s="25" t="s">
        <v>77</v>
      </c>
    </row>
    <row r="128" spans="2:65" s="1" customFormat="1" ht="16.5" customHeight="1">
      <c r="B128" s="181"/>
      <c r="C128" s="182" t="s">
        <v>322</v>
      </c>
      <c r="D128" s="182" t="s">
        <v>278</v>
      </c>
      <c r="E128" s="183" t="s">
        <v>3154</v>
      </c>
      <c r="F128" s="184" t="s">
        <v>3155</v>
      </c>
      <c r="G128" s="185" t="s">
        <v>2155</v>
      </c>
      <c r="H128" s="186">
        <v>60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356</v>
      </c>
    </row>
    <row r="129" spans="2:65" s="1" customFormat="1" ht="16.5" customHeight="1">
      <c r="B129" s="181"/>
      <c r="C129" s="182" t="s">
        <v>332</v>
      </c>
      <c r="D129" s="182" t="s">
        <v>278</v>
      </c>
      <c r="E129" s="183" t="s">
        <v>3156</v>
      </c>
      <c r="F129" s="184" t="s">
        <v>3157</v>
      </c>
      <c r="G129" s="185" t="s">
        <v>2155</v>
      </c>
      <c r="H129" s="186">
        <v>28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372</v>
      </c>
    </row>
    <row r="130" spans="2:65" s="1" customFormat="1" ht="24">
      <c r="B130" s="42"/>
      <c r="D130" s="195" t="s">
        <v>2961</v>
      </c>
      <c r="F130" s="243" t="s">
        <v>5543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3162</v>
      </c>
      <c r="F131" s="228" t="s">
        <v>3163</v>
      </c>
      <c r="G131" s="229" t="s">
        <v>591</v>
      </c>
      <c r="H131" s="230">
        <v>157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384</v>
      </c>
    </row>
    <row r="132" spans="2:65" s="1" customFormat="1" ht="16.5" customHeight="1">
      <c r="B132" s="181"/>
      <c r="C132" s="226" t="s">
        <v>347</v>
      </c>
      <c r="D132" s="226" t="s">
        <v>447</v>
      </c>
      <c r="E132" s="227" t="s">
        <v>3164</v>
      </c>
      <c r="F132" s="228" t="s">
        <v>3165</v>
      </c>
      <c r="G132" s="229" t="s">
        <v>591</v>
      </c>
      <c r="H132" s="230">
        <v>5</v>
      </c>
      <c r="I132" s="231"/>
      <c r="J132" s="232">
        <f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413</v>
      </c>
    </row>
    <row r="133" spans="2:65" s="1" customFormat="1" ht="24">
      <c r="B133" s="42"/>
      <c r="D133" s="195" t="s">
        <v>2961</v>
      </c>
      <c r="F133" s="243" t="s">
        <v>3166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77</v>
      </c>
    </row>
    <row r="134" spans="2:65" s="1" customFormat="1" ht="16.5" customHeight="1">
      <c r="B134" s="181"/>
      <c r="C134" s="226" t="s">
        <v>356</v>
      </c>
      <c r="D134" s="226" t="s">
        <v>447</v>
      </c>
      <c r="E134" s="227" t="s">
        <v>3167</v>
      </c>
      <c r="F134" s="228" t="s">
        <v>3168</v>
      </c>
      <c r="G134" s="229" t="s">
        <v>416</v>
      </c>
      <c r="H134" s="230">
        <v>15</v>
      </c>
      <c r="I134" s="231"/>
      <c r="J134" s="232">
        <f>ROUND(I134*H134,2)</f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" customFormat="1" ht="24">
      <c r="B135" s="42"/>
      <c r="D135" s="195" t="s">
        <v>2961</v>
      </c>
      <c r="F135" s="243" t="s">
        <v>3176</v>
      </c>
      <c r="I135" s="244"/>
      <c r="L135" s="42"/>
      <c r="M135" s="245"/>
      <c r="N135" s="43"/>
      <c r="O135" s="43"/>
      <c r="P135" s="43"/>
      <c r="Q135" s="43"/>
      <c r="R135" s="43"/>
      <c r="S135" s="43"/>
      <c r="T135" s="71"/>
      <c r="AT135" s="25" t="s">
        <v>2961</v>
      </c>
      <c r="AU135" s="25" t="s">
        <v>77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3177</v>
      </c>
      <c r="F136" s="228" t="s">
        <v>3178</v>
      </c>
      <c r="G136" s="229" t="s">
        <v>2155</v>
      </c>
      <c r="H136" s="230">
        <v>2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5544</v>
      </c>
      <c r="F137" s="228" t="s">
        <v>5545</v>
      </c>
      <c r="G137" s="229" t="s">
        <v>2155</v>
      </c>
      <c r="H137" s="230">
        <v>21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16.5" customHeight="1">
      <c r="B138" s="181"/>
      <c r="C138" s="226" t="s">
        <v>12</v>
      </c>
      <c r="D138" s="226" t="s">
        <v>447</v>
      </c>
      <c r="E138" s="227" t="s">
        <v>3181</v>
      </c>
      <c r="F138" s="228" t="s">
        <v>3182</v>
      </c>
      <c r="G138" s="229" t="s">
        <v>2155</v>
      </c>
      <c r="H138" s="230">
        <v>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456</v>
      </c>
    </row>
    <row r="139" spans="2:65" s="1" customFormat="1" ht="16.5" customHeight="1">
      <c r="B139" s="181"/>
      <c r="C139" s="226" t="s">
        <v>384</v>
      </c>
      <c r="D139" s="226" t="s">
        <v>447</v>
      </c>
      <c r="E139" s="227" t="s">
        <v>3183</v>
      </c>
      <c r="F139" s="228" t="s">
        <v>3184</v>
      </c>
      <c r="G139" s="229" t="s">
        <v>2155</v>
      </c>
      <c r="H139" s="230">
        <v>60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49" t="s">
        <v>46</v>
      </c>
      <c r="O139" s="240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467</v>
      </c>
    </row>
    <row r="140" spans="2:65" s="1" customFormat="1" ht="6.9" customHeight="1">
      <c r="B140" s="57"/>
      <c r="C140" s="58"/>
      <c r="D140" s="58"/>
      <c r="E140" s="58"/>
      <c r="F140" s="58"/>
      <c r="G140" s="58"/>
      <c r="H140" s="58"/>
      <c r="I140" s="135"/>
      <c r="J140" s="58"/>
      <c r="K140" s="58"/>
      <c r="L140" s="42"/>
    </row>
  </sheetData>
  <sheetProtection password="E2A1" sheet="1" objects="1" scenarios="1"/>
  <autoFilter ref="C90:K139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213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620" t="s">
        <v>3752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5546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620" t="s">
        <v>3752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2.3 - IO 01 - PŘÍPOJKA DEŠŤOVÉ KANALIZACE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95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95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95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95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" customHeight="1">
      <c r="B73" s="42"/>
      <c r="C73" s="62" t="s">
        <v>260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20</v>
      </c>
      <c r="L75" s="42"/>
    </row>
    <row r="76" spans="2:12" s="1" customFormat="1" ht="16.5" customHeight="1">
      <c r="B76" s="42"/>
      <c r="E76" s="624" t="str">
        <f>E7</f>
        <v>STAVBA 1 + STAVBA 2</v>
      </c>
      <c r="F76" s="625"/>
      <c r="G76" s="625"/>
      <c r="H76" s="625"/>
      <c r="L76" s="42"/>
    </row>
    <row r="77" spans="2:12" ht="13.2">
      <c r="B77" s="29"/>
      <c r="C77" s="64" t="s">
        <v>234</v>
      </c>
      <c r="L77" s="29"/>
    </row>
    <row r="78" spans="2:12" s="1" customFormat="1" ht="16.5" customHeight="1">
      <c r="B78" s="42"/>
      <c r="E78" s="624" t="s">
        <v>3752</v>
      </c>
      <c r="F78" s="627"/>
      <c r="G78" s="627"/>
      <c r="H78" s="627"/>
      <c r="L78" s="42"/>
    </row>
    <row r="79" spans="2:12" s="1" customFormat="1" ht="14.4" customHeight="1">
      <c r="B79" s="42"/>
      <c r="C79" s="64" t="s">
        <v>236</v>
      </c>
      <c r="L79" s="42"/>
    </row>
    <row r="80" spans="2:12" s="1" customFormat="1" ht="17.25" customHeight="1">
      <c r="B80" s="42"/>
      <c r="E80" s="591" t="str">
        <f>E11</f>
        <v>2.3 - IO 01 - PŘÍPOJKA DEŠŤOVÉ KANALIZACE</v>
      </c>
      <c r="F80" s="627"/>
      <c r="G80" s="627"/>
      <c r="H80" s="627"/>
      <c r="L80" s="42"/>
    </row>
    <row r="81" spans="2:65" s="1" customFormat="1" ht="6.9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" customHeight="1">
      <c r="B83" s="42"/>
      <c r="L83" s="42"/>
    </row>
    <row r="84" spans="2:65" s="1" customFormat="1" ht="13.2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63.198000000000008</v>
      </c>
      <c r="S88" s="69"/>
      <c r="T88" s="166">
        <f>T89+T171</f>
        <v>16.32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63.198000000000008</v>
      </c>
      <c r="S89" s="174"/>
      <c r="T89" s="176">
        <f>T90+T149+T152+T169</f>
        <v>16.32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95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56.767200000000003</v>
      </c>
      <c r="S90" s="174"/>
      <c r="T90" s="176">
        <f>SUM(T91:T148)</f>
        <v>16.32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40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16.32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5547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30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5548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5549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5550</v>
      </c>
      <c r="H95" s="205">
        <v>30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30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30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80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6.720000000000001E-2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5551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5552</v>
      </c>
      <c r="H100" s="205">
        <v>80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80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80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80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5553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5552</v>
      </c>
      <c r="H105" s="205">
        <v>80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80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80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30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5554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475</v>
      </c>
      <c r="H111" s="205">
        <v>30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30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30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300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5555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5556</v>
      </c>
      <c r="H117" s="205">
        <v>300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300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300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30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5557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475</v>
      </c>
      <c r="H123" s="205">
        <v>30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30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30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30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5558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475</v>
      </c>
      <c r="H129" s="205">
        <v>30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30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30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5559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5560</v>
      </c>
      <c r="H135" s="205">
        <v>48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48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30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5561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475</v>
      </c>
      <c r="H141" s="205">
        <v>30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30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30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56.7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56.7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5562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5563</v>
      </c>
      <c r="H146" s="205">
        <v>56.7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56.7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56.7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3.3400000000000003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40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5564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3.3400000000000003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5565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3.0908000000000002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20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8.5400000000000004E-2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5566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5549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5567</v>
      </c>
      <c r="H155" s="205">
        <v>20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20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20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4.0000000000000001E-3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5568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5549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5567</v>
      </c>
      <c r="H159" s="205">
        <v>20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20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20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1.3999999999999998E-3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5569</v>
      </c>
    </row>
    <row r="162" spans="2:65" s="12" customFormat="1">
      <c r="B162" s="194"/>
      <c r="D162" s="195" t="s">
        <v>284</v>
      </c>
      <c r="E162" s="196" t="s">
        <v>5</v>
      </c>
      <c r="F162" s="197" t="s">
        <v>5549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5567</v>
      </c>
      <c r="H163" s="205">
        <v>20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20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5570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3.0910000000000002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5571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10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5572</v>
      </c>
    </row>
    <row r="173" spans="2:65" s="13" customFormat="1">
      <c r="B173" s="202"/>
      <c r="D173" s="195" t="s">
        <v>284</v>
      </c>
      <c r="E173" s="203" t="s">
        <v>5</v>
      </c>
      <c r="F173" s="204" t="s">
        <v>5573</v>
      </c>
      <c r="H173" s="205">
        <v>10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10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216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620" t="s">
        <v>3752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5574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ROUND(SUM(BE90:BE225), 2)</f>
        <v>0</v>
      </c>
      <c r="G32" s="43"/>
      <c r="H32" s="43"/>
      <c r="I32" s="127">
        <v>0.21</v>
      </c>
      <c r="J32" s="126">
        <f>ROUND(ROUND((SUM(BE90:BE225)),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ROUND(SUM(BF90:BF225), 2)</f>
        <v>0</v>
      </c>
      <c r="G33" s="43"/>
      <c r="H33" s="43"/>
      <c r="I33" s="127">
        <v>0.15</v>
      </c>
      <c r="J33" s="126">
        <f>ROUND(ROUND((SUM(BF90:BF225)),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ROUND(SUM(BG90:BG225),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ROUND(SUM(BH90:BH225),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ROUND(SUM(BI90:BI225),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620" t="s">
        <v>3752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2.4 - IO 02 - ZPEVNĚNÉ PLOCHY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95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95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J135</f>
        <v>0</v>
      </c>
      <c r="K63" s="156"/>
    </row>
    <row r="64" spans="2:47" s="9" customFormat="1" ht="19.95" customHeight="1">
      <c r="B64" s="150"/>
      <c r="C64" s="151"/>
      <c r="D64" s="152" t="s">
        <v>766</v>
      </c>
      <c r="E64" s="153"/>
      <c r="F64" s="153"/>
      <c r="G64" s="153"/>
      <c r="H64" s="153"/>
      <c r="I64" s="154"/>
      <c r="J64" s="155">
        <f>J169</f>
        <v>0</v>
      </c>
      <c r="K64" s="156"/>
    </row>
    <row r="65" spans="2:12" s="9" customFormat="1" ht="19.95" customHeight="1">
      <c r="B65" s="150"/>
      <c r="C65" s="151"/>
      <c r="D65" s="152" t="s">
        <v>251</v>
      </c>
      <c r="E65" s="153"/>
      <c r="F65" s="153"/>
      <c r="G65" s="153"/>
      <c r="H65" s="153"/>
      <c r="I65" s="154"/>
      <c r="J65" s="155">
        <f>J172</f>
        <v>0</v>
      </c>
      <c r="K65" s="156"/>
    </row>
    <row r="66" spans="2:12" s="9" customFormat="1" ht="19.95" customHeight="1">
      <c r="B66" s="150"/>
      <c r="C66" s="151"/>
      <c r="D66" s="152" t="s">
        <v>253</v>
      </c>
      <c r="E66" s="153"/>
      <c r="F66" s="153"/>
      <c r="G66" s="153"/>
      <c r="H66" s="153"/>
      <c r="I66" s="154"/>
      <c r="J66" s="155">
        <f>J208</f>
        <v>0</v>
      </c>
      <c r="K66" s="156"/>
    </row>
    <row r="67" spans="2:12" s="8" customFormat="1" ht="24.9" customHeight="1">
      <c r="B67" s="143"/>
      <c r="C67" s="144"/>
      <c r="D67" s="145" t="s">
        <v>254</v>
      </c>
      <c r="E67" s="146"/>
      <c r="F67" s="146"/>
      <c r="G67" s="146"/>
      <c r="H67" s="146"/>
      <c r="I67" s="147"/>
      <c r="J67" s="148">
        <f>J210</f>
        <v>0</v>
      </c>
      <c r="K67" s="149"/>
    </row>
    <row r="68" spans="2:12" s="9" customFormat="1" ht="19.95" customHeight="1">
      <c r="B68" s="150"/>
      <c r="C68" s="151"/>
      <c r="D68" s="152" t="s">
        <v>255</v>
      </c>
      <c r="E68" s="153"/>
      <c r="F68" s="153"/>
      <c r="G68" s="153"/>
      <c r="H68" s="153"/>
      <c r="I68" s="154"/>
      <c r="J68" s="155">
        <f>J211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" customHeight="1">
      <c r="B75" s="42"/>
      <c r="C75" s="62" t="s">
        <v>260</v>
      </c>
      <c r="L75" s="42"/>
    </row>
    <row r="76" spans="2:12" s="1" customFormat="1" ht="6.9" customHeight="1">
      <c r="B76" s="42"/>
      <c r="L76" s="42"/>
    </row>
    <row r="77" spans="2:12" s="1" customFormat="1" ht="14.4" customHeight="1">
      <c r="B77" s="42"/>
      <c r="C77" s="64" t="s">
        <v>20</v>
      </c>
      <c r="L77" s="42"/>
    </row>
    <row r="78" spans="2:12" s="1" customFormat="1" ht="16.5" customHeight="1">
      <c r="B78" s="42"/>
      <c r="E78" s="624" t="str">
        <f>E7</f>
        <v>STAVBA 1 + STAVBA 2</v>
      </c>
      <c r="F78" s="625"/>
      <c r="G78" s="625"/>
      <c r="H78" s="625"/>
      <c r="L78" s="42"/>
    </row>
    <row r="79" spans="2:12" ht="13.2">
      <c r="B79" s="29"/>
      <c r="C79" s="64" t="s">
        <v>234</v>
      </c>
      <c r="L79" s="29"/>
    </row>
    <row r="80" spans="2:12" s="1" customFormat="1" ht="16.5" customHeight="1">
      <c r="B80" s="42"/>
      <c r="E80" s="624" t="s">
        <v>3752</v>
      </c>
      <c r="F80" s="627"/>
      <c r="G80" s="627"/>
      <c r="H80" s="627"/>
      <c r="L80" s="42"/>
    </row>
    <row r="81" spans="2:65" s="1" customFormat="1" ht="14.4" customHeight="1">
      <c r="B81" s="42"/>
      <c r="C81" s="64" t="s">
        <v>236</v>
      </c>
      <c r="L81" s="42"/>
    </row>
    <row r="82" spans="2:65" s="1" customFormat="1" ht="17.25" customHeight="1">
      <c r="B82" s="42"/>
      <c r="E82" s="591" t="str">
        <f>E11</f>
        <v>2.4 - IO 02 - ZPEVNĚNÉ PLOCHY</v>
      </c>
      <c r="F82" s="627"/>
      <c r="G82" s="627"/>
      <c r="H82" s="627"/>
      <c r="L82" s="42"/>
    </row>
    <row r="83" spans="2:65" s="1" customFormat="1" ht="6.9" customHeight="1">
      <c r="B83" s="42"/>
      <c r="L83" s="42"/>
    </row>
    <row r="84" spans="2:65" s="1" customFormat="1" ht="18" customHeight="1">
      <c r="B84" s="42"/>
      <c r="C84" s="64" t="s">
        <v>24</v>
      </c>
      <c r="F84" s="157" t="str">
        <f>F14</f>
        <v>Olomouc, ul. Šlechtitelů, areál PřF UP, parc. č. 1</v>
      </c>
      <c r="I84" s="158" t="s">
        <v>26</v>
      </c>
      <c r="J84" s="68" t="str">
        <f>IF(J14="","",J14)</f>
        <v>30. 1. 2018</v>
      </c>
      <c r="L84" s="42"/>
    </row>
    <row r="85" spans="2:65" s="1" customFormat="1" ht="6.9" customHeight="1">
      <c r="B85" s="42"/>
      <c r="L85" s="42"/>
    </row>
    <row r="86" spans="2:65" s="1" customFormat="1" ht="13.2">
      <c r="B86" s="42"/>
      <c r="C86" s="64" t="s">
        <v>28</v>
      </c>
      <c r="F86" s="157" t="str">
        <f>E17</f>
        <v>Univerzita Palackého v Olomouci, Křížkovského</v>
      </c>
      <c r="I86" s="158" t="s">
        <v>34</v>
      </c>
      <c r="J86" s="157" t="str">
        <f>E23</f>
        <v>ASET studio s.r.o.</v>
      </c>
      <c r="L86" s="42"/>
    </row>
    <row r="87" spans="2:65" s="1" customFormat="1" ht="14.4" customHeight="1">
      <c r="B87" s="42"/>
      <c r="C87" s="64" t="s">
        <v>32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261</v>
      </c>
      <c r="D89" s="161" t="s">
        <v>58</v>
      </c>
      <c r="E89" s="161" t="s">
        <v>54</v>
      </c>
      <c r="F89" s="161" t="s">
        <v>262</v>
      </c>
      <c r="G89" s="161" t="s">
        <v>263</v>
      </c>
      <c r="H89" s="161" t="s">
        <v>264</v>
      </c>
      <c r="I89" s="162" t="s">
        <v>265</v>
      </c>
      <c r="J89" s="161" t="s">
        <v>242</v>
      </c>
      <c r="K89" s="163" t="s">
        <v>266</v>
      </c>
      <c r="L89" s="159"/>
      <c r="M89" s="74" t="s">
        <v>267</v>
      </c>
      <c r="N89" s="75" t="s">
        <v>43</v>
      </c>
      <c r="O89" s="75" t="s">
        <v>268</v>
      </c>
      <c r="P89" s="75" t="s">
        <v>269</v>
      </c>
      <c r="Q89" s="75" t="s">
        <v>270</v>
      </c>
      <c r="R89" s="75" t="s">
        <v>271</v>
      </c>
      <c r="S89" s="75" t="s">
        <v>272</v>
      </c>
      <c r="T89" s="76" t="s">
        <v>273</v>
      </c>
    </row>
    <row r="90" spans="2:65" s="1" customFormat="1" ht="29.25" customHeight="1">
      <c r="B90" s="42"/>
      <c r="C90" s="78" t="s">
        <v>243</v>
      </c>
      <c r="J90" s="164">
        <f>BK90</f>
        <v>0</v>
      </c>
      <c r="L90" s="42"/>
      <c r="M90" s="77"/>
      <c r="N90" s="69"/>
      <c r="O90" s="69"/>
      <c r="P90" s="165">
        <f>P91+P210</f>
        <v>0</v>
      </c>
      <c r="Q90" s="69"/>
      <c r="R90" s="165">
        <f>R91+R210</f>
        <v>71.560501720000005</v>
      </c>
      <c r="S90" s="69"/>
      <c r="T90" s="166">
        <f>T91+T210</f>
        <v>0</v>
      </c>
      <c r="AT90" s="25" t="s">
        <v>72</v>
      </c>
      <c r="AU90" s="25" t="s">
        <v>244</v>
      </c>
      <c r="BK90" s="167">
        <f>BK91+BK210</f>
        <v>0</v>
      </c>
    </row>
    <row r="91" spans="2:65" s="11" customFormat="1" ht="37.35" customHeight="1">
      <c r="B91" s="168"/>
      <c r="D91" s="169" t="s">
        <v>72</v>
      </c>
      <c r="E91" s="170" t="s">
        <v>274</v>
      </c>
      <c r="F91" s="170" t="s">
        <v>275</v>
      </c>
      <c r="I91" s="171"/>
      <c r="J91" s="172">
        <f>BK91</f>
        <v>0</v>
      </c>
      <c r="L91" s="168"/>
      <c r="M91" s="173"/>
      <c r="N91" s="174"/>
      <c r="O91" s="174"/>
      <c r="P91" s="175">
        <f>P92+P135+P169+P172+P208</f>
        <v>0</v>
      </c>
      <c r="Q91" s="174"/>
      <c r="R91" s="175">
        <f>R92+R135+R169+R172+R208</f>
        <v>71.522606719999999</v>
      </c>
      <c r="S91" s="174"/>
      <c r="T91" s="176">
        <f>T92+T135+T169+T172+T208</f>
        <v>0</v>
      </c>
      <c r="AR91" s="169" t="s">
        <v>77</v>
      </c>
      <c r="AT91" s="177" t="s">
        <v>72</v>
      </c>
      <c r="AU91" s="177" t="s">
        <v>73</v>
      </c>
      <c r="AY91" s="169" t="s">
        <v>276</v>
      </c>
      <c r="BK91" s="178">
        <f>BK92+BK135+BK169+BK172+BK208</f>
        <v>0</v>
      </c>
    </row>
    <row r="92" spans="2:65" s="11" customFormat="1" ht="19.95" customHeight="1">
      <c r="B92" s="168"/>
      <c r="D92" s="169" t="s">
        <v>72</v>
      </c>
      <c r="E92" s="179" t="s">
        <v>77</v>
      </c>
      <c r="F92" s="179" t="s">
        <v>277</v>
      </c>
      <c r="I92" s="171"/>
      <c r="J92" s="180">
        <f>BK92</f>
        <v>0</v>
      </c>
      <c r="L92" s="168"/>
      <c r="M92" s="173"/>
      <c r="N92" s="174"/>
      <c r="O92" s="174"/>
      <c r="P92" s="175">
        <f>SUM(P93:P134)</f>
        <v>0</v>
      </c>
      <c r="Q92" s="174"/>
      <c r="R92" s="175">
        <f>SUM(R93:R134)</f>
        <v>0</v>
      </c>
      <c r="S92" s="174"/>
      <c r="T92" s="176">
        <f>SUM(T93:T134)</f>
        <v>0</v>
      </c>
      <c r="AR92" s="169" t="s">
        <v>77</v>
      </c>
      <c r="AT92" s="177" t="s">
        <v>72</v>
      </c>
      <c r="AU92" s="177" t="s">
        <v>77</v>
      </c>
      <c r="AY92" s="169" t="s">
        <v>276</v>
      </c>
      <c r="BK92" s="178">
        <f>SUM(BK93:BK134)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777</v>
      </c>
      <c r="F93" s="184" t="s">
        <v>778</v>
      </c>
      <c r="G93" s="185" t="s">
        <v>281</v>
      </c>
      <c r="H93" s="186">
        <v>122.79300000000001</v>
      </c>
      <c r="I93" s="187"/>
      <c r="J93" s="188">
        <f>ROUND(I93*H93,2)</f>
        <v>0</v>
      </c>
      <c r="K93" s="184" t="s">
        <v>282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5575</v>
      </c>
    </row>
    <row r="94" spans="2:65" s="12" customFormat="1">
      <c r="B94" s="194"/>
      <c r="D94" s="195" t="s">
        <v>284</v>
      </c>
      <c r="E94" s="196" t="s">
        <v>5</v>
      </c>
      <c r="F94" s="197" t="s">
        <v>5576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2" customFormat="1">
      <c r="B95" s="194"/>
      <c r="D95" s="195" t="s">
        <v>284</v>
      </c>
      <c r="E95" s="196" t="s">
        <v>5</v>
      </c>
      <c r="F95" s="197" t="s">
        <v>517</v>
      </c>
      <c r="H95" s="196" t="s">
        <v>5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6" t="s">
        <v>284</v>
      </c>
      <c r="AU95" s="196" t="s">
        <v>81</v>
      </c>
      <c r="AV95" s="12" t="s">
        <v>77</v>
      </c>
      <c r="AW95" s="12" t="s">
        <v>36</v>
      </c>
      <c r="AX95" s="12" t="s">
        <v>73</v>
      </c>
      <c r="AY95" s="196" t="s">
        <v>276</v>
      </c>
    </row>
    <row r="96" spans="2:65" s="13" customFormat="1">
      <c r="B96" s="202"/>
      <c r="D96" s="195" t="s">
        <v>284</v>
      </c>
      <c r="E96" s="203" t="s">
        <v>5</v>
      </c>
      <c r="F96" s="204" t="s">
        <v>5577</v>
      </c>
      <c r="H96" s="205">
        <v>75.828000000000003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284</v>
      </c>
      <c r="AU96" s="203" t="s">
        <v>81</v>
      </c>
      <c r="AV96" s="13" t="s">
        <v>81</v>
      </c>
      <c r="AW96" s="13" t="s">
        <v>36</v>
      </c>
      <c r="AX96" s="13" t="s">
        <v>73</v>
      </c>
      <c r="AY96" s="203" t="s">
        <v>276</v>
      </c>
    </row>
    <row r="97" spans="2:65" s="13" customFormat="1">
      <c r="B97" s="202"/>
      <c r="D97" s="195" t="s">
        <v>284</v>
      </c>
      <c r="E97" s="203" t="s">
        <v>5</v>
      </c>
      <c r="F97" s="204" t="s">
        <v>5578</v>
      </c>
      <c r="H97" s="205">
        <v>46.965000000000003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81</v>
      </c>
      <c r="AV97" s="13" t="s">
        <v>81</v>
      </c>
      <c r="AW97" s="13" t="s">
        <v>36</v>
      </c>
      <c r="AX97" s="13" t="s">
        <v>73</v>
      </c>
      <c r="AY97" s="203" t="s">
        <v>276</v>
      </c>
    </row>
    <row r="98" spans="2:65" s="14" customFormat="1">
      <c r="B98" s="210"/>
      <c r="D98" s="195" t="s">
        <v>284</v>
      </c>
      <c r="E98" s="211" t="s">
        <v>5</v>
      </c>
      <c r="F98" s="212" t="s">
        <v>290</v>
      </c>
      <c r="H98" s="213">
        <v>122.79300000000001</v>
      </c>
      <c r="I98" s="214"/>
      <c r="L98" s="210"/>
      <c r="M98" s="215"/>
      <c r="N98" s="216"/>
      <c r="O98" s="216"/>
      <c r="P98" s="216"/>
      <c r="Q98" s="216"/>
      <c r="R98" s="216"/>
      <c r="S98" s="216"/>
      <c r="T98" s="217"/>
      <c r="AT98" s="211" t="s">
        <v>284</v>
      </c>
      <c r="AU98" s="211" t="s">
        <v>81</v>
      </c>
      <c r="AV98" s="14" t="s">
        <v>87</v>
      </c>
      <c r="AW98" s="14" t="s">
        <v>36</v>
      </c>
      <c r="AX98" s="14" t="s">
        <v>73</v>
      </c>
      <c r="AY98" s="211" t="s">
        <v>276</v>
      </c>
    </row>
    <row r="99" spans="2:65" s="15" customFormat="1">
      <c r="B99" s="218"/>
      <c r="D99" s="195" t="s">
        <v>284</v>
      </c>
      <c r="E99" s="219" t="s">
        <v>5</v>
      </c>
      <c r="F99" s="220" t="s">
        <v>291</v>
      </c>
      <c r="H99" s="221">
        <v>122.79300000000001</v>
      </c>
      <c r="I99" s="222"/>
      <c r="L99" s="218"/>
      <c r="M99" s="223"/>
      <c r="N99" s="224"/>
      <c r="O99" s="224"/>
      <c r="P99" s="224"/>
      <c r="Q99" s="224"/>
      <c r="R99" s="224"/>
      <c r="S99" s="224"/>
      <c r="T99" s="225"/>
      <c r="AT99" s="219" t="s">
        <v>284</v>
      </c>
      <c r="AU99" s="219" t="s">
        <v>81</v>
      </c>
      <c r="AV99" s="15" t="s">
        <v>92</v>
      </c>
      <c r="AW99" s="15" t="s">
        <v>36</v>
      </c>
      <c r="AX99" s="15" t="s">
        <v>77</v>
      </c>
      <c r="AY99" s="219" t="s">
        <v>276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298</v>
      </c>
      <c r="F100" s="184" t="s">
        <v>823</v>
      </c>
      <c r="G100" s="185" t="s">
        <v>281</v>
      </c>
      <c r="H100" s="186">
        <v>122.79300000000001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5579</v>
      </c>
    </row>
    <row r="101" spans="2:65" s="12" customFormat="1">
      <c r="B101" s="194"/>
      <c r="D101" s="195" t="s">
        <v>284</v>
      </c>
      <c r="E101" s="196" t="s">
        <v>5</v>
      </c>
      <c r="F101" s="197" t="s">
        <v>825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517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5577</v>
      </c>
      <c r="H103" s="205">
        <v>75.828000000000003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5578</v>
      </c>
      <c r="H104" s="205">
        <v>46.965000000000003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4" customFormat="1">
      <c r="B105" s="210"/>
      <c r="D105" s="195" t="s">
        <v>284</v>
      </c>
      <c r="E105" s="211" t="s">
        <v>5</v>
      </c>
      <c r="F105" s="212" t="s">
        <v>290</v>
      </c>
      <c r="H105" s="213">
        <v>122.79300000000001</v>
      </c>
      <c r="I105" s="214"/>
      <c r="L105" s="210"/>
      <c r="M105" s="215"/>
      <c r="N105" s="216"/>
      <c r="O105" s="216"/>
      <c r="P105" s="216"/>
      <c r="Q105" s="216"/>
      <c r="R105" s="216"/>
      <c r="S105" s="216"/>
      <c r="T105" s="217"/>
      <c r="AT105" s="211" t="s">
        <v>284</v>
      </c>
      <c r="AU105" s="211" t="s">
        <v>81</v>
      </c>
      <c r="AV105" s="14" t="s">
        <v>87</v>
      </c>
      <c r="AW105" s="14" t="s">
        <v>36</v>
      </c>
      <c r="AX105" s="14" t="s">
        <v>73</v>
      </c>
      <c r="AY105" s="211" t="s">
        <v>276</v>
      </c>
    </row>
    <row r="106" spans="2:65" s="15" customFormat="1">
      <c r="B106" s="218"/>
      <c r="D106" s="195" t="s">
        <v>284</v>
      </c>
      <c r="E106" s="219" t="s">
        <v>5</v>
      </c>
      <c r="F106" s="220" t="s">
        <v>291</v>
      </c>
      <c r="H106" s="221">
        <v>122.79300000000001</v>
      </c>
      <c r="I106" s="222"/>
      <c r="L106" s="218"/>
      <c r="M106" s="223"/>
      <c r="N106" s="224"/>
      <c r="O106" s="224"/>
      <c r="P106" s="224"/>
      <c r="Q106" s="224"/>
      <c r="R106" s="224"/>
      <c r="S106" s="224"/>
      <c r="T106" s="225"/>
      <c r="AT106" s="219" t="s">
        <v>284</v>
      </c>
      <c r="AU106" s="219" t="s">
        <v>81</v>
      </c>
      <c r="AV106" s="15" t="s">
        <v>92</v>
      </c>
      <c r="AW106" s="15" t="s">
        <v>36</v>
      </c>
      <c r="AX106" s="15" t="s">
        <v>77</v>
      </c>
      <c r="AY106" s="219" t="s">
        <v>276</v>
      </c>
    </row>
    <row r="107" spans="2:65" s="1" customFormat="1" ht="16.5" customHeight="1">
      <c r="B107" s="181"/>
      <c r="C107" s="182" t="s">
        <v>87</v>
      </c>
      <c r="D107" s="182" t="s">
        <v>278</v>
      </c>
      <c r="E107" s="183" t="s">
        <v>306</v>
      </c>
      <c r="F107" s="184" t="s">
        <v>831</v>
      </c>
      <c r="G107" s="185" t="s">
        <v>281</v>
      </c>
      <c r="H107" s="186">
        <v>122.79300000000001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5580</v>
      </c>
    </row>
    <row r="108" spans="2:65" s="12" customFormat="1">
      <c r="B108" s="194"/>
      <c r="D108" s="195" t="s">
        <v>284</v>
      </c>
      <c r="E108" s="196" t="s">
        <v>5</v>
      </c>
      <c r="F108" s="197" t="s">
        <v>309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517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5577</v>
      </c>
      <c r="H110" s="205">
        <v>75.828000000000003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5578</v>
      </c>
      <c r="H111" s="205">
        <v>46.965000000000003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122.79300000000001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122.79300000000001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16.5" customHeight="1">
      <c r="B114" s="181"/>
      <c r="C114" s="182" t="s">
        <v>92</v>
      </c>
      <c r="D114" s="182" t="s">
        <v>278</v>
      </c>
      <c r="E114" s="183" t="s">
        <v>311</v>
      </c>
      <c r="F114" s="184" t="s">
        <v>312</v>
      </c>
      <c r="G114" s="185" t="s">
        <v>281</v>
      </c>
      <c r="H114" s="186">
        <v>122.79300000000001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5581</v>
      </c>
    </row>
    <row r="115" spans="2:65" s="12" customFormat="1">
      <c r="B115" s="194"/>
      <c r="D115" s="195" t="s">
        <v>284</v>
      </c>
      <c r="E115" s="196" t="s">
        <v>5</v>
      </c>
      <c r="F115" s="197" t="s">
        <v>314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5577</v>
      </c>
      <c r="H117" s="205">
        <v>75.828000000000003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5578</v>
      </c>
      <c r="H118" s="205">
        <v>46.965000000000003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4" customFormat="1">
      <c r="B119" s="210"/>
      <c r="D119" s="195" t="s">
        <v>284</v>
      </c>
      <c r="E119" s="211" t="s">
        <v>5</v>
      </c>
      <c r="F119" s="212" t="s">
        <v>290</v>
      </c>
      <c r="H119" s="213">
        <v>122.79300000000001</v>
      </c>
      <c r="I119" s="214"/>
      <c r="L119" s="210"/>
      <c r="M119" s="215"/>
      <c r="N119" s="216"/>
      <c r="O119" s="216"/>
      <c r="P119" s="216"/>
      <c r="Q119" s="216"/>
      <c r="R119" s="216"/>
      <c r="S119" s="216"/>
      <c r="T119" s="217"/>
      <c r="AT119" s="211" t="s">
        <v>284</v>
      </c>
      <c r="AU119" s="211" t="s">
        <v>81</v>
      </c>
      <c r="AV119" s="14" t="s">
        <v>87</v>
      </c>
      <c r="AW119" s="14" t="s">
        <v>36</v>
      </c>
      <c r="AX119" s="14" t="s">
        <v>73</v>
      </c>
      <c r="AY119" s="211" t="s">
        <v>276</v>
      </c>
    </row>
    <row r="120" spans="2:65" s="15" customFormat="1">
      <c r="B120" s="218"/>
      <c r="D120" s="195" t="s">
        <v>284</v>
      </c>
      <c r="E120" s="219" t="s">
        <v>5</v>
      </c>
      <c r="F120" s="220" t="s">
        <v>291</v>
      </c>
      <c r="H120" s="221">
        <v>122.79300000000001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19" t="s">
        <v>284</v>
      </c>
      <c r="AU120" s="219" t="s">
        <v>81</v>
      </c>
      <c r="AV120" s="15" t="s">
        <v>92</v>
      </c>
      <c r="AW120" s="15" t="s">
        <v>36</v>
      </c>
      <c r="AX120" s="15" t="s">
        <v>77</v>
      </c>
      <c r="AY120" s="219" t="s">
        <v>276</v>
      </c>
    </row>
    <row r="121" spans="2:65" s="1" customFormat="1" ht="16.5" customHeight="1">
      <c r="B121" s="181"/>
      <c r="C121" s="182" t="s">
        <v>305</v>
      </c>
      <c r="D121" s="182" t="s">
        <v>278</v>
      </c>
      <c r="E121" s="183" t="s">
        <v>316</v>
      </c>
      <c r="F121" s="184" t="s">
        <v>835</v>
      </c>
      <c r="G121" s="185" t="s">
        <v>318</v>
      </c>
      <c r="H121" s="186">
        <v>196.46899999999999</v>
      </c>
      <c r="I121" s="187"/>
      <c r="J121" s="188">
        <f>ROUND(I121*H121,2)</f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5582</v>
      </c>
    </row>
    <row r="122" spans="2:65" s="12" customFormat="1">
      <c r="B122" s="194"/>
      <c r="D122" s="195" t="s">
        <v>284</v>
      </c>
      <c r="E122" s="196" t="s">
        <v>5</v>
      </c>
      <c r="F122" s="197" t="s">
        <v>5583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517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5584</v>
      </c>
      <c r="H124" s="205">
        <v>121.325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5585</v>
      </c>
      <c r="H125" s="205">
        <v>75.144000000000005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196.46899999999999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196.46899999999999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" customFormat="1" ht="16.5" customHeight="1">
      <c r="B128" s="181"/>
      <c r="C128" s="182" t="s">
        <v>310</v>
      </c>
      <c r="D128" s="182" t="s">
        <v>278</v>
      </c>
      <c r="E128" s="183" t="s">
        <v>842</v>
      </c>
      <c r="F128" s="184" t="s">
        <v>843</v>
      </c>
      <c r="G128" s="185" t="s">
        <v>325</v>
      </c>
      <c r="H128" s="186">
        <v>198.053</v>
      </c>
      <c r="I128" s="187"/>
      <c r="J128" s="188">
        <f>ROUND(I128*H128,2)</f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5586</v>
      </c>
    </row>
    <row r="129" spans="2:65" s="12" customFormat="1">
      <c r="B129" s="194"/>
      <c r="D129" s="195" t="s">
        <v>284</v>
      </c>
      <c r="E129" s="196" t="s">
        <v>5</v>
      </c>
      <c r="F129" s="197" t="s">
        <v>327</v>
      </c>
      <c r="H129" s="196" t="s">
        <v>5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6" t="s">
        <v>284</v>
      </c>
      <c r="AU129" s="196" t="s">
        <v>81</v>
      </c>
      <c r="AV129" s="12" t="s">
        <v>77</v>
      </c>
      <c r="AW129" s="12" t="s">
        <v>36</v>
      </c>
      <c r="AX129" s="12" t="s">
        <v>73</v>
      </c>
      <c r="AY129" s="196" t="s">
        <v>276</v>
      </c>
    </row>
    <row r="130" spans="2:65" s="12" customFormat="1">
      <c r="B130" s="194"/>
      <c r="D130" s="195" t="s">
        <v>284</v>
      </c>
      <c r="E130" s="196" t="s">
        <v>5</v>
      </c>
      <c r="F130" s="197" t="s">
        <v>517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5587</v>
      </c>
      <c r="H131" s="205">
        <v>122.303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5588</v>
      </c>
      <c r="H132" s="205">
        <v>75.75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198.053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198.053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1" customFormat="1" ht="29.85" customHeight="1">
      <c r="B135" s="168"/>
      <c r="D135" s="169" t="s">
        <v>72</v>
      </c>
      <c r="E135" s="179" t="s">
        <v>305</v>
      </c>
      <c r="F135" s="179" t="s">
        <v>3646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SUM(P136:P168)</f>
        <v>0</v>
      </c>
      <c r="Q135" s="174"/>
      <c r="R135" s="175">
        <f>SUM(R136:R168)</f>
        <v>54.957759339999996</v>
      </c>
      <c r="S135" s="174"/>
      <c r="T135" s="176">
        <f>SUM(T136:T168)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SUM(BK136:BK168)</f>
        <v>0</v>
      </c>
    </row>
    <row r="136" spans="2:65" s="1" customFormat="1" ht="16.5" customHeight="1">
      <c r="B136" s="181"/>
      <c r="C136" s="182" t="s">
        <v>315</v>
      </c>
      <c r="D136" s="182" t="s">
        <v>278</v>
      </c>
      <c r="E136" s="183" t="s">
        <v>5589</v>
      </c>
      <c r="F136" s="184" t="s">
        <v>5590</v>
      </c>
      <c r="G136" s="185" t="s">
        <v>325</v>
      </c>
      <c r="H136" s="186">
        <v>198.053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5591</v>
      </c>
    </row>
    <row r="137" spans="2:65" s="12" customFormat="1">
      <c r="B137" s="194"/>
      <c r="D137" s="195" t="s">
        <v>284</v>
      </c>
      <c r="E137" s="196" t="s">
        <v>5</v>
      </c>
      <c r="F137" s="197" t="s">
        <v>5592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517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5587</v>
      </c>
      <c r="H139" s="205">
        <v>122.303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5588</v>
      </c>
      <c r="H140" s="205">
        <v>75.75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198.053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198.053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322</v>
      </c>
      <c r="D143" s="182" t="s">
        <v>278</v>
      </c>
      <c r="E143" s="183" t="s">
        <v>5593</v>
      </c>
      <c r="F143" s="184" t="s">
        <v>5594</v>
      </c>
      <c r="G143" s="185" t="s">
        <v>325</v>
      </c>
      <c r="H143" s="186">
        <v>190.50700000000001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5595</v>
      </c>
    </row>
    <row r="144" spans="2:65" s="12" customFormat="1">
      <c r="B144" s="194"/>
      <c r="D144" s="195" t="s">
        <v>284</v>
      </c>
      <c r="E144" s="196" t="s">
        <v>5</v>
      </c>
      <c r="F144" s="197" t="s">
        <v>5592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65" s="12" customFormat="1">
      <c r="B145" s="194"/>
      <c r="D145" s="195" t="s">
        <v>284</v>
      </c>
      <c r="E145" s="196" t="s">
        <v>5</v>
      </c>
      <c r="F145" s="197" t="s">
        <v>517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5596</v>
      </c>
      <c r="H146" s="205">
        <v>117.657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5597</v>
      </c>
      <c r="H147" s="205">
        <v>72.849999999999994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190.50700000000001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190.50700000000001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332</v>
      </c>
      <c r="D150" s="182" t="s">
        <v>278</v>
      </c>
      <c r="E150" s="183" t="s">
        <v>5598</v>
      </c>
      <c r="F150" s="184" t="s">
        <v>5599</v>
      </c>
      <c r="G150" s="185" t="s">
        <v>325</v>
      </c>
      <c r="H150" s="186">
        <v>198.053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5600</v>
      </c>
    </row>
    <row r="151" spans="2:65" s="12" customFormat="1">
      <c r="B151" s="194"/>
      <c r="D151" s="195" t="s">
        <v>284</v>
      </c>
      <c r="E151" s="196" t="s">
        <v>5</v>
      </c>
      <c r="F151" s="197" t="s">
        <v>5592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517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5587</v>
      </c>
      <c r="H153" s="205">
        <v>122.303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5588</v>
      </c>
      <c r="H154" s="205">
        <v>75.75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198.053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198.053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5601</v>
      </c>
      <c r="F157" s="184" t="s">
        <v>5602</v>
      </c>
      <c r="G157" s="185" t="s">
        <v>325</v>
      </c>
      <c r="H157" s="186">
        <v>190.50700000000001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0.10362</v>
      </c>
      <c r="R157" s="191">
        <f>Q157*H157</f>
        <v>19.740335340000001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5603</v>
      </c>
    </row>
    <row r="158" spans="2:65" s="12" customFormat="1">
      <c r="B158" s="194"/>
      <c r="D158" s="195" t="s">
        <v>284</v>
      </c>
      <c r="E158" s="196" t="s">
        <v>5</v>
      </c>
      <c r="F158" s="197" t="s">
        <v>5604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517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5596</v>
      </c>
      <c r="H160" s="205">
        <v>117.657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5597</v>
      </c>
      <c r="H161" s="205">
        <v>72.849999999999994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4" customFormat="1">
      <c r="B162" s="210"/>
      <c r="D162" s="195" t="s">
        <v>284</v>
      </c>
      <c r="E162" s="211" t="s">
        <v>5</v>
      </c>
      <c r="F162" s="212" t="s">
        <v>290</v>
      </c>
      <c r="H162" s="213">
        <v>190.50700000000001</v>
      </c>
      <c r="I162" s="214"/>
      <c r="L162" s="210"/>
      <c r="M162" s="215"/>
      <c r="N162" s="216"/>
      <c r="O162" s="216"/>
      <c r="P162" s="216"/>
      <c r="Q162" s="216"/>
      <c r="R162" s="216"/>
      <c r="S162" s="216"/>
      <c r="T162" s="217"/>
      <c r="AT162" s="211" t="s">
        <v>284</v>
      </c>
      <c r="AU162" s="211" t="s">
        <v>81</v>
      </c>
      <c r="AV162" s="14" t="s">
        <v>87</v>
      </c>
      <c r="AW162" s="14" t="s">
        <v>36</v>
      </c>
      <c r="AX162" s="14" t="s">
        <v>73</v>
      </c>
      <c r="AY162" s="211" t="s">
        <v>276</v>
      </c>
    </row>
    <row r="163" spans="2:65" s="15" customFormat="1">
      <c r="B163" s="218"/>
      <c r="D163" s="195" t="s">
        <v>284</v>
      </c>
      <c r="E163" s="219" t="s">
        <v>5</v>
      </c>
      <c r="F163" s="220" t="s">
        <v>291</v>
      </c>
      <c r="H163" s="221">
        <v>190.50700000000001</v>
      </c>
      <c r="I163" s="222"/>
      <c r="L163" s="218"/>
      <c r="M163" s="223"/>
      <c r="N163" s="224"/>
      <c r="O163" s="224"/>
      <c r="P163" s="224"/>
      <c r="Q163" s="224"/>
      <c r="R163" s="224"/>
      <c r="S163" s="224"/>
      <c r="T163" s="225"/>
      <c r="AT163" s="219" t="s">
        <v>284</v>
      </c>
      <c r="AU163" s="219" t="s">
        <v>81</v>
      </c>
      <c r="AV163" s="15" t="s">
        <v>92</v>
      </c>
      <c r="AW163" s="15" t="s">
        <v>36</v>
      </c>
      <c r="AX163" s="15" t="s">
        <v>77</v>
      </c>
      <c r="AY163" s="219" t="s">
        <v>276</v>
      </c>
    </row>
    <row r="164" spans="2:65" s="1" customFormat="1" ht="16.5" customHeight="1">
      <c r="B164" s="181"/>
      <c r="C164" s="226" t="s">
        <v>347</v>
      </c>
      <c r="D164" s="226" t="s">
        <v>447</v>
      </c>
      <c r="E164" s="227" t="s">
        <v>5605</v>
      </c>
      <c r="F164" s="228" t="s">
        <v>5606</v>
      </c>
      <c r="G164" s="229" t="s">
        <v>325</v>
      </c>
      <c r="H164" s="230">
        <v>200.09899999999999</v>
      </c>
      <c r="I164" s="231"/>
      <c r="J164" s="232">
        <f>ROUND(I164*H164,2)</f>
        <v>0</v>
      </c>
      <c r="K164" s="228" t="s">
        <v>282</v>
      </c>
      <c r="L164" s="233"/>
      <c r="M164" s="234" t="s">
        <v>5</v>
      </c>
      <c r="N164" s="235" t="s">
        <v>46</v>
      </c>
      <c r="O164" s="43"/>
      <c r="P164" s="191">
        <f>O164*H164</f>
        <v>0</v>
      </c>
      <c r="Q164" s="191">
        <v>0.17599999999999999</v>
      </c>
      <c r="R164" s="191">
        <f>Q164*H164</f>
        <v>35.217423999999994</v>
      </c>
      <c r="S164" s="191">
        <v>0</v>
      </c>
      <c r="T164" s="192">
        <f>S164*H164</f>
        <v>0</v>
      </c>
      <c r="AR164" s="25" t="s">
        <v>322</v>
      </c>
      <c r="AT164" s="25" t="s">
        <v>447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5607</v>
      </c>
    </row>
    <row r="165" spans="2:65" s="12" customFormat="1">
      <c r="B165" s="194"/>
      <c r="D165" s="195" t="s">
        <v>284</v>
      </c>
      <c r="E165" s="196" t="s">
        <v>5</v>
      </c>
      <c r="F165" s="197" t="s">
        <v>451</v>
      </c>
      <c r="H165" s="196" t="s">
        <v>5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6" t="s">
        <v>284</v>
      </c>
      <c r="AU165" s="196" t="s">
        <v>81</v>
      </c>
      <c r="AV165" s="12" t="s">
        <v>77</v>
      </c>
      <c r="AW165" s="12" t="s">
        <v>36</v>
      </c>
      <c r="AX165" s="12" t="s">
        <v>73</v>
      </c>
      <c r="AY165" s="196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5608</v>
      </c>
      <c r="H166" s="205">
        <v>200.09899999999999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4" customFormat="1">
      <c r="B167" s="210"/>
      <c r="D167" s="195" t="s">
        <v>284</v>
      </c>
      <c r="E167" s="211" t="s">
        <v>5</v>
      </c>
      <c r="F167" s="212" t="s">
        <v>290</v>
      </c>
      <c r="H167" s="213">
        <v>200.09899999999999</v>
      </c>
      <c r="I167" s="214"/>
      <c r="L167" s="210"/>
      <c r="M167" s="215"/>
      <c r="N167" s="216"/>
      <c r="O167" s="216"/>
      <c r="P167" s="216"/>
      <c r="Q167" s="216"/>
      <c r="R167" s="216"/>
      <c r="S167" s="216"/>
      <c r="T167" s="217"/>
      <c r="AT167" s="211" t="s">
        <v>284</v>
      </c>
      <c r="AU167" s="211" t="s">
        <v>81</v>
      </c>
      <c r="AV167" s="14" t="s">
        <v>87</v>
      </c>
      <c r="AW167" s="14" t="s">
        <v>36</v>
      </c>
      <c r="AX167" s="14" t="s">
        <v>73</v>
      </c>
      <c r="AY167" s="211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200.09899999999999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322</v>
      </c>
      <c r="F169" s="179" t="s">
        <v>1210</v>
      </c>
      <c r="I169" s="171"/>
      <c r="J169" s="180">
        <f>BK169</f>
        <v>0</v>
      </c>
      <c r="L169" s="168"/>
      <c r="M169" s="173"/>
      <c r="N169" s="174"/>
      <c r="O169" s="174"/>
      <c r="P169" s="175">
        <f>SUM(P170:P171)</f>
        <v>0</v>
      </c>
      <c r="Q169" s="174"/>
      <c r="R169" s="175">
        <f>SUM(R170:R171)</f>
        <v>2.6899999999999997E-2</v>
      </c>
      <c r="S169" s="174"/>
      <c r="T169" s="176">
        <f>SUM(T170:T171)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SUM(BK170:BK171)</f>
        <v>0</v>
      </c>
    </row>
    <row r="170" spans="2:65" s="1" customFormat="1" ht="16.5" customHeight="1">
      <c r="B170" s="181"/>
      <c r="C170" s="182" t="s">
        <v>356</v>
      </c>
      <c r="D170" s="182" t="s">
        <v>278</v>
      </c>
      <c r="E170" s="183" t="s">
        <v>5609</v>
      </c>
      <c r="F170" s="184" t="s">
        <v>5610</v>
      </c>
      <c r="G170" s="185" t="s">
        <v>416</v>
      </c>
      <c r="H170" s="186">
        <v>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1.4E-3</v>
      </c>
      <c r="R170" s="191">
        <f>Q170*H170</f>
        <v>2.8E-3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5611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5612</v>
      </c>
      <c r="F171" s="184" t="s">
        <v>5613</v>
      </c>
      <c r="G171" s="185" t="s">
        <v>416</v>
      </c>
      <c r="H171" s="186">
        <v>10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2.4099999999999998E-3</v>
      </c>
      <c r="R171" s="191">
        <f>Q171*H171</f>
        <v>2.4099999999999996E-2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5614</v>
      </c>
    </row>
    <row r="172" spans="2:65" s="11" customFormat="1" ht="29.85" customHeight="1">
      <c r="B172" s="168"/>
      <c r="D172" s="169" t="s">
        <v>72</v>
      </c>
      <c r="E172" s="179" t="s">
        <v>332</v>
      </c>
      <c r="F172" s="179" t="s">
        <v>483</v>
      </c>
      <c r="I172" s="171"/>
      <c r="J172" s="180">
        <f>BK172</f>
        <v>0</v>
      </c>
      <c r="L172" s="168"/>
      <c r="M172" s="173"/>
      <c r="N172" s="174"/>
      <c r="O172" s="174"/>
      <c r="P172" s="175">
        <f>SUM(P173:P207)</f>
        <v>0</v>
      </c>
      <c r="Q172" s="174"/>
      <c r="R172" s="175">
        <f>SUM(R173:R207)</f>
        <v>16.537947379999999</v>
      </c>
      <c r="S172" s="174"/>
      <c r="T172" s="176">
        <f>SUM(T173:T207)</f>
        <v>0</v>
      </c>
      <c r="AR172" s="169" t="s">
        <v>77</v>
      </c>
      <c r="AT172" s="177" t="s">
        <v>72</v>
      </c>
      <c r="AU172" s="177" t="s">
        <v>77</v>
      </c>
      <c r="AY172" s="169" t="s">
        <v>276</v>
      </c>
      <c r="BK172" s="178">
        <f>SUM(BK173:BK207)</f>
        <v>0</v>
      </c>
    </row>
    <row r="173" spans="2:65" s="1" customFormat="1" ht="25.5" customHeight="1">
      <c r="B173" s="181"/>
      <c r="C173" s="182" t="s">
        <v>372</v>
      </c>
      <c r="D173" s="182" t="s">
        <v>278</v>
      </c>
      <c r="E173" s="183" t="s">
        <v>5615</v>
      </c>
      <c r="F173" s="184" t="s">
        <v>5616</v>
      </c>
      <c r="G173" s="185" t="s">
        <v>416</v>
      </c>
      <c r="H173" s="186">
        <v>3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0.20219000000000001</v>
      </c>
      <c r="R173" s="191">
        <f>Q173*H173</f>
        <v>0.60657000000000005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5617</v>
      </c>
    </row>
    <row r="174" spans="2:65" s="12" customFormat="1">
      <c r="B174" s="194"/>
      <c r="D174" s="195" t="s">
        <v>284</v>
      </c>
      <c r="E174" s="196" t="s">
        <v>5</v>
      </c>
      <c r="F174" s="197" t="s">
        <v>5618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2" customFormat="1">
      <c r="B175" s="194"/>
      <c r="D175" s="195" t="s">
        <v>284</v>
      </c>
      <c r="E175" s="196" t="s">
        <v>5</v>
      </c>
      <c r="F175" s="197" t="s">
        <v>517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87</v>
      </c>
      <c r="H176" s="205">
        <v>3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4" customFormat="1">
      <c r="B177" s="210"/>
      <c r="D177" s="195" t="s">
        <v>284</v>
      </c>
      <c r="E177" s="211" t="s">
        <v>5</v>
      </c>
      <c r="F177" s="212" t="s">
        <v>290</v>
      </c>
      <c r="H177" s="213">
        <v>3</v>
      </c>
      <c r="I177" s="214"/>
      <c r="L177" s="210"/>
      <c r="M177" s="215"/>
      <c r="N177" s="216"/>
      <c r="O177" s="216"/>
      <c r="P177" s="216"/>
      <c r="Q177" s="216"/>
      <c r="R177" s="216"/>
      <c r="S177" s="216"/>
      <c r="T177" s="217"/>
      <c r="AT177" s="211" t="s">
        <v>284</v>
      </c>
      <c r="AU177" s="211" t="s">
        <v>81</v>
      </c>
      <c r="AV177" s="14" t="s">
        <v>87</v>
      </c>
      <c r="AW177" s="14" t="s">
        <v>36</v>
      </c>
      <c r="AX177" s="14" t="s">
        <v>73</v>
      </c>
      <c r="AY177" s="211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3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226" t="s">
        <v>12</v>
      </c>
      <c r="D179" s="226" t="s">
        <v>447</v>
      </c>
      <c r="E179" s="227" t="s">
        <v>5619</v>
      </c>
      <c r="F179" s="228" t="s">
        <v>5620</v>
      </c>
      <c r="G179" s="229" t="s">
        <v>416</v>
      </c>
      <c r="H179" s="230">
        <v>3</v>
      </c>
      <c r="I179" s="231"/>
      <c r="J179" s="232">
        <f>ROUND(I179*H179,2)</f>
        <v>0</v>
      </c>
      <c r="K179" s="228" t="s">
        <v>282</v>
      </c>
      <c r="L179" s="233"/>
      <c r="M179" s="234" t="s">
        <v>5</v>
      </c>
      <c r="N179" s="235" t="s">
        <v>46</v>
      </c>
      <c r="O179" s="43"/>
      <c r="P179" s="191">
        <f>O179*H179</f>
        <v>0</v>
      </c>
      <c r="Q179" s="191">
        <v>0.10199999999999999</v>
      </c>
      <c r="R179" s="191">
        <f>Q179*H179</f>
        <v>0.30599999999999999</v>
      </c>
      <c r="S179" s="191">
        <v>0</v>
      </c>
      <c r="T179" s="192">
        <f>S179*H179</f>
        <v>0</v>
      </c>
      <c r="AR179" s="25" t="s">
        <v>322</v>
      </c>
      <c r="AT179" s="25" t="s">
        <v>447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5621</v>
      </c>
    </row>
    <row r="180" spans="2:65" s="12" customFormat="1">
      <c r="B180" s="194"/>
      <c r="D180" s="195" t="s">
        <v>284</v>
      </c>
      <c r="E180" s="196" t="s">
        <v>5</v>
      </c>
      <c r="F180" s="197" t="s">
        <v>451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87</v>
      </c>
      <c r="H181" s="205">
        <v>3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4" customFormat="1">
      <c r="B182" s="210"/>
      <c r="D182" s="195" t="s">
        <v>284</v>
      </c>
      <c r="E182" s="211" t="s">
        <v>5</v>
      </c>
      <c r="F182" s="212" t="s">
        <v>290</v>
      </c>
      <c r="H182" s="213">
        <v>3</v>
      </c>
      <c r="I182" s="214"/>
      <c r="L182" s="210"/>
      <c r="M182" s="215"/>
      <c r="N182" s="216"/>
      <c r="O182" s="216"/>
      <c r="P182" s="216"/>
      <c r="Q182" s="216"/>
      <c r="R182" s="216"/>
      <c r="S182" s="216"/>
      <c r="T182" s="217"/>
      <c r="AT182" s="211" t="s">
        <v>284</v>
      </c>
      <c r="AU182" s="211" t="s">
        <v>81</v>
      </c>
      <c r="AV182" s="14" t="s">
        <v>87</v>
      </c>
      <c r="AW182" s="14" t="s">
        <v>36</v>
      </c>
      <c r="AX182" s="14" t="s">
        <v>73</v>
      </c>
      <c r="AY182" s="211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3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25.5" customHeight="1">
      <c r="B184" s="181"/>
      <c r="C184" s="182" t="s">
        <v>384</v>
      </c>
      <c r="D184" s="182" t="s">
        <v>278</v>
      </c>
      <c r="E184" s="183" t="s">
        <v>5622</v>
      </c>
      <c r="F184" s="184" t="s">
        <v>5623</v>
      </c>
      <c r="G184" s="185" t="s">
        <v>416</v>
      </c>
      <c r="H184" s="186">
        <v>38.43</v>
      </c>
      <c r="I184" s="187"/>
      <c r="J184" s="188">
        <f>ROUND(I184*H184,2)</f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0.15540000000000001</v>
      </c>
      <c r="R184" s="191">
        <f>Q184*H184</f>
        <v>5.9720219999999999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5624</v>
      </c>
    </row>
    <row r="185" spans="2:65" s="12" customFormat="1">
      <c r="B185" s="194"/>
      <c r="D185" s="195" t="s">
        <v>284</v>
      </c>
      <c r="E185" s="196" t="s">
        <v>5</v>
      </c>
      <c r="F185" s="197" t="s">
        <v>5618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517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5625</v>
      </c>
      <c r="H187" s="205">
        <v>23.03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5626</v>
      </c>
      <c r="H188" s="205">
        <v>15.4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4" customFormat="1">
      <c r="B189" s="210"/>
      <c r="D189" s="195" t="s">
        <v>284</v>
      </c>
      <c r="E189" s="211" t="s">
        <v>5</v>
      </c>
      <c r="F189" s="212" t="s">
        <v>290</v>
      </c>
      <c r="H189" s="213">
        <v>38.43</v>
      </c>
      <c r="I189" s="214"/>
      <c r="L189" s="210"/>
      <c r="M189" s="215"/>
      <c r="N189" s="216"/>
      <c r="O189" s="216"/>
      <c r="P189" s="216"/>
      <c r="Q189" s="216"/>
      <c r="R189" s="216"/>
      <c r="S189" s="216"/>
      <c r="T189" s="217"/>
      <c r="AT189" s="211" t="s">
        <v>284</v>
      </c>
      <c r="AU189" s="211" t="s">
        <v>81</v>
      </c>
      <c r="AV189" s="14" t="s">
        <v>87</v>
      </c>
      <c r="AW189" s="14" t="s">
        <v>36</v>
      </c>
      <c r="AX189" s="14" t="s">
        <v>73</v>
      </c>
      <c r="AY189" s="211" t="s">
        <v>276</v>
      </c>
    </row>
    <row r="190" spans="2:65" s="15" customFormat="1">
      <c r="B190" s="218"/>
      <c r="D190" s="195" t="s">
        <v>284</v>
      </c>
      <c r="E190" s="219" t="s">
        <v>5</v>
      </c>
      <c r="F190" s="220" t="s">
        <v>291</v>
      </c>
      <c r="H190" s="221">
        <v>38.43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19" t="s">
        <v>284</v>
      </c>
      <c r="AU190" s="219" t="s">
        <v>81</v>
      </c>
      <c r="AV190" s="15" t="s">
        <v>92</v>
      </c>
      <c r="AW190" s="15" t="s">
        <v>36</v>
      </c>
      <c r="AX190" s="15" t="s">
        <v>77</v>
      </c>
      <c r="AY190" s="219" t="s">
        <v>276</v>
      </c>
    </row>
    <row r="191" spans="2:65" s="1" customFormat="1" ht="16.5" customHeight="1">
      <c r="B191" s="181"/>
      <c r="C191" s="226" t="s">
        <v>390</v>
      </c>
      <c r="D191" s="226" t="s">
        <v>447</v>
      </c>
      <c r="E191" s="227" t="s">
        <v>5627</v>
      </c>
      <c r="F191" s="228" t="s">
        <v>5628</v>
      </c>
      <c r="G191" s="229" t="s">
        <v>416</v>
      </c>
      <c r="H191" s="230">
        <v>40</v>
      </c>
      <c r="I191" s="231"/>
      <c r="J191" s="232">
        <f>ROUND(I191*H191,2)</f>
        <v>0</v>
      </c>
      <c r="K191" s="228" t="s">
        <v>282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5.8000000000000003E-2</v>
      </c>
      <c r="R191" s="191">
        <f>Q191*H191</f>
        <v>2.3200000000000003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81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5629</v>
      </c>
    </row>
    <row r="192" spans="2:65" s="12" customFormat="1">
      <c r="B192" s="194"/>
      <c r="D192" s="195" t="s">
        <v>284</v>
      </c>
      <c r="E192" s="196" t="s">
        <v>5</v>
      </c>
      <c r="F192" s="197" t="s">
        <v>451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81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</v>
      </c>
      <c r="H193" s="205">
        <v>40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40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40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25.5" customHeight="1">
      <c r="B196" s="181"/>
      <c r="C196" s="182" t="s">
        <v>413</v>
      </c>
      <c r="D196" s="182" t="s">
        <v>278</v>
      </c>
      <c r="E196" s="183" t="s">
        <v>5630</v>
      </c>
      <c r="F196" s="184" t="s">
        <v>5631</v>
      </c>
      <c r="G196" s="185" t="s">
        <v>281</v>
      </c>
      <c r="H196" s="186">
        <v>1.657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2.2563399999999998</v>
      </c>
      <c r="R196" s="191">
        <f>Q196*H196</f>
        <v>3.7387553799999997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5632</v>
      </c>
    </row>
    <row r="197" spans="2:65" s="12" customFormat="1">
      <c r="B197" s="194"/>
      <c r="D197" s="195" t="s">
        <v>284</v>
      </c>
      <c r="E197" s="196" t="s">
        <v>5</v>
      </c>
      <c r="F197" s="197" t="s">
        <v>5633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517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5634</v>
      </c>
      <c r="H199" s="205">
        <v>0.92100000000000004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5635</v>
      </c>
      <c r="H200" s="205">
        <v>0.61599999999999999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5636</v>
      </c>
      <c r="H201" s="205">
        <v>0.12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1.657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81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1.657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421</v>
      </c>
      <c r="D204" s="182" t="s">
        <v>278</v>
      </c>
      <c r="E204" s="183" t="s">
        <v>5637</v>
      </c>
      <c r="F204" s="184" t="s">
        <v>5638</v>
      </c>
      <c r="G204" s="185" t="s">
        <v>416</v>
      </c>
      <c r="H204" s="186">
        <v>10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0.29221000000000003</v>
      </c>
      <c r="R204" s="191">
        <f>Q204*H204</f>
        <v>2.9221000000000004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5639</v>
      </c>
    </row>
    <row r="205" spans="2:65" s="1" customFormat="1" ht="16.5" customHeight="1">
      <c r="B205" s="181"/>
      <c r="C205" s="226" t="s">
        <v>428</v>
      </c>
      <c r="D205" s="226" t="s">
        <v>447</v>
      </c>
      <c r="E205" s="227" t="s">
        <v>5640</v>
      </c>
      <c r="F205" s="228" t="s">
        <v>5641</v>
      </c>
      <c r="G205" s="229" t="s">
        <v>416</v>
      </c>
      <c r="H205" s="230">
        <v>2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6.4000000000000001E-2</v>
      </c>
      <c r="R205" s="191">
        <f>Q205*H205</f>
        <v>0.128</v>
      </c>
      <c r="S205" s="191">
        <v>0</v>
      </c>
      <c r="T205" s="192">
        <f>S205*H205</f>
        <v>0</v>
      </c>
      <c r="AR205" s="25" t="s">
        <v>322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5642</v>
      </c>
    </row>
    <row r="206" spans="2:65" s="1" customFormat="1" ht="16.5" customHeight="1">
      <c r="B206" s="181"/>
      <c r="C206" s="226" t="s">
        <v>10</v>
      </c>
      <c r="D206" s="226" t="s">
        <v>447</v>
      </c>
      <c r="E206" s="227" t="s">
        <v>5643</v>
      </c>
      <c r="F206" s="228" t="s">
        <v>5644</v>
      </c>
      <c r="G206" s="229" t="s">
        <v>416</v>
      </c>
      <c r="H206" s="230">
        <v>10</v>
      </c>
      <c r="I206" s="231"/>
      <c r="J206" s="232">
        <f>ROUND(I206*H206,2)</f>
        <v>0</v>
      </c>
      <c r="K206" s="228" t="s">
        <v>282</v>
      </c>
      <c r="L206" s="233"/>
      <c r="M206" s="234" t="s">
        <v>5</v>
      </c>
      <c r="N206" s="235" t="s">
        <v>46</v>
      </c>
      <c r="O206" s="43"/>
      <c r="P206" s="191">
        <f>O206*H206</f>
        <v>0</v>
      </c>
      <c r="Q206" s="191">
        <v>3.2499999999999999E-3</v>
      </c>
      <c r="R206" s="191">
        <f>Q206*H206</f>
        <v>3.2500000000000001E-2</v>
      </c>
      <c r="S206" s="191">
        <v>0</v>
      </c>
      <c r="T206" s="192">
        <f>S206*H206</f>
        <v>0</v>
      </c>
      <c r="AR206" s="25" t="s">
        <v>322</v>
      </c>
      <c r="AT206" s="25" t="s">
        <v>447</v>
      </c>
      <c r="AU206" s="25" t="s">
        <v>81</v>
      </c>
      <c r="AY206" s="25" t="s">
        <v>276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5" t="s">
        <v>92</v>
      </c>
      <c r="BK206" s="193">
        <f>ROUND(I206*H206,2)</f>
        <v>0</v>
      </c>
      <c r="BL206" s="25" t="s">
        <v>92</v>
      </c>
      <c r="BM206" s="25" t="s">
        <v>5645</v>
      </c>
    </row>
    <row r="207" spans="2:65" s="1" customFormat="1" ht="16.5" customHeight="1">
      <c r="B207" s="181"/>
      <c r="C207" s="226" t="s">
        <v>435</v>
      </c>
      <c r="D207" s="226" t="s">
        <v>447</v>
      </c>
      <c r="E207" s="227" t="s">
        <v>5646</v>
      </c>
      <c r="F207" s="228" t="s">
        <v>5647</v>
      </c>
      <c r="G207" s="229" t="s">
        <v>416</v>
      </c>
      <c r="H207" s="230">
        <v>8</v>
      </c>
      <c r="I207" s="231"/>
      <c r="J207" s="232">
        <f>ROUND(I207*H207,2)</f>
        <v>0</v>
      </c>
      <c r="K207" s="228" t="s">
        <v>282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6.4000000000000001E-2</v>
      </c>
      <c r="R207" s="191">
        <f>Q207*H207</f>
        <v>0.51200000000000001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81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5648</v>
      </c>
    </row>
    <row r="208" spans="2:65" s="11" customFormat="1" ht="29.85" customHeight="1">
      <c r="B208" s="168"/>
      <c r="D208" s="169" t="s">
        <v>72</v>
      </c>
      <c r="E208" s="179" t="s">
        <v>572</v>
      </c>
      <c r="F208" s="179" t="s">
        <v>573</v>
      </c>
      <c r="I208" s="171"/>
      <c r="J208" s="180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439</v>
      </c>
      <c r="D209" s="182" t="s">
        <v>278</v>
      </c>
      <c r="E209" s="183" t="s">
        <v>5649</v>
      </c>
      <c r="F209" s="184" t="s">
        <v>5650</v>
      </c>
      <c r="G209" s="185" t="s">
        <v>318</v>
      </c>
      <c r="H209" s="186">
        <v>71.522999999999996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5651</v>
      </c>
    </row>
    <row r="210" spans="2:65" s="11" customFormat="1" ht="37.35" customHeight="1">
      <c r="B210" s="168"/>
      <c r="D210" s="169" t="s">
        <v>72</v>
      </c>
      <c r="E210" s="170" t="s">
        <v>578</v>
      </c>
      <c r="F210" s="170" t="s">
        <v>579</v>
      </c>
      <c r="I210" s="171"/>
      <c r="J210" s="172">
        <f>BK210</f>
        <v>0</v>
      </c>
      <c r="L210" s="168"/>
      <c r="M210" s="173"/>
      <c r="N210" s="174"/>
      <c r="O210" s="174"/>
      <c r="P210" s="175">
        <f>P211</f>
        <v>0</v>
      </c>
      <c r="Q210" s="174"/>
      <c r="R210" s="175">
        <f>R211</f>
        <v>3.7894999999999998E-2</v>
      </c>
      <c r="S210" s="174"/>
      <c r="T210" s="176">
        <f>T211</f>
        <v>0</v>
      </c>
      <c r="AR210" s="169" t="s">
        <v>81</v>
      </c>
      <c r="AT210" s="177" t="s">
        <v>72</v>
      </c>
      <c r="AU210" s="177" t="s">
        <v>73</v>
      </c>
      <c r="AY210" s="169" t="s">
        <v>276</v>
      </c>
      <c r="BK210" s="178">
        <f>BK211</f>
        <v>0</v>
      </c>
    </row>
    <row r="211" spans="2:65" s="11" customFormat="1" ht="19.95" customHeight="1">
      <c r="B211" s="168"/>
      <c r="D211" s="169" t="s">
        <v>72</v>
      </c>
      <c r="E211" s="179" t="s">
        <v>580</v>
      </c>
      <c r="F211" s="179" t="s">
        <v>581</v>
      </c>
      <c r="I211" s="171"/>
      <c r="J211" s="180">
        <f>BK211</f>
        <v>0</v>
      </c>
      <c r="L211" s="168"/>
      <c r="M211" s="173"/>
      <c r="N211" s="174"/>
      <c r="O211" s="174"/>
      <c r="P211" s="175">
        <f>SUM(P212:P225)</f>
        <v>0</v>
      </c>
      <c r="Q211" s="174"/>
      <c r="R211" s="175">
        <f>SUM(R212:R225)</f>
        <v>3.7894999999999998E-2</v>
      </c>
      <c r="S211" s="174"/>
      <c r="T211" s="176">
        <f>SUM(T212:T225)</f>
        <v>0</v>
      </c>
      <c r="AR211" s="169" t="s">
        <v>81</v>
      </c>
      <c r="AT211" s="177" t="s">
        <v>72</v>
      </c>
      <c r="AU211" s="177" t="s">
        <v>77</v>
      </c>
      <c r="AY211" s="169" t="s">
        <v>276</v>
      </c>
      <c r="BK211" s="178">
        <f>SUM(BK212:BK225)</f>
        <v>0</v>
      </c>
    </row>
    <row r="212" spans="2:65" s="1" customFormat="1" ht="25.5" customHeight="1">
      <c r="B212" s="181"/>
      <c r="C212" s="182" t="s">
        <v>446</v>
      </c>
      <c r="D212" s="182" t="s">
        <v>278</v>
      </c>
      <c r="E212" s="183" t="s">
        <v>5652</v>
      </c>
      <c r="F212" s="184" t="s">
        <v>5653</v>
      </c>
      <c r="G212" s="185" t="s">
        <v>325</v>
      </c>
      <c r="H212" s="186">
        <v>34.450000000000003</v>
      </c>
      <c r="I212" s="187"/>
      <c r="J212" s="188">
        <f>ROUND(I212*H212,2)</f>
        <v>0</v>
      </c>
      <c r="K212" s="184" t="s">
        <v>282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5.8E-4</v>
      </c>
      <c r="R212" s="191">
        <f>Q212*H212</f>
        <v>1.9981000000000002E-2</v>
      </c>
      <c r="S212" s="191">
        <v>0</v>
      </c>
      <c r="T212" s="192">
        <f>S212*H212</f>
        <v>0</v>
      </c>
      <c r="AR212" s="25" t="s">
        <v>384</v>
      </c>
      <c r="AT212" s="25" t="s">
        <v>278</v>
      </c>
      <c r="AU212" s="25" t="s">
        <v>81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384</v>
      </c>
      <c r="BM212" s="25" t="s">
        <v>5654</v>
      </c>
    </row>
    <row r="213" spans="2:65" s="12" customFormat="1">
      <c r="B213" s="194"/>
      <c r="D213" s="195" t="s">
        <v>284</v>
      </c>
      <c r="E213" s="196" t="s">
        <v>5</v>
      </c>
      <c r="F213" s="197" t="s">
        <v>5655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517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5656</v>
      </c>
      <c r="H215" s="205">
        <v>14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5657</v>
      </c>
      <c r="H216" s="205">
        <v>20.45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34.450000000000003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34.450000000000003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452</v>
      </c>
      <c r="D219" s="182" t="s">
        <v>278</v>
      </c>
      <c r="E219" s="183" t="s">
        <v>5658</v>
      </c>
      <c r="F219" s="184" t="s">
        <v>5659</v>
      </c>
      <c r="G219" s="185" t="s">
        <v>416</v>
      </c>
      <c r="H219" s="186">
        <v>68.900000000000006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2.5999999999999998E-4</v>
      </c>
      <c r="R219" s="191">
        <f>Q219*H219</f>
        <v>1.7913999999999999E-2</v>
      </c>
      <c r="S219" s="191">
        <v>0</v>
      </c>
      <c r="T219" s="192">
        <f>S219*H219</f>
        <v>0</v>
      </c>
      <c r="AR219" s="25" t="s">
        <v>384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384</v>
      </c>
      <c r="BM219" s="25" t="s">
        <v>5660</v>
      </c>
    </row>
    <row r="220" spans="2:65" s="12" customFormat="1">
      <c r="B220" s="194"/>
      <c r="D220" s="195" t="s">
        <v>284</v>
      </c>
      <c r="E220" s="196" t="s">
        <v>5</v>
      </c>
      <c r="F220" s="197" t="s">
        <v>5661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517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5662</v>
      </c>
      <c r="H222" s="205">
        <v>28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5663</v>
      </c>
      <c r="H223" s="205">
        <v>40.9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68.900000000000006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81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51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68.900000000000006</v>
      </c>
      <c r="I225" s="222"/>
      <c r="L225" s="218"/>
      <c r="M225" s="236"/>
      <c r="N225" s="237"/>
      <c r="O225" s="237"/>
      <c r="P225" s="237"/>
      <c r="Q225" s="237"/>
      <c r="R225" s="237"/>
      <c r="S225" s="237"/>
      <c r="T225" s="238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51" s="1" customFormat="1" ht="6.9" customHeight="1">
      <c r="B226" s="57"/>
      <c r="C226" s="58"/>
      <c r="D226" s="58"/>
      <c r="E226" s="58"/>
      <c r="F226" s="58"/>
      <c r="G226" s="58"/>
      <c r="H226" s="58"/>
      <c r="I226" s="135"/>
      <c r="J226" s="58"/>
      <c r="K226" s="58"/>
      <c r="L226" s="42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219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620" t="s">
        <v>3752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5664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ROUND(J96,2)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ROUND(SUM(BE96:BE186), 2)</f>
        <v>0</v>
      </c>
      <c r="G32" s="43"/>
      <c r="H32" s="43"/>
      <c r="I32" s="127">
        <v>0.21</v>
      </c>
      <c r="J32" s="126">
        <f>ROUND(ROUND((SUM(BE96:BE186)),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ROUND(SUM(BF96:BF186), 2)</f>
        <v>0</v>
      </c>
      <c r="G33" s="43"/>
      <c r="H33" s="43"/>
      <c r="I33" s="127">
        <v>0.15</v>
      </c>
      <c r="J33" s="126">
        <f>ROUND(ROUND((SUM(BF96:BF186)),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ROUND(SUM(BG96:BG186),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ROUND(SUM(BH96:BH186),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ROUND(SUM(BI96:BI186),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620" t="s">
        <v>3752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2.5 - PS 02 - UPS - ZDROJ NEPŘERUŠOVANÉHO NAPÁJENÍ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J96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J97</f>
        <v>0</v>
      </c>
      <c r="K61" s="149"/>
    </row>
    <row r="62" spans="2:47" s="9" customFormat="1" ht="19.95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J98</f>
        <v>0</v>
      </c>
      <c r="K62" s="156"/>
    </row>
    <row r="63" spans="2:47" s="9" customFormat="1" ht="19.95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J101</f>
        <v>0</v>
      </c>
      <c r="K63" s="156"/>
    </row>
    <row r="64" spans="2:47" s="9" customFormat="1" ht="19.95" customHeight="1">
      <c r="B64" s="150"/>
      <c r="C64" s="151"/>
      <c r="D64" s="152" t="s">
        <v>5665</v>
      </c>
      <c r="E64" s="153"/>
      <c r="F64" s="153"/>
      <c r="G64" s="153"/>
      <c r="H64" s="153"/>
      <c r="I64" s="154"/>
      <c r="J64" s="155">
        <f>J104</f>
        <v>0</v>
      </c>
      <c r="K64" s="156"/>
    </row>
    <row r="65" spans="2:12" s="9" customFormat="1" ht="19.95" customHeight="1">
      <c r="B65" s="150"/>
      <c r="C65" s="151"/>
      <c r="D65" s="152" t="s">
        <v>5666</v>
      </c>
      <c r="E65" s="153"/>
      <c r="F65" s="153"/>
      <c r="G65" s="153"/>
      <c r="H65" s="153"/>
      <c r="I65" s="154"/>
      <c r="J65" s="155">
        <f>J111</f>
        <v>0</v>
      </c>
      <c r="K65" s="156"/>
    </row>
    <row r="66" spans="2:12" s="9" customFormat="1" ht="19.95" customHeight="1">
      <c r="B66" s="150"/>
      <c r="C66" s="151"/>
      <c r="D66" s="152" t="s">
        <v>5667</v>
      </c>
      <c r="E66" s="153"/>
      <c r="F66" s="153"/>
      <c r="G66" s="153"/>
      <c r="H66" s="153"/>
      <c r="I66" s="154"/>
      <c r="J66" s="155">
        <f>J119</f>
        <v>0</v>
      </c>
      <c r="K66" s="156"/>
    </row>
    <row r="67" spans="2:12" s="9" customFormat="1" ht="19.95" customHeight="1">
      <c r="B67" s="150"/>
      <c r="C67" s="151"/>
      <c r="D67" s="152" t="s">
        <v>5668</v>
      </c>
      <c r="E67" s="153"/>
      <c r="F67" s="153"/>
      <c r="G67" s="153"/>
      <c r="H67" s="153"/>
      <c r="I67" s="154"/>
      <c r="J67" s="155">
        <f>J134</f>
        <v>0</v>
      </c>
      <c r="K67" s="156"/>
    </row>
    <row r="68" spans="2:12" s="8" customFormat="1" ht="24.9" customHeight="1">
      <c r="B68" s="143"/>
      <c r="C68" s="144"/>
      <c r="D68" s="145" t="s">
        <v>254</v>
      </c>
      <c r="E68" s="146"/>
      <c r="F68" s="146"/>
      <c r="G68" s="146"/>
      <c r="H68" s="146"/>
      <c r="I68" s="147"/>
      <c r="J68" s="148">
        <f>J149</f>
        <v>0</v>
      </c>
      <c r="K68" s="149"/>
    </row>
    <row r="69" spans="2:12" s="9" customFormat="1" ht="19.95" customHeight="1">
      <c r="B69" s="150"/>
      <c r="C69" s="151"/>
      <c r="D69" s="152" t="s">
        <v>5669</v>
      </c>
      <c r="E69" s="153"/>
      <c r="F69" s="153"/>
      <c r="G69" s="153"/>
      <c r="H69" s="153"/>
      <c r="I69" s="154"/>
      <c r="J69" s="155">
        <f>J150</f>
        <v>0</v>
      </c>
      <c r="K69" s="156"/>
    </row>
    <row r="70" spans="2:12" s="9" customFormat="1" ht="19.95" customHeight="1">
      <c r="B70" s="150"/>
      <c r="C70" s="151"/>
      <c r="D70" s="152" t="s">
        <v>5670</v>
      </c>
      <c r="E70" s="153"/>
      <c r="F70" s="153"/>
      <c r="G70" s="153"/>
      <c r="H70" s="153"/>
      <c r="I70" s="154"/>
      <c r="J70" s="155">
        <f>J152</f>
        <v>0</v>
      </c>
      <c r="K70" s="156"/>
    </row>
    <row r="71" spans="2:12" s="9" customFormat="1" ht="19.95" customHeight="1">
      <c r="B71" s="150"/>
      <c r="C71" s="151"/>
      <c r="D71" s="152" t="s">
        <v>5671</v>
      </c>
      <c r="E71" s="153"/>
      <c r="F71" s="153"/>
      <c r="G71" s="153"/>
      <c r="H71" s="153"/>
      <c r="I71" s="154"/>
      <c r="J71" s="155">
        <f>J163</f>
        <v>0</v>
      </c>
      <c r="K71" s="156"/>
    </row>
    <row r="72" spans="2:12" s="8" customFormat="1" ht="24.9" customHeight="1">
      <c r="B72" s="143"/>
      <c r="C72" s="144"/>
      <c r="D72" s="145" t="s">
        <v>5672</v>
      </c>
      <c r="E72" s="146"/>
      <c r="F72" s="146"/>
      <c r="G72" s="146"/>
      <c r="H72" s="146"/>
      <c r="I72" s="147"/>
      <c r="J72" s="148">
        <f>J166</f>
        <v>0</v>
      </c>
      <c r="K72" s="149"/>
    </row>
    <row r="73" spans="2:12" s="9" customFormat="1" ht="19.95" customHeight="1">
      <c r="B73" s="150"/>
      <c r="C73" s="151"/>
      <c r="D73" s="152" t="s">
        <v>5673</v>
      </c>
      <c r="E73" s="153"/>
      <c r="F73" s="153"/>
      <c r="G73" s="153"/>
      <c r="H73" s="153"/>
      <c r="I73" s="154"/>
      <c r="J73" s="155">
        <f>J167</f>
        <v>0</v>
      </c>
      <c r="K73" s="156"/>
    </row>
    <row r="74" spans="2:12" s="9" customFormat="1" ht="19.95" customHeight="1">
      <c r="B74" s="150"/>
      <c r="C74" s="151"/>
      <c r="D74" s="152" t="s">
        <v>5674</v>
      </c>
      <c r="E74" s="153"/>
      <c r="F74" s="153"/>
      <c r="G74" s="153"/>
      <c r="H74" s="153"/>
      <c r="I74" s="154"/>
      <c r="J74" s="155">
        <f>J173</f>
        <v>0</v>
      </c>
      <c r="K74" s="15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14"/>
      <c r="J75" s="43"/>
      <c r="K75" s="46"/>
    </row>
    <row r="76" spans="2:12" s="1" customFormat="1" ht="6.9" customHeight="1">
      <c r="B76" s="57"/>
      <c r="C76" s="58"/>
      <c r="D76" s="58"/>
      <c r="E76" s="58"/>
      <c r="F76" s="58"/>
      <c r="G76" s="58"/>
      <c r="H76" s="58"/>
      <c r="I76" s="135"/>
      <c r="J76" s="58"/>
      <c r="K76" s="59"/>
    </row>
    <row r="80" spans="2:12" s="1" customFormat="1" ht="6.9" customHeight="1">
      <c r="B80" s="60"/>
      <c r="C80" s="61"/>
      <c r="D80" s="61"/>
      <c r="E80" s="61"/>
      <c r="F80" s="61"/>
      <c r="G80" s="61"/>
      <c r="H80" s="61"/>
      <c r="I80" s="136"/>
      <c r="J80" s="61"/>
      <c r="K80" s="61"/>
      <c r="L80" s="42"/>
    </row>
    <row r="81" spans="2:63" s="1" customFormat="1" ht="36.9" customHeight="1">
      <c r="B81" s="42"/>
      <c r="C81" s="62" t="s">
        <v>260</v>
      </c>
      <c r="L81" s="42"/>
    </row>
    <row r="82" spans="2:63" s="1" customFormat="1" ht="6.9" customHeight="1">
      <c r="B82" s="42"/>
      <c r="L82" s="42"/>
    </row>
    <row r="83" spans="2:63" s="1" customFormat="1" ht="14.4" customHeight="1">
      <c r="B83" s="42"/>
      <c r="C83" s="64" t="s">
        <v>20</v>
      </c>
      <c r="L83" s="42"/>
    </row>
    <row r="84" spans="2:63" s="1" customFormat="1" ht="16.5" customHeight="1">
      <c r="B84" s="42"/>
      <c r="E84" s="624" t="str">
        <f>E7</f>
        <v>STAVBA 1 + STAVBA 2</v>
      </c>
      <c r="F84" s="625"/>
      <c r="G84" s="625"/>
      <c r="H84" s="625"/>
      <c r="L84" s="42"/>
    </row>
    <row r="85" spans="2:63" ht="13.2">
      <c r="B85" s="29"/>
      <c r="C85" s="64" t="s">
        <v>234</v>
      </c>
      <c r="L85" s="29"/>
    </row>
    <row r="86" spans="2:63" s="1" customFormat="1" ht="16.5" customHeight="1">
      <c r="B86" s="42"/>
      <c r="E86" s="624" t="s">
        <v>3752</v>
      </c>
      <c r="F86" s="627"/>
      <c r="G86" s="627"/>
      <c r="H86" s="627"/>
      <c r="L86" s="42"/>
    </row>
    <row r="87" spans="2:63" s="1" customFormat="1" ht="14.4" customHeight="1">
      <c r="B87" s="42"/>
      <c r="C87" s="64" t="s">
        <v>236</v>
      </c>
      <c r="L87" s="42"/>
    </row>
    <row r="88" spans="2:63" s="1" customFormat="1" ht="17.25" customHeight="1">
      <c r="B88" s="42"/>
      <c r="E88" s="591" t="str">
        <f>E11</f>
        <v>2.5 - PS 02 - UPS - ZDROJ NEPŘERUŠOVANÉHO NAPÁJENÍ</v>
      </c>
      <c r="F88" s="627"/>
      <c r="G88" s="627"/>
      <c r="H88" s="627"/>
      <c r="L88" s="42"/>
    </row>
    <row r="89" spans="2:63" s="1" customFormat="1" ht="6.9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F14</f>
        <v>Olomouc, ul. Šlechtitelů, areál PřF UP, parc. č. 1</v>
      </c>
      <c r="I90" s="158" t="s">
        <v>26</v>
      </c>
      <c r="J90" s="68" t="str">
        <f>IF(J14="","",J14)</f>
        <v>30. 1. 2018</v>
      </c>
      <c r="L90" s="42"/>
    </row>
    <row r="91" spans="2:63" s="1" customFormat="1" ht="6.9" customHeight="1">
      <c r="B91" s="42"/>
      <c r="L91" s="42"/>
    </row>
    <row r="92" spans="2:63" s="1" customFormat="1" ht="13.2">
      <c r="B92" s="42"/>
      <c r="C92" s="64" t="s">
        <v>28</v>
      </c>
      <c r="F92" s="157" t="str">
        <f>E17</f>
        <v>Univerzita Palackého v Olomouci, Křížkovského</v>
      </c>
      <c r="I92" s="158" t="s">
        <v>34</v>
      </c>
      <c r="J92" s="157" t="str">
        <f>E23</f>
        <v>ASET studio s.r.o.</v>
      </c>
      <c r="L92" s="42"/>
    </row>
    <row r="93" spans="2:63" s="1" customFormat="1" ht="14.4" customHeight="1">
      <c r="B93" s="42"/>
      <c r="C93" s="64" t="s">
        <v>32</v>
      </c>
      <c r="F93" s="157" t="str">
        <f>IF(E20="","",E20)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P97+P149+P166</f>
        <v>0</v>
      </c>
      <c r="Q96" s="69"/>
      <c r="R96" s="165">
        <f>R97+R149+R166</f>
        <v>4.4302099999999998</v>
      </c>
      <c r="S96" s="69"/>
      <c r="T96" s="166">
        <f>T97+T149+T166</f>
        <v>19.125</v>
      </c>
      <c r="AT96" s="25" t="s">
        <v>72</v>
      </c>
      <c r="AU96" s="25" t="s">
        <v>244</v>
      </c>
      <c r="BK96" s="167">
        <f>BK97+BK149+BK166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P98+P101+P104+P111+P119+P134</f>
        <v>0</v>
      </c>
      <c r="Q97" s="174"/>
      <c r="R97" s="175">
        <f>R98+R101+R104+R111+R119+R134</f>
        <v>3.3400000000000003</v>
      </c>
      <c r="S97" s="174"/>
      <c r="T97" s="176">
        <f>T98+T101+T104+T111+T119+T134</f>
        <v>19.125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BK98+BK101+BK104+BK111+BK119+BK134</f>
        <v>0</v>
      </c>
    </row>
    <row r="98" spans="2:65" s="11" customFormat="1" ht="19.95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SUM(P99:P100)</f>
        <v>0</v>
      </c>
      <c r="Q98" s="174"/>
      <c r="R98" s="175">
        <f>SUM(R99:R100)</f>
        <v>0</v>
      </c>
      <c r="S98" s="174"/>
      <c r="T98" s="176">
        <f>SUM(T99:T100)</f>
        <v>19.125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SUM(BK99:BK100)</f>
        <v>0</v>
      </c>
    </row>
    <row r="99" spans="2:65" s="1" customFormat="1" ht="25.5" customHeight="1">
      <c r="B99" s="181"/>
      <c r="C99" s="182" t="s">
        <v>77</v>
      </c>
      <c r="D99" s="182" t="s">
        <v>278</v>
      </c>
      <c r="E99" s="183" t="s">
        <v>5675</v>
      </c>
      <c r="F99" s="184" t="s">
        <v>5676</v>
      </c>
      <c r="G99" s="185" t="s">
        <v>325</v>
      </c>
      <c r="H99" s="186">
        <v>11</v>
      </c>
      <c r="I99" s="187"/>
      <c r="J99" s="188">
        <f>ROUND(I99*H99,2)</f>
        <v>0</v>
      </c>
      <c r="K99" s="184" t="s">
        <v>282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0.255</v>
      </c>
      <c r="T99" s="192">
        <f>S99*H99</f>
        <v>2.8050000000000002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5677</v>
      </c>
    </row>
    <row r="100" spans="2:65" s="1" customFormat="1" ht="25.5" customHeight="1">
      <c r="B100" s="181"/>
      <c r="C100" s="182" t="s">
        <v>81</v>
      </c>
      <c r="D100" s="182" t="s">
        <v>278</v>
      </c>
      <c r="E100" s="183" t="s">
        <v>3622</v>
      </c>
      <c r="F100" s="184" t="s">
        <v>3623</v>
      </c>
      <c r="G100" s="185" t="s">
        <v>325</v>
      </c>
      <c r="H100" s="186">
        <v>40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0.40799999999999997</v>
      </c>
      <c r="T100" s="192">
        <f>S100*H100</f>
        <v>16.32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5678</v>
      </c>
    </row>
    <row r="101" spans="2:65" s="11" customFormat="1" ht="29.85" customHeight="1">
      <c r="B101" s="168"/>
      <c r="D101" s="169" t="s">
        <v>72</v>
      </c>
      <c r="E101" s="179" t="s">
        <v>305</v>
      </c>
      <c r="F101" s="179" t="s">
        <v>3646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SUM(P102:P103)</f>
        <v>0</v>
      </c>
      <c r="Q101" s="174"/>
      <c r="R101" s="175">
        <f>SUM(R102:R103)</f>
        <v>3.3400000000000003</v>
      </c>
      <c r="S101" s="174"/>
      <c r="T101" s="176">
        <f>SUM(T102:T103)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SUM(BK102:BK103)</f>
        <v>0</v>
      </c>
    </row>
    <row r="102" spans="2:65" s="1" customFormat="1" ht="16.5" customHeight="1">
      <c r="B102" s="181"/>
      <c r="C102" s="182" t="s">
        <v>87</v>
      </c>
      <c r="D102" s="182" t="s">
        <v>278</v>
      </c>
      <c r="E102" s="183" t="s">
        <v>3647</v>
      </c>
      <c r="F102" s="184" t="s">
        <v>3648</v>
      </c>
      <c r="G102" s="185" t="s">
        <v>325</v>
      </c>
      <c r="H102" s="186">
        <v>40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5679</v>
      </c>
    </row>
    <row r="103" spans="2:65" s="1" customFormat="1" ht="16.5" customHeight="1">
      <c r="B103" s="181"/>
      <c r="C103" s="182" t="s">
        <v>92</v>
      </c>
      <c r="D103" s="182" t="s">
        <v>278</v>
      </c>
      <c r="E103" s="183" t="s">
        <v>3650</v>
      </c>
      <c r="F103" s="184" t="s">
        <v>3651</v>
      </c>
      <c r="G103" s="185" t="s">
        <v>325</v>
      </c>
      <c r="H103" s="186">
        <v>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8.3500000000000005E-2</v>
      </c>
      <c r="R103" s="191">
        <f>Q103*H103</f>
        <v>3.3400000000000003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5680</v>
      </c>
    </row>
    <row r="104" spans="2:65" s="11" customFormat="1" ht="29.85" customHeight="1">
      <c r="B104" s="168"/>
      <c r="D104" s="169" t="s">
        <v>72</v>
      </c>
      <c r="E104" s="179" t="s">
        <v>5681</v>
      </c>
      <c r="F104" s="179" t="s">
        <v>5682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SUM(P105:P110)</f>
        <v>0</v>
      </c>
      <c r="Q104" s="174"/>
      <c r="R104" s="175">
        <f>SUM(R105:R110)</f>
        <v>0</v>
      </c>
      <c r="S104" s="174"/>
      <c r="T104" s="176">
        <f>SUM(T105:T110)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SUM(BK105:BK110)</f>
        <v>0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5683</v>
      </c>
      <c r="F105" s="184" t="s">
        <v>5684</v>
      </c>
      <c r="G105" s="185" t="s">
        <v>368</v>
      </c>
      <c r="H105" s="186">
        <v>1</v>
      </c>
      <c r="I105" s="187"/>
      <c r="J105" s="188">
        <f t="shared" ref="J105:J110" si="0"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ref="P105:P110" si="1">O105*H105</f>
        <v>0</v>
      </c>
      <c r="Q105" s="191">
        <v>0</v>
      </c>
      <c r="R105" s="191">
        <f t="shared" ref="R105:R110" si="2">Q105*H105</f>
        <v>0</v>
      </c>
      <c r="S105" s="191">
        <v>0</v>
      </c>
      <c r="T105" s="192">
        <f t="shared" ref="T105:T110" si="3"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25" t="s">
        <v>92</v>
      </c>
      <c r="BK105" s="193">
        <f t="shared" ref="BK105:BK110" si="9">ROUND(I105*H105,2)</f>
        <v>0</v>
      </c>
      <c r="BL105" s="25" t="s">
        <v>92</v>
      </c>
      <c r="BM105" s="25" t="s">
        <v>5685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5686</v>
      </c>
      <c r="F106" s="184" t="s">
        <v>5687</v>
      </c>
      <c r="G106" s="185" t="s">
        <v>368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5688</v>
      </c>
    </row>
    <row r="107" spans="2:65" s="1" customFormat="1" ht="16.5" customHeight="1">
      <c r="B107" s="181"/>
      <c r="C107" s="182" t="s">
        <v>315</v>
      </c>
      <c r="D107" s="182" t="s">
        <v>278</v>
      </c>
      <c r="E107" s="183" t="s">
        <v>5689</v>
      </c>
      <c r="F107" s="184" t="s">
        <v>5690</v>
      </c>
      <c r="G107" s="185" t="s">
        <v>368</v>
      </c>
      <c r="H107" s="186">
        <v>1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5691</v>
      </c>
    </row>
    <row r="108" spans="2:65" s="1" customFormat="1" ht="16.5" customHeight="1">
      <c r="B108" s="181"/>
      <c r="C108" s="182" t="s">
        <v>322</v>
      </c>
      <c r="D108" s="182" t="s">
        <v>278</v>
      </c>
      <c r="E108" s="183" t="s">
        <v>5692</v>
      </c>
      <c r="F108" s="184" t="s">
        <v>5693</v>
      </c>
      <c r="G108" s="185" t="s">
        <v>368</v>
      </c>
      <c r="H108" s="186">
        <v>1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5694</v>
      </c>
    </row>
    <row r="109" spans="2:65" s="1" customFormat="1" ht="16.5" customHeight="1">
      <c r="B109" s="181"/>
      <c r="C109" s="182" t="s">
        <v>332</v>
      </c>
      <c r="D109" s="182" t="s">
        <v>278</v>
      </c>
      <c r="E109" s="183" t="s">
        <v>5695</v>
      </c>
      <c r="F109" s="184" t="s">
        <v>5696</v>
      </c>
      <c r="G109" s="185" t="s">
        <v>368</v>
      </c>
      <c r="H109" s="186">
        <v>1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5697</v>
      </c>
    </row>
    <row r="110" spans="2:65" s="1" customFormat="1" ht="16.5" customHeight="1">
      <c r="B110" s="181"/>
      <c r="C110" s="182" t="s">
        <v>340</v>
      </c>
      <c r="D110" s="182" t="s">
        <v>278</v>
      </c>
      <c r="E110" s="183" t="s">
        <v>5698</v>
      </c>
      <c r="F110" s="184" t="s">
        <v>5699</v>
      </c>
      <c r="G110" s="185" t="s">
        <v>368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5700</v>
      </c>
    </row>
    <row r="111" spans="2:65" s="11" customFormat="1" ht="29.85" customHeight="1">
      <c r="B111" s="168"/>
      <c r="D111" s="169" t="s">
        <v>72</v>
      </c>
      <c r="E111" s="179" t="s">
        <v>5701</v>
      </c>
      <c r="F111" s="179" t="s">
        <v>5702</v>
      </c>
      <c r="I111" s="171"/>
      <c r="J111" s="180">
        <f>BK111</f>
        <v>0</v>
      </c>
      <c r="L111" s="168"/>
      <c r="M111" s="173"/>
      <c r="N111" s="174"/>
      <c r="O111" s="174"/>
      <c r="P111" s="175">
        <f>SUM(P112:P118)</f>
        <v>0</v>
      </c>
      <c r="Q111" s="174"/>
      <c r="R111" s="175">
        <f>SUM(R112:R118)</f>
        <v>0</v>
      </c>
      <c r="S111" s="174"/>
      <c r="T111" s="176">
        <f>SUM(T112:T118)</f>
        <v>0</v>
      </c>
      <c r="AR111" s="169" t="s">
        <v>77</v>
      </c>
      <c r="AT111" s="177" t="s">
        <v>72</v>
      </c>
      <c r="AU111" s="177" t="s">
        <v>77</v>
      </c>
      <c r="AY111" s="169" t="s">
        <v>276</v>
      </c>
      <c r="BK111" s="178">
        <f>SUM(BK112:BK118)</f>
        <v>0</v>
      </c>
    </row>
    <row r="112" spans="2:65" s="1" customFormat="1" ht="16.5" customHeight="1">
      <c r="B112" s="181"/>
      <c r="C112" s="182" t="s">
        <v>347</v>
      </c>
      <c r="D112" s="182" t="s">
        <v>278</v>
      </c>
      <c r="E112" s="183" t="s">
        <v>5683</v>
      </c>
      <c r="F112" s="184" t="s">
        <v>5684</v>
      </c>
      <c r="G112" s="185" t="s">
        <v>368</v>
      </c>
      <c r="H112" s="186">
        <v>1</v>
      </c>
      <c r="I112" s="187"/>
      <c r="J112" s="188">
        <f t="shared" ref="J112:J118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18" si="11">O112*H112</f>
        <v>0</v>
      </c>
      <c r="Q112" s="191">
        <v>0</v>
      </c>
      <c r="R112" s="191">
        <f t="shared" ref="R112:R118" si="12">Q112*H112</f>
        <v>0</v>
      </c>
      <c r="S112" s="191">
        <v>0</v>
      </c>
      <c r="T112" s="192">
        <f t="shared" ref="T112:T118" si="13"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ref="BE112:BE118" si="14">IF(N112="základní",J112,0)</f>
        <v>0</v>
      </c>
      <c r="BF112" s="193">
        <f t="shared" ref="BF112:BF118" si="15">IF(N112="snížená",J112,0)</f>
        <v>0</v>
      </c>
      <c r="BG112" s="193">
        <f t="shared" ref="BG112:BG118" si="16">IF(N112="zákl. přenesená",J112,0)</f>
        <v>0</v>
      </c>
      <c r="BH112" s="193">
        <f t="shared" ref="BH112:BH118" si="17">IF(N112="sníž. přenesená",J112,0)</f>
        <v>0</v>
      </c>
      <c r="BI112" s="193">
        <f t="shared" ref="BI112:BI118" si="18">IF(N112="nulová",J112,0)</f>
        <v>0</v>
      </c>
      <c r="BJ112" s="25" t="s">
        <v>92</v>
      </c>
      <c r="BK112" s="193">
        <f t="shared" ref="BK112:BK118" si="19">ROUND(I112*H112,2)</f>
        <v>0</v>
      </c>
      <c r="BL112" s="25" t="s">
        <v>92</v>
      </c>
      <c r="BM112" s="25" t="s">
        <v>5703</v>
      </c>
    </row>
    <row r="113" spans="2:65" s="1" customFormat="1" ht="16.5" customHeight="1">
      <c r="B113" s="181"/>
      <c r="C113" s="182" t="s">
        <v>356</v>
      </c>
      <c r="D113" s="182" t="s">
        <v>278</v>
      </c>
      <c r="E113" s="183" t="s">
        <v>5686</v>
      </c>
      <c r="F113" s="184" t="s">
        <v>5687</v>
      </c>
      <c r="G113" s="185" t="s">
        <v>368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5704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5689</v>
      </c>
      <c r="F114" s="184" t="s">
        <v>5690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5705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5692</v>
      </c>
      <c r="F115" s="184" t="s">
        <v>5693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5706</v>
      </c>
    </row>
    <row r="116" spans="2:65" s="1" customFormat="1" ht="16.5" customHeight="1">
      <c r="B116" s="181"/>
      <c r="C116" s="182" t="s">
        <v>12</v>
      </c>
      <c r="D116" s="182" t="s">
        <v>278</v>
      </c>
      <c r="E116" s="183" t="s">
        <v>5695</v>
      </c>
      <c r="F116" s="184" t="s">
        <v>5696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5707</v>
      </c>
    </row>
    <row r="117" spans="2:65" s="1" customFormat="1" ht="16.5" customHeight="1">
      <c r="B117" s="181"/>
      <c r="C117" s="182" t="s">
        <v>384</v>
      </c>
      <c r="D117" s="182" t="s">
        <v>278</v>
      </c>
      <c r="E117" s="183" t="s">
        <v>5698</v>
      </c>
      <c r="F117" s="184" t="s">
        <v>5699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5708</v>
      </c>
    </row>
    <row r="118" spans="2:65" s="1" customFormat="1" ht="16.5" customHeight="1">
      <c r="B118" s="181"/>
      <c r="C118" s="182" t="s">
        <v>390</v>
      </c>
      <c r="D118" s="182" t="s">
        <v>278</v>
      </c>
      <c r="E118" s="183" t="s">
        <v>5709</v>
      </c>
      <c r="F118" s="184" t="s">
        <v>5710</v>
      </c>
      <c r="G118" s="185" t="s">
        <v>2936</v>
      </c>
      <c r="H118" s="186">
        <v>4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5711</v>
      </c>
    </row>
    <row r="119" spans="2:65" s="11" customFormat="1" ht="29.85" customHeight="1">
      <c r="B119" s="168"/>
      <c r="D119" s="169" t="s">
        <v>72</v>
      </c>
      <c r="E119" s="179" t="s">
        <v>5712</v>
      </c>
      <c r="F119" s="179" t="s">
        <v>5713</v>
      </c>
      <c r="I119" s="171"/>
      <c r="J119" s="180">
        <f>BK119</f>
        <v>0</v>
      </c>
      <c r="L119" s="168"/>
      <c r="M119" s="173"/>
      <c r="N119" s="174"/>
      <c r="O119" s="174"/>
      <c r="P119" s="175">
        <f>SUM(P120:P133)</f>
        <v>0</v>
      </c>
      <c r="Q119" s="174"/>
      <c r="R119" s="175">
        <f>SUM(R120:R133)</f>
        <v>0</v>
      </c>
      <c r="S119" s="174"/>
      <c r="T119" s="176">
        <f>SUM(T120:T133)</f>
        <v>0</v>
      </c>
      <c r="AR119" s="169" t="s">
        <v>77</v>
      </c>
      <c r="AT119" s="177" t="s">
        <v>72</v>
      </c>
      <c r="AU119" s="177" t="s">
        <v>77</v>
      </c>
      <c r="AY119" s="169" t="s">
        <v>276</v>
      </c>
      <c r="BK119" s="178">
        <f>SUM(BK120:BK133)</f>
        <v>0</v>
      </c>
    </row>
    <row r="120" spans="2:65" s="1" customFormat="1" ht="16.5" customHeight="1">
      <c r="B120" s="181"/>
      <c r="C120" s="182" t="s">
        <v>413</v>
      </c>
      <c r="D120" s="182" t="s">
        <v>278</v>
      </c>
      <c r="E120" s="183" t="s">
        <v>5714</v>
      </c>
      <c r="F120" s="184" t="s">
        <v>5715</v>
      </c>
      <c r="G120" s="185" t="s">
        <v>2936</v>
      </c>
      <c r="H120" s="186">
        <v>16</v>
      </c>
      <c r="I120" s="187"/>
      <c r="J120" s="188">
        <f t="shared" ref="J120:J133" si="20"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ref="P120:P133" si="21">O120*H120</f>
        <v>0</v>
      </c>
      <c r="Q120" s="191">
        <v>0</v>
      </c>
      <c r="R120" s="191">
        <f t="shared" ref="R120:R133" si="22">Q120*H120</f>
        <v>0</v>
      </c>
      <c r="S120" s="191">
        <v>0</v>
      </c>
      <c r="T120" s="192">
        <f t="shared" ref="T120:T133" si="23"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ref="BE120:BE133" si="24">IF(N120="základní",J120,0)</f>
        <v>0</v>
      </c>
      <c r="BF120" s="193">
        <f t="shared" ref="BF120:BF133" si="25">IF(N120="snížená",J120,0)</f>
        <v>0</v>
      </c>
      <c r="BG120" s="193">
        <f t="shared" ref="BG120:BG133" si="26">IF(N120="zákl. přenesená",J120,0)</f>
        <v>0</v>
      </c>
      <c r="BH120" s="193">
        <f t="shared" ref="BH120:BH133" si="27">IF(N120="sníž. přenesená",J120,0)</f>
        <v>0</v>
      </c>
      <c r="BI120" s="193">
        <f t="shared" ref="BI120:BI133" si="28">IF(N120="nulová",J120,0)</f>
        <v>0</v>
      </c>
      <c r="BJ120" s="25" t="s">
        <v>92</v>
      </c>
      <c r="BK120" s="193">
        <f t="shared" ref="BK120:BK133" si="29">ROUND(I120*H120,2)</f>
        <v>0</v>
      </c>
      <c r="BL120" s="25" t="s">
        <v>92</v>
      </c>
      <c r="BM120" s="25" t="s">
        <v>5716</v>
      </c>
    </row>
    <row r="121" spans="2:65" s="1" customFormat="1" ht="16.5" customHeight="1">
      <c r="B121" s="181"/>
      <c r="C121" s="182" t="s">
        <v>421</v>
      </c>
      <c r="D121" s="182" t="s">
        <v>278</v>
      </c>
      <c r="E121" s="183" t="s">
        <v>5717</v>
      </c>
      <c r="F121" s="184" t="s">
        <v>5718</v>
      </c>
      <c r="G121" s="185" t="s">
        <v>2936</v>
      </c>
      <c r="H121" s="186">
        <v>8</v>
      </c>
      <c r="I121" s="187"/>
      <c r="J121" s="188">
        <f t="shared" si="2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5" t="s">
        <v>92</v>
      </c>
      <c r="BK121" s="193">
        <f t="shared" si="29"/>
        <v>0</v>
      </c>
      <c r="BL121" s="25" t="s">
        <v>92</v>
      </c>
      <c r="BM121" s="25" t="s">
        <v>5719</v>
      </c>
    </row>
    <row r="122" spans="2:65" s="1" customFormat="1" ht="16.5" customHeight="1">
      <c r="B122" s="181"/>
      <c r="C122" s="182" t="s">
        <v>428</v>
      </c>
      <c r="D122" s="182" t="s">
        <v>278</v>
      </c>
      <c r="E122" s="183" t="s">
        <v>5720</v>
      </c>
      <c r="F122" s="184" t="s">
        <v>5721</v>
      </c>
      <c r="G122" s="185" t="s">
        <v>2936</v>
      </c>
      <c r="H122" s="186">
        <v>6</v>
      </c>
      <c r="I122" s="187"/>
      <c r="J122" s="188">
        <f t="shared" si="2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5" t="s">
        <v>92</v>
      </c>
      <c r="BK122" s="193">
        <f t="shared" si="29"/>
        <v>0</v>
      </c>
      <c r="BL122" s="25" t="s">
        <v>92</v>
      </c>
      <c r="BM122" s="25" t="s">
        <v>5722</v>
      </c>
    </row>
    <row r="123" spans="2:65" s="1" customFormat="1" ht="16.5" customHeight="1">
      <c r="B123" s="181"/>
      <c r="C123" s="182" t="s">
        <v>10</v>
      </c>
      <c r="D123" s="182" t="s">
        <v>278</v>
      </c>
      <c r="E123" s="183" t="s">
        <v>5723</v>
      </c>
      <c r="F123" s="184" t="s">
        <v>5724</v>
      </c>
      <c r="G123" s="185" t="s">
        <v>2936</v>
      </c>
      <c r="H123" s="186">
        <v>4</v>
      </c>
      <c r="I123" s="187"/>
      <c r="J123" s="188">
        <f t="shared" si="2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5" t="s">
        <v>92</v>
      </c>
      <c r="BK123" s="193">
        <f t="shared" si="29"/>
        <v>0</v>
      </c>
      <c r="BL123" s="25" t="s">
        <v>92</v>
      </c>
      <c r="BM123" s="25" t="s">
        <v>5725</v>
      </c>
    </row>
    <row r="124" spans="2:65" s="1" customFormat="1" ht="16.5" customHeight="1">
      <c r="B124" s="181"/>
      <c r="C124" s="182" t="s">
        <v>435</v>
      </c>
      <c r="D124" s="182" t="s">
        <v>278</v>
      </c>
      <c r="E124" s="183" t="s">
        <v>5726</v>
      </c>
      <c r="F124" s="184" t="s">
        <v>5727</v>
      </c>
      <c r="G124" s="185" t="s">
        <v>2936</v>
      </c>
      <c r="H124" s="186">
        <v>6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5728</v>
      </c>
    </row>
    <row r="125" spans="2:65" s="1" customFormat="1" ht="16.5" customHeight="1">
      <c r="B125" s="181"/>
      <c r="C125" s="182" t="s">
        <v>439</v>
      </c>
      <c r="D125" s="182" t="s">
        <v>278</v>
      </c>
      <c r="E125" s="183" t="s">
        <v>5729</v>
      </c>
      <c r="F125" s="184" t="s">
        <v>5730</v>
      </c>
      <c r="G125" s="185" t="s">
        <v>2936</v>
      </c>
      <c r="H125" s="186">
        <v>16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5731</v>
      </c>
    </row>
    <row r="126" spans="2:65" s="1" customFormat="1" ht="16.5" customHeight="1">
      <c r="B126" s="181"/>
      <c r="C126" s="182" t="s">
        <v>446</v>
      </c>
      <c r="D126" s="182" t="s">
        <v>278</v>
      </c>
      <c r="E126" s="183" t="s">
        <v>5732</v>
      </c>
      <c r="F126" s="184" t="s">
        <v>5733</v>
      </c>
      <c r="G126" s="185" t="s">
        <v>2936</v>
      </c>
      <c r="H126" s="186">
        <v>10</v>
      </c>
      <c r="I126" s="187"/>
      <c r="J126" s="188">
        <f t="shared" si="2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0</v>
      </c>
      <c r="R126" s="191">
        <f t="shared" si="22"/>
        <v>0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5734</v>
      </c>
    </row>
    <row r="127" spans="2:65" s="1" customFormat="1" ht="16.5" customHeight="1">
      <c r="B127" s="181"/>
      <c r="C127" s="182" t="s">
        <v>452</v>
      </c>
      <c r="D127" s="182" t="s">
        <v>278</v>
      </c>
      <c r="E127" s="183" t="s">
        <v>5735</v>
      </c>
      <c r="F127" s="184" t="s">
        <v>5736</v>
      </c>
      <c r="G127" s="185" t="s">
        <v>2936</v>
      </c>
      <c r="H127" s="186">
        <v>10</v>
      </c>
      <c r="I127" s="187"/>
      <c r="J127" s="188">
        <f t="shared" si="2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0</v>
      </c>
      <c r="R127" s="191">
        <f t="shared" si="22"/>
        <v>0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5737</v>
      </c>
    </row>
    <row r="128" spans="2:65" s="1" customFormat="1" ht="16.5" customHeight="1">
      <c r="B128" s="181"/>
      <c r="C128" s="182" t="s">
        <v>456</v>
      </c>
      <c r="D128" s="182" t="s">
        <v>278</v>
      </c>
      <c r="E128" s="183" t="s">
        <v>5738</v>
      </c>
      <c r="F128" s="184" t="s">
        <v>5739</v>
      </c>
      <c r="G128" s="185" t="s">
        <v>2936</v>
      </c>
      <c r="H128" s="186">
        <v>10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5740</v>
      </c>
    </row>
    <row r="129" spans="2:65" s="1" customFormat="1" ht="16.5" customHeight="1">
      <c r="B129" s="181"/>
      <c r="C129" s="182" t="s">
        <v>463</v>
      </c>
      <c r="D129" s="182" t="s">
        <v>278</v>
      </c>
      <c r="E129" s="183" t="s">
        <v>5741</v>
      </c>
      <c r="F129" s="184" t="s">
        <v>5742</v>
      </c>
      <c r="G129" s="185" t="s">
        <v>2936</v>
      </c>
      <c r="H129" s="186">
        <v>16</v>
      </c>
      <c r="I129" s="187"/>
      <c r="J129" s="188">
        <f t="shared" si="2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5743</v>
      </c>
    </row>
    <row r="130" spans="2:65" s="1" customFormat="1" ht="16.5" customHeight="1">
      <c r="B130" s="181"/>
      <c r="C130" s="182" t="s">
        <v>467</v>
      </c>
      <c r="D130" s="182" t="s">
        <v>278</v>
      </c>
      <c r="E130" s="183" t="s">
        <v>5744</v>
      </c>
      <c r="F130" s="184" t="s">
        <v>5745</v>
      </c>
      <c r="G130" s="185" t="s">
        <v>2936</v>
      </c>
      <c r="H130" s="186">
        <v>16</v>
      </c>
      <c r="I130" s="187"/>
      <c r="J130" s="188">
        <f t="shared" si="2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5746</v>
      </c>
    </row>
    <row r="131" spans="2:65" s="1" customFormat="1" ht="16.5" customHeight="1">
      <c r="B131" s="181"/>
      <c r="C131" s="182" t="s">
        <v>471</v>
      </c>
      <c r="D131" s="182" t="s">
        <v>278</v>
      </c>
      <c r="E131" s="183" t="s">
        <v>5747</v>
      </c>
      <c r="F131" s="184" t="s">
        <v>5748</v>
      </c>
      <c r="G131" s="185" t="s">
        <v>2936</v>
      </c>
      <c r="H131" s="186">
        <v>18</v>
      </c>
      <c r="I131" s="187"/>
      <c r="J131" s="188">
        <f t="shared" si="2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5749</v>
      </c>
    </row>
    <row r="132" spans="2:65" s="1" customFormat="1" ht="16.5" customHeight="1">
      <c r="B132" s="181"/>
      <c r="C132" s="182" t="s">
        <v>475</v>
      </c>
      <c r="D132" s="182" t="s">
        <v>278</v>
      </c>
      <c r="E132" s="183" t="s">
        <v>5750</v>
      </c>
      <c r="F132" s="184" t="s">
        <v>5751</v>
      </c>
      <c r="G132" s="185" t="s">
        <v>368</v>
      </c>
      <c r="H132" s="186">
        <v>16</v>
      </c>
      <c r="I132" s="187"/>
      <c r="J132" s="188">
        <f t="shared" si="2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5752</v>
      </c>
    </row>
    <row r="133" spans="2:65" s="1" customFormat="1" ht="16.5" customHeight="1">
      <c r="B133" s="181"/>
      <c r="C133" s="182" t="s">
        <v>479</v>
      </c>
      <c r="D133" s="182" t="s">
        <v>278</v>
      </c>
      <c r="E133" s="183" t="s">
        <v>5753</v>
      </c>
      <c r="F133" s="184" t="s">
        <v>5754</v>
      </c>
      <c r="G133" s="185" t="s">
        <v>2936</v>
      </c>
      <c r="H133" s="186">
        <v>3</v>
      </c>
      <c r="I133" s="187"/>
      <c r="J133" s="188">
        <f t="shared" si="2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5755</v>
      </c>
    </row>
    <row r="134" spans="2:65" s="11" customFormat="1" ht="29.85" customHeight="1">
      <c r="B134" s="168"/>
      <c r="D134" s="169" t="s">
        <v>72</v>
      </c>
      <c r="E134" s="179" t="s">
        <v>5756</v>
      </c>
      <c r="F134" s="179" t="s">
        <v>5757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AR134" s="169" t="s">
        <v>77</v>
      </c>
      <c r="AT134" s="177" t="s">
        <v>72</v>
      </c>
      <c r="AU134" s="177" t="s">
        <v>77</v>
      </c>
      <c r="AY134" s="169" t="s">
        <v>276</v>
      </c>
      <c r="BK134" s="178">
        <f>SUM(BK135:BK148)</f>
        <v>0</v>
      </c>
    </row>
    <row r="135" spans="2:65" s="1" customFormat="1" ht="16.5" customHeight="1">
      <c r="B135" s="181"/>
      <c r="C135" s="182" t="s">
        <v>484</v>
      </c>
      <c r="D135" s="182" t="s">
        <v>278</v>
      </c>
      <c r="E135" s="183" t="s">
        <v>5714</v>
      </c>
      <c r="F135" s="184" t="s">
        <v>5715</v>
      </c>
      <c r="G135" s="185" t="s">
        <v>2936</v>
      </c>
      <c r="H135" s="186">
        <v>16</v>
      </c>
      <c r="I135" s="187"/>
      <c r="J135" s="188">
        <f t="shared" ref="J135:J148" si="30"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ref="P135:P148" si="31">O135*H135</f>
        <v>0</v>
      </c>
      <c r="Q135" s="191">
        <v>0</v>
      </c>
      <c r="R135" s="191">
        <f t="shared" ref="R135:R148" si="32">Q135*H135</f>
        <v>0</v>
      </c>
      <c r="S135" s="191">
        <v>0</v>
      </c>
      <c r="T135" s="192">
        <f t="shared" ref="T135:T148" si="33"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ref="BE135:BE148" si="34">IF(N135="základní",J135,0)</f>
        <v>0</v>
      </c>
      <c r="BF135" s="193">
        <f t="shared" ref="BF135:BF148" si="35">IF(N135="snížená",J135,0)</f>
        <v>0</v>
      </c>
      <c r="BG135" s="193">
        <f t="shared" ref="BG135:BG148" si="36">IF(N135="zákl. přenesená",J135,0)</f>
        <v>0</v>
      </c>
      <c r="BH135" s="193">
        <f t="shared" ref="BH135:BH148" si="37">IF(N135="sníž. přenesená",J135,0)</f>
        <v>0</v>
      </c>
      <c r="BI135" s="193">
        <f t="shared" ref="BI135:BI148" si="38">IF(N135="nulová",J135,0)</f>
        <v>0</v>
      </c>
      <c r="BJ135" s="25" t="s">
        <v>92</v>
      </c>
      <c r="BK135" s="193">
        <f t="shared" ref="BK135:BK148" si="39">ROUND(I135*H135,2)</f>
        <v>0</v>
      </c>
      <c r="BL135" s="25" t="s">
        <v>92</v>
      </c>
      <c r="BM135" s="25" t="s">
        <v>5758</v>
      </c>
    </row>
    <row r="136" spans="2:65" s="1" customFormat="1" ht="16.5" customHeight="1">
      <c r="B136" s="181"/>
      <c r="C136" s="182" t="s">
        <v>490</v>
      </c>
      <c r="D136" s="182" t="s">
        <v>278</v>
      </c>
      <c r="E136" s="183" t="s">
        <v>5717</v>
      </c>
      <c r="F136" s="184" t="s">
        <v>5718</v>
      </c>
      <c r="G136" s="185" t="s">
        <v>2936</v>
      </c>
      <c r="H136" s="186">
        <v>8</v>
      </c>
      <c r="I136" s="187"/>
      <c r="J136" s="188">
        <f t="shared" si="3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0</v>
      </c>
      <c r="R136" s="191">
        <f t="shared" si="32"/>
        <v>0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5759</v>
      </c>
    </row>
    <row r="137" spans="2:65" s="1" customFormat="1" ht="16.5" customHeight="1">
      <c r="B137" s="181"/>
      <c r="C137" s="182" t="s">
        <v>495</v>
      </c>
      <c r="D137" s="182" t="s">
        <v>278</v>
      </c>
      <c r="E137" s="183" t="s">
        <v>5720</v>
      </c>
      <c r="F137" s="184" t="s">
        <v>5721</v>
      </c>
      <c r="G137" s="185" t="s">
        <v>2936</v>
      </c>
      <c r="H137" s="186">
        <v>6</v>
      </c>
      <c r="I137" s="187"/>
      <c r="J137" s="188">
        <f t="shared" si="3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0</v>
      </c>
      <c r="R137" s="191">
        <f t="shared" si="32"/>
        <v>0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5760</v>
      </c>
    </row>
    <row r="138" spans="2:65" s="1" customFormat="1" ht="16.5" customHeight="1">
      <c r="B138" s="181"/>
      <c r="C138" s="182" t="s">
        <v>501</v>
      </c>
      <c r="D138" s="182" t="s">
        <v>278</v>
      </c>
      <c r="E138" s="183" t="s">
        <v>5723</v>
      </c>
      <c r="F138" s="184" t="s">
        <v>5724</v>
      </c>
      <c r="G138" s="185" t="s">
        <v>2936</v>
      </c>
      <c r="H138" s="186">
        <v>4</v>
      </c>
      <c r="I138" s="187"/>
      <c r="J138" s="188">
        <f t="shared" si="3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5761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5726</v>
      </c>
      <c r="F139" s="184" t="s">
        <v>5727</v>
      </c>
      <c r="G139" s="185" t="s">
        <v>2936</v>
      </c>
      <c r="H139" s="186">
        <v>6</v>
      </c>
      <c r="I139" s="187"/>
      <c r="J139" s="188">
        <f t="shared" si="3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5762</v>
      </c>
    </row>
    <row r="140" spans="2:65" s="1" customFormat="1" ht="16.5" customHeight="1">
      <c r="B140" s="181"/>
      <c r="C140" s="182" t="s">
        <v>513</v>
      </c>
      <c r="D140" s="182" t="s">
        <v>278</v>
      </c>
      <c r="E140" s="183" t="s">
        <v>5729</v>
      </c>
      <c r="F140" s="184" t="s">
        <v>5730</v>
      </c>
      <c r="G140" s="185" t="s">
        <v>2936</v>
      </c>
      <c r="H140" s="186">
        <v>16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5763</v>
      </c>
    </row>
    <row r="141" spans="2:65" s="1" customFormat="1" ht="16.5" customHeight="1">
      <c r="B141" s="181"/>
      <c r="C141" s="182" t="s">
        <v>520</v>
      </c>
      <c r="D141" s="182" t="s">
        <v>278</v>
      </c>
      <c r="E141" s="183" t="s">
        <v>5732</v>
      </c>
      <c r="F141" s="184" t="s">
        <v>5733</v>
      </c>
      <c r="G141" s="185" t="s">
        <v>2936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5764</v>
      </c>
    </row>
    <row r="142" spans="2:65" s="1" customFormat="1" ht="16.5" customHeight="1">
      <c r="B142" s="181"/>
      <c r="C142" s="182" t="s">
        <v>526</v>
      </c>
      <c r="D142" s="182" t="s">
        <v>278</v>
      </c>
      <c r="E142" s="183" t="s">
        <v>5735</v>
      </c>
      <c r="F142" s="184" t="s">
        <v>5736</v>
      </c>
      <c r="G142" s="185" t="s">
        <v>2936</v>
      </c>
      <c r="H142" s="186">
        <v>10</v>
      </c>
      <c r="I142" s="187"/>
      <c r="J142" s="188">
        <f t="shared" si="3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5765</v>
      </c>
    </row>
    <row r="143" spans="2:65" s="1" customFormat="1" ht="16.5" customHeight="1">
      <c r="B143" s="181"/>
      <c r="C143" s="182" t="s">
        <v>532</v>
      </c>
      <c r="D143" s="182" t="s">
        <v>278</v>
      </c>
      <c r="E143" s="183" t="s">
        <v>5738</v>
      </c>
      <c r="F143" s="184" t="s">
        <v>5739</v>
      </c>
      <c r="G143" s="185" t="s">
        <v>2936</v>
      </c>
      <c r="H143" s="186">
        <v>10</v>
      </c>
      <c r="I143" s="187"/>
      <c r="J143" s="188">
        <f t="shared" si="3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5766</v>
      </c>
    </row>
    <row r="144" spans="2:65" s="1" customFormat="1" ht="16.5" customHeight="1">
      <c r="B144" s="181"/>
      <c r="C144" s="182" t="s">
        <v>549</v>
      </c>
      <c r="D144" s="182" t="s">
        <v>278</v>
      </c>
      <c r="E144" s="183" t="s">
        <v>5741</v>
      </c>
      <c r="F144" s="184" t="s">
        <v>5742</v>
      </c>
      <c r="G144" s="185" t="s">
        <v>2936</v>
      </c>
      <c r="H144" s="186">
        <v>16</v>
      </c>
      <c r="I144" s="187"/>
      <c r="J144" s="188">
        <f t="shared" si="3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5767</v>
      </c>
    </row>
    <row r="145" spans="2:65" s="1" customFormat="1" ht="16.5" customHeight="1">
      <c r="B145" s="181"/>
      <c r="C145" s="182" t="s">
        <v>555</v>
      </c>
      <c r="D145" s="182" t="s">
        <v>278</v>
      </c>
      <c r="E145" s="183" t="s">
        <v>5744</v>
      </c>
      <c r="F145" s="184" t="s">
        <v>5745</v>
      </c>
      <c r="G145" s="185" t="s">
        <v>2936</v>
      </c>
      <c r="H145" s="186">
        <v>16</v>
      </c>
      <c r="I145" s="187"/>
      <c r="J145" s="188">
        <f t="shared" si="3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5768</v>
      </c>
    </row>
    <row r="146" spans="2:65" s="1" customFormat="1" ht="16.5" customHeight="1">
      <c r="B146" s="181"/>
      <c r="C146" s="182" t="s">
        <v>559</v>
      </c>
      <c r="D146" s="182" t="s">
        <v>278</v>
      </c>
      <c r="E146" s="183" t="s">
        <v>5747</v>
      </c>
      <c r="F146" s="184" t="s">
        <v>5748</v>
      </c>
      <c r="G146" s="185" t="s">
        <v>2936</v>
      </c>
      <c r="H146" s="186">
        <v>18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5769</v>
      </c>
    </row>
    <row r="147" spans="2:65" s="1" customFormat="1" ht="16.5" customHeight="1">
      <c r="B147" s="181"/>
      <c r="C147" s="182" t="s">
        <v>563</v>
      </c>
      <c r="D147" s="182" t="s">
        <v>278</v>
      </c>
      <c r="E147" s="183" t="s">
        <v>5750</v>
      </c>
      <c r="F147" s="184" t="s">
        <v>5751</v>
      </c>
      <c r="G147" s="185" t="s">
        <v>368</v>
      </c>
      <c r="H147" s="186">
        <v>16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5770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5753</v>
      </c>
      <c r="F148" s="184" t="s">
        <v>5754</v>
      </c>
      <c r="G148" s="185" t="s">
        <v>2936</v>
      </c>
      <c r="H148" s="186">
        <v>3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5771</v>
      </c>
    </row>
    <row r="149" spans="2:65" s="11" customFormat="1" ht="37.35" customHeight="1">
      <c r="B149" s="168"/>
      <c r="D149" s="169" t="s">
        <v>72</v>
      </c>
      <c r="E149" s="170" t="s">
        <v>578</v>
      </c>
      <c r="F149" s="170" t="s">
        <v>579</v>
      </c>
      <c r="I149" s="171"/>
      <c r="J149" s="172">
        <f>BK149</f>
        <v>0</v>
      </c>
      <c r="L149" s="168"/>
      <c r="M149" s="173"/>
      <c r="N149" s="174"/>
      <c r="O149" s="174"/>
      <c r="P149" s="175">
        <f>P150+P152+P163</f>
        <v>0</v>
      </c>
      <c r="Q149" s="174"/>
      <c r="R149" s="175">
        <f>R150+R152+R163</f>
        <v>0.58191999999999999</v>
      </c>
      <c r="S149" s="174"/>
      <c r="T149" s="176">
        <f>T150+T152+T163</f>
        <v>0</v>
      </c>
      <c r="AR149" s="169" t="s">
        <v>81</v>
      </c>
      <c r="AT149" s="177" t="s">
        <v>72</v>
      </c>
      <c r="AU149" s="177" t="s">
        <v>73</v>
      </c>
      <c r="AY149" s="169" t="s">
        <v>276</v>
      </c>
      <c r="BK149" s="178">
        <f>BK150+BK152+BK163</f>
        <v>0</v>
      </c>
    </row>
    <row r="150" spans="2:65" s="11" customFormat="1" ht="19.95" customHeight="1">
      <c r="B150" s="168"/>
      <c r="D150" s="169" t="s">
        <v>72</v>
      </c>
      <c r="E150" s="179" t="s">
        <v>2825</v>
      </c>
      <c r="F150" s="179" t="s">
        <v>5772</v>
      </c>
      <c r="I150" s="171"/>
      <c r="J150" s="180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2.2399999999999996E-2</v>
      </c>
      <c r="S150" s="174"/>
      <c r="T150" s="176">
        <f>T151</f>
        <v>0</v>
      </c>
      <c r="AR150" s="169" t="s">
        <v>81</v>
      </c>
      <c r="AT150" s="177" t="s">
        <v>72</v>
      </c>
      <c r="AU150" s="177" t="s">
        <v>77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182" t="s">
        <v>574</v>
      </c>
      <c r="D151" s="182" t="s">
        <v>278</v>
      </c>
      <c r="E151" s="183" t="s">
        <v>5773</v>
      </c>
      <c r="F151" s="184" t="s">
        <v>5774</v>
      </c>
      <c r="G151" s="185" t="s">
        <v>416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5.5999999999999995E-4</v>
      </c>
      <c r="R151" s="191">
        <f>Q151*H151</f>
        <v>2.2399999999999996E-2</v>
      </c>
      <c r="S151" s="191">
        <v>0</v>
      </c>
      <c r="T151" s="192">
        <f>S151*H151</f>
        <v>0</v>
      </c>
      <c r="AR151" s="25" t="s">
        <v>384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384</v>
      </c>
      <c r="BM151" s="25" t="s">
        <v>5775</v>
      </c>
    </row>
    <row r="152" spans="2:65" s="11" customFormat="1" ht="29.85" customHeight="1">
      <c r="B152" s="168"/>
      <c r="D152" s="169" t="s">
        <v>72</v>
      </c>
      <c r="E152" s="179" t="s">
        <v>5776</v>
      </c>
      <c r="F152" s="179" t="s">
        <v>5777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SUM(P153:P162)</f>
        <v>0</v>
      </c>
      <c r="Q152" s="174"/>
      <c r="R152" s="175">
        <f>SUM(R153:R162)</f>
        <v>7.9520000000000007E-2</v>
      </c>
      <c r="S152" s="174"/>
      <c r="T152" s="176">
        <f>SUM(T153:T162)</f>
        <v>0</v>
      </c>
      <c r="AR152" s="169" t="s">
        <v>81</v>
      </c>
      <c r="AT152" s="177" t="s">
        <v>72</v>
      </c>
      <c r="AU152" s="177" t="s">
        <v>77</v>
      </c>
      <c r="AY152" s="169" t="s">
        <v>276</v>
      </c>
      <c r="BK152" s="178">
        <f>SUM(BK153:BK162)</f>
        <v>0</v>
      </c>
    </row>
    <row r="153" spans="2:65" s="1" customFormat="1" ht="16.5" customHeight="1">
      <c r="B153" s="181"/>
      <c r="C153" s="182" t="s">
        <v>582</v>
      </c>
      <c r="D153" s="182" t="s">
        <v>278</v>
      </c>
      <c r="E153" s="183" t="s">
        <v>5778</v>
      </c>
      <c r="F153" s="184" t="s">
        <v>5779</v>
      </c>
      <c r="G153" s="185" t="s">
        <v>416</v>
      </c>
      <c r="H153" s="186">
        <v>42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384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384</v>
      </c>
      <c r="BM153" s="25" t="s">
        <v>5780</v>
      </c>
    </row>
    <row r="154" spans="2:65" s="1" customFormat="1" ht="16.5" customHeight="1">
      <c r="B154" s="181"/>
      <c r="C154" s="226" t="s">
        <v>588</v>
      </c>
      <c r="D154" s="226" t="s">
        <v>447</v>
      </c>
      <c r="E154" s="227" t="s">
        <v>5781</v>
      </c>
      <c r="F154" s="228" t="s">
        <v>5782</v>
      </c>
      <c r="G154" s="229" t="s">
        <v>416</v>
      </c>
      <c r="H154" s="230">
        <v>42</v>
      </c>
      <c r="I154" s="231"/>
      <c r="J154" s="232">
        <f>ROUND(I154*H154,2)</f>
        <v>0</v>
      </c>
      <c r="K154" s="228" t="s">
        <v>282</v>
      </c>
      <c r="L154" s="233"/>
      <c r="M154" s="234" t="s">
        <v>5</v>
      </c>
      <c r="N154" s="235" t="s">
        <v>46</v>
      </c>
      <c r="O154" s="43"/>
      <c r="P154" s="191">
        <f>O154*H154</f>
        <v>0</v>
      </c>
      <c r="Q154" s="191">
        <v>8.9999999999999998E-4</v>
      </c>
      <c r="R154" s="191">
        <f>Q154*H154</f>
        <v>3.78E-2</v>
      </c>
      <c r="S154" s="191">
        <v>0</v>
      </c>
      <c r="T154" s="192">
        <f>S154*H154</f>
        <v>0</v>
      </c>
      <c r="AR154" s="25" t="s">
        <v>484</v>
      </c>
      <c r="AT154" s="25" t="s">
        <v>447</v>
      </c>
      <c r="AU154" s="25" t="s">
        <v>81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384</v>
      </c>
      <c r="BM154" s="25" t="s">
        <v>5783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5784</v>
      </c>
      <c r="F155" s="184" t="s">
        <v>5785</v>
      </c>
      <c r="G155" s="185" t="s">
        <v>416</v>
      </c>
      <c r="H155" s="186">
        <v>42</v>
      </c>
      <c r="I155" s="187"/>
      <c r="J155" s="188">
        <f>ROUND(I155*H155,2)</f>
        <v>0</v>
      </c>
      <c r="K155" s="184" t="s">
        <v>282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384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384</v>
      </c>
      <c r="BM155" s="25" t="s">
        <v>5786</v>
      </c>
    </row>
    <row r="156" spans="2:65" s="1" customFormat="1" ht="16.5" customHeight="1">
      <c r="B156" s="181"/>
      <c r="C156" s="226" t="s">
        <v>606</v>
      </c>
      <c r="D156" s="226" t="s">
        <v>447</v>
      </c>
      <c r="E156" s="227" t="s">
        <v>5787</v>
      </c>
      <c r="F156" s="228" t="s">
        <v>5788</v>
      </c>
      <c r="G156" s="229" t="s">
        <v>416</v>
      </c>
      <c r="H156" s="230">
        <v>42</v>
      </c>
      <c r="I156" s="231"/>
      <c r="J156" s="232">
        <f>ROUND(I156*H156,2)</f>
        <v>0</v>
      </c>
      <c r="K156" s="228" t="s">
        <v>282</v>
      </c>
      <c r="L156" s="233"/>
      <c r="M156" s="234" t="s">
        <v>5</v>
      </c>
      <c r="N156" s="235" t="s">
        <v>46</v>
      </c>
      <c r="O156" s="43"/>
      <c r="P156" s="191">
        <f>O156*H156</f>
        <v>0</v>
      </c>
      <c r="Q156" s="191">
        <v>2.1000000000000001E-4</v>
      </c>
      <c r="R156" s="191">
        <f>Q156*H156</f>
        <v>8.8199999999999997E-3</v>
      </c>
      <c r="S156" s="191">
        <v>0</v>
      </c>
      <c r="T156" s="192">
        <f>S156*H156</f>
        <v>0</v>
      </c>
      <c r="AR156" s="25" t="s">
        <v>484</v>
      </c>
      <c r="AT156" s="25" t="s">
        <v>447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5789</v>
      </c>
    </row>
    <row r="157" spans="2:65" s="1" customFormat="1" ht="16.5" customHeight="1">
      <c r="B157" s="181"/>
      <c r="C157" s="182" t="s">
        <v>609</v>
      </c>
      <c r="D157" s="182" t="s">
        <v>278</v>
      </c>
      <c r="E157" s="183" t="s">
        <v>5790</v>
      </c>
      <c r="F157" s="184" t="s">
        <v>5791</v>
      </c>
      <c r="G157" s="185" t="s">
        <v>416</v>
      </c>
      <c r="H157" s="186">
        <v>35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384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384</v>
      </c>
      <c r="BM157" s="25" t="s">
        <v>5792</v>
      </c>
    </row>
    <row r="158" spans="2:65" s="13" customFormat="1">
      <c r="B158" s="202"/>
      <c r="D158" s="195" t="s">
        <v>284</v>
      </c>
      <c r="E158" s="203" t="s">
        <v>5</v>
      </c>
      <c r="F158" s="204" t="s">
        <v>452</v>
      </c>
      <c r="H158" s="205">
        <v>25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340</v>
      </c>
      <c r="H159" s="205">
        <v>10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4" customFormat="1">
      <c r="B160" s="210"/>
      <c r="D160" s="195" t="s">
        <v>284</v>
      </c>
      <c r="E160" s="211" t="s">
        <v>5</v>
      </c>
      <c r="F160" s="212" t="s">
        <v>290</v>
      </c>
      <c r="H160" s="213">
        <v>35</v>
      </c>
      <c r="I160" s="214"/>
      <c r="L160" s="210"/>
      <c r="M160" s="215"/>
      <c r="N160" s="216"/>
      <c r="O160" s="216"/>
      <c r="P160" s="216"/>
      <c r="Q160" s="216"/>
      <c r="R160" s="216"/>
      <c r="S160" s="216"/>
      <c r="T160" s="217"/>
      <c r="AT160" s="211" t="s">
        <v>284</v>
      </c>
      <c r="AU160" s="211" t="s">
        <v>81</v>
      </c>
      <c r="AV160" s="14" t="s">
        <v>87</v>
      </c>
      <c r="AW160" s="14" t="s">
        <v>36</v>
      </c>
      <c r="AX160" s="14" t="s">
        <v>73</v>
      </c>
      <c r="AY160" s="211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35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226" t="s">
        <v>615</v>
      </c>
      <c r="D162" s="226" t="s">
        <v>447</v>
      </c>
      <c r="E162" s="227" t="s">
        <v>5793</v>
      </c>
      <c r="F162" s="228" t="s">
        <v>5794</v>
      </c>
      <c r="G162" s="229" t="s">
        <v>591</v>
      </c>
      <c r="H162" s="230">
        <v>32.9</v>
      </c>
      <c r="I162" s="231"/>
      <c r="J162" s="232">
        <f>ROUND(I162*H162,2)</f>
        <v>0</v>
      </c>
      <c r="K162" s="228" t="s">
        <v>282</v>
      </c>
      <c r="L162" s="233"/>
      <c r="M162" s="234" t="s">
        <v>5</v>
      </c>
      <c r="N162" s="235" t="s">
        <v>46</v>
      </c>
      <c r="O162" s="43"/>
      <c r="P162" s="191">
        <f>O162*H162</f>
        <v>0</v>
      </c>
      <c r="Q162" s="191">
        <v>1E-3</v>
      </c>
      <c r="R162" s="191">
        <f>Q162*H162</f>
        <v>3.2899999999999999E-2</v>
      </c>
      <c r="S162" s="191">
        <v>0</v>
      </c>
      <c r="T162" s="192">
        <f>S162*H162</f>
        <v>0</v>
      </c>
      <c r="AR162" s="25" t="s">
        <v>484</v>
      </c>
      <c r="AT162" s="25" t="s">
        <v>447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5795</v>
      </c>
    </row>
    <row r="163" spans="2:65" s="11" customFormat="1" ht="29.85" customHeight="1">
      <c r="B163" s="168"/>
      <c r="D163" s="169" t="s">
        <v>72</v>
      </c>
      <c r="E163" s="179" t="s">
        <v>5796</v>
      </c>
      <c r="F163" s="179" t="s">
        <v>5797</v>
      </c>
      <c r="I163" s="171"/>
      <c r="J163" s="180">
        <f>BK163</f>
        <v>0</v>
      </c>
      <c r="L163" s="168"/>
      <c r="M163" s="173"/>
      <c r="N163" s="174"/>
      <c r="O163" s="174"/>
      <c r="P163" s="175">
        <f>SUM(P164:P165)</f>
        <v>0</v>
      </c>
      <c r="Q163" s="174"/>
      <c r="R163" s="175">
        <f>SUM(R164:R165)</f>
        <v>0.48</v>
      </c>
      <c r="S163" s="174"/>
      <c r="T163" s="176">
        <f>SUM(T164:T165)</f>
        <v>0</v>
      </c>
      <c r="AR163" s="169" t="s">
        <v>81</v>
      </c>
      <c r="AT163" s="177" t="s">
        <v>72</v>
      </c>
      <c r="AU163" s="177" t="s">
        <v>77</v>
      </c>
      <c r="AY163" s="169" t="s">
        <v>276</v>
      </c>
      <c r="BK163" s="178">
        <f>SUM(BK164:BK165)</f>
        <v>0</v>
      </c>
    </row>
    <row r="164" spans="2:65" s="1" customFormat="1" ht="16.5" customHeight="1">
      <c r="B164" s="181"/>
      <c r="C164" s="182" t="s">
        <v>620</v>
      </c>
      <c r="D164" s="182" t="s">
        <v>278</v>
      </c>
      <c r="E164" s="183" t="s">
        <v>5798</v>
      </c>
      <c r="F164" s="184" t="s">
        <v>5799</v>
      </c>
      <c r="G164" s="185" t="s">
        <v>416</v>
      </c>
      <c r="H164" s="186">
        <v>40</v>
      </c>
      <c r="I164" s="187"/>
      <c r="J164" s="188">
        <f>ROUND(I164*H164,2)</f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384</v>
      </c>
      <c r="AT164" s="25" t="s">
        <v>278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384</v>
      </c>
      <c r="BM164" s="25" t="s">
        <v>5800</v>
      </c>
    </row>
    <row r="165" spans="2:65" s="1" customFormat="1" ht="16.5" customHeight="1">
      <c r="B165" s="181"/>
      <c r="C165" s="226" t="s">
        <v>625</v>
      </c>
      <c r="D165" s="226" t="s">
        <v>447</v>
      </c>
      <c r="E165" s="227" t="s">
        <v>5801</v>
      </c>
      <c r="F165" s="228" t="s">
        <v>5802</v>
      </c>
      <c r="G165" s="229" t="s">
        <v>416</v>
      </c>
      <c r="H165" s="230">
        <v>40</v>
      </c>
      <c r="I165" s="231"/>
      <c r="J165" s="232">
        <f>ROUND(I165*H165,2)</f>
        <v>0</v>
      </c>
      <c r="K165" s="228" t="s">
        <v>282</v>
      </c>
      <c r="L165" s="233"/>
      <c r="M165" s="234" t="s">
        <v>5</v>
      </c>
      <c r="N165" s="235" t="s">
        <v>46</v>
      </c>
      <c r="O165" s="43"/>
      <c r="P165" s="191">
        <f>O165*H165</f>
        <v>0</v>
      </c>
      <c r="Q165" s="191">
        <v>1.2E-2</v>
      </c>
      <c r="R165" s="191">
        <f>Q165*H165</f>
        <v>0.48</v>
      </c>
      <c r="S165" s="191">
        <v>0</v>
      </c>
      <c r="T165" s="192">
        <f>S165*H165</f>
        <v>0</v>
      </c>
      <c r="AR165" s="25" t="s">
        <v>484</v>
      </c>
      <c r="AT165" s="25" t="s">
        <v>447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384</v>
      </c>
      <c r="BM165" s="25" t="s">
        <v>5803</v>
      </c>
    </row>
    <row r="166" spans="2:65" s="11" customFormat="1" ht="37.35" customHeight="1">
      <c r="B166" s="168"/>
      <c r="D166" s="169" t="s">
        <v>72</v>
      </c>
      <c r="E166" s="170" t="s">
        <v>447</v>
      </c>
      <c r="F166" s="170" t="s">
        <v>5804</v>
      </c>
      <c r="I166" s="171"/>
      <c r="J166" s="172">
        <f>BK166</f>
        <v>0</v>
      </c>
      <c r="L166" s="168"/>
      <c r="M166" s="173"/>
      <c r="N166" s="174"/>
      <c r="O166" s="174"/>
      <c r="P166" s="175">
        <f>P167+P173</f>
        <v>0</v>
      </c>
      <c r="Q166" s="174"/>
      <c r="R166" s="175">
        <f>R167+R173</f>
        <v>0.50829000000000002</v>
      </c>
      <c r="S166" s="174"/>
      <c r="T166" s="176">
        <f>T167+T173</f>
        <v>0</v>
      </c>
      <c r="AR166" s="169" t="s">
        <v>87</v>
      </c>
      <c r="AT166" s="177" t="s">
        <v>72</v>
      </c>
      <c r="AU166" s="177" t="s">
        <v>73</v>
      </c>
      <c r="AY166" s="169" t="s">
        <v>276</v>
      </c>
      <c r="BK166" s="178">
        <f>BK167+BK173</f>
        <v>0</v>
      </c>
    </row>
    <row r="167" spans="2:65" s="11" customFormat="1" ht="19.95" customHeight="1">
      <c r="B167" s="168"/>
      <c r="D167" s="169" t="s">
        <v>72</v>
      </c>
      <c r="E167" s="179" t="s">
        <v>5805</v>
      </c>
      <c r="F167" s="179" t="s">
        <v>5261</v>
      </c>
      <c r="I167" s="171"/>
      <c r="J167" s="180">
        <f>BK167</f>
        <v>0</v>
      </c>
      <c r="L167" s="168"/>
      <c r="M167" s="173"/>
      <c r="N167" s="174"/>
      <c r="O167" s="174"/>
      <c r="P167" s="175">
        <f>SUM(P168:P172)</f>
        <v>0</v>
      </c>
      <c r="Q167" s="174"/>
      <c r="R167" s="175">
        <f>SUM(R168:R172)</f>
        <v>3.6900000000000001E-3</v>
      </c>
      <c r="S167" s="174"/>
      <c r="T167" s="176">
        <f>SUM(T168:T172)</f>
        <v>0</v>
      </c>
      <c r="AR167" s="169" t="s">
        <v>87</v>
      </c>
      <c r="AT167" s="177" t="s">
        <v>72</v>
      </c>
      <c r="AU167" s="177" t="s">
        <v>77</v>
      </c>
      <c r="AY167" s="169" t="s">
        <v>276</v>
      </c>
      <c r="BK167" s="178">
        <f>SUM(BK168:BK172)</f>
        <v>0</v>
      </c>
    </row>
    <row r="168" spans="2:65" s="1" customFormat="1" ht="16.5" customHeight="1">
      <c r="B168" s="181"/>
      <c r="C168" s="182" t="s">
        <v>630</v>
      </c>
      <c r="D168" s="182" t="s">
        <v>278</v>
      </c>
      <c r="E168" s="183" t="s">
        <v>5806</v>
      </c>
      <c r="F168" s="184" t="s">
        <v>5807</v>
      </c>
      <c r="G168" s="185" t="s">
        <v>368</v>
      </c>
      <c r="H168" s="186">
        <v>2</v>
      </c>
      <c r="I168" s="187"/>
      <c r="J168" s="188">
        <f>ROUND(I168*H168,2)</f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671</v>
      </c>
      <c r="AT168" s="25" t="s">
        <v>278</v>
      </c>
      <c r="AU168" s="25" t="s">
        <v>81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671</v>
      </c>
      <c r="BM168" s="25" t="s">
        <v>5808</v>
      </c>
    </row>
    <row r="169" spans="2:65" s="1" customFormat="1" ht="16.5" customHeight="1">
      <c r="B169" s="181"/>
      <c r="C169" s="226" t="s">
        <v>633</v>
      </c>
      <c r="D169" s="226" t="s">
        <v>447</v>
      </c>
      <c r="E169" s="227" t="s">
        <v>5809</v>
      </c>
      <c r="F169" s="228" t="s">
        <v>5810</v>
      </c>
      <c r="G169" s="229" t="s">
        <v>368</v>
      </c>
      <c r="H169" s="230">
        <v>20</v>
      </c>
      <c r="I169" s="231"/>
      <c r="J169" s="232">
        <f>ROUND(I169*H169,2)</f>
        <v>0</v>
      </c>
      <c r="K169" s="228" t="s">
        <v>282</v>
      </c>
      <c r="L169" s="233"/>
      <c r="M169" s="234" t="s">
        <v>5</v>
      </c>
      <c r="N169" s="235" t="s">
        <v>46</v>
      </c>
      <c r="O169" s="43"/>
      <c r="P169" s="191">
        <f>O169*H169</f>
        <v>0</v>
      </c>
      <c r="Q169" s="191">
        <v>1.2E-4</v>
      </c>
      <c r="R169" s="191">
        <f>Q169*H169</f>
        <v>2.4000000000000002E-3</v>
      </c>
      <c r="S169" s="191">
        <v>0</v>
      </c>
      <c r="T169" s="192">
        <f>S169*H169</f>
        <v>0</v>
      </c>
      <c r="AR169" s="25" t="s">
        <v>5811</v>
      </c>
      <c r="AT169" s="25" t="s">
        <v>447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671</v>
      </c>
      <c r="BM169" s="25" t="s">
        <v>5812</v>
      </c>
    </row>
    <row r="170" spans="2:65" s="1" customFormat="1" ht="16.5" customHeight="1">
      <c r="B170" s="181"/>
      <c r="C170" s="182" t="s">
        <v>639</v>
      </c>
      <c r="D170" s="182" t="s">
        <v>278</v>
      </c>
      <c r="E170" s="183" t="s">
        <v>5813</v>
      </c>
      <c r="F170" s="184" t="s">
        <v>5814</v>
      </c>
      <c r="G170" s="185" t="s">
        <v>368</v>
      </c>
      <c r="H170" s="186">
        <v>3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671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671</v>
      </c>
      <c r="BM170" s="25" t="s">
        <v>5815</v>
      </c>
    </row>
    <row r="171" spans="2:65" s="1" customFormat="1" ht="16.5" customHeight="1">
      <c r="B171" s="181"/>
      <c r="C171" s="226" t="s">
        <v>646</v>
      </c>
      <c r="D171" s="226" t="s">
        <v>447</v>
      </c>
      <c r="E171" s="227" t="s">
        <v>5816</v>
      </c>
      <c r="F171" s="228" t="s">
        <v>5817</v>
      </c>
      <c r="G171" s="229" t="s">
        <v>368</v>
      </c>
      <c r="H171" s="230">
        <v>3</v>
      </c>
      <c r="I171" s="231"/>
      <c r="J171" s="232">
        <f>ROUND(I171*H171,2)</f>
        <v>0</v>
      </c>
      <c r="K171" s="228" t="s">
        <v>282</v>
      </c>
      <c r="L171" s="233"/>
      <c r="M171" s="234" t="s">
        <v>5</v>
      </c>
      <c r="N171" s="235" t="s">
        <v>46</v>
      </c>
      <c r="O171" s="43"/>
      <c r="P171" s="191">
        <f>O171*H171</f>
        <v>0</v>
      </c>
      <c r="Q171" s="191">
        <v>4.2999999999999999E-4</v>
      </c>
      <c r="R171" s="191">
        <f>Q171*H171</f>
        <v>1.2899999999999999E-3</v>
      </c>
      <c r="S171" s="191">
        <v>0</v>
      </c>
      <c r="T171" s="192">
        <f>S171*H171</f>
        <v>0</v>
      </c>
      <c r="AR171" s="25" t="s">
        <v>1455</v>
      </c>
      <c r="AT171" s="25" t="s">
        <v>447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1455</v>
      </c>
      <c r="BM171" s="25" t="s">
        <v>5818</v>
      </c>
    </row>
    <row r="172" spans="2:65" s="1" customFormat="1" ht="16.5" customHeight="1">
      <c r="B172" s="181"/>
      <c r="C172" s="182" t="s">
        <v>650</v>
      </c>
      <c r="D172" s="182" t="s">
        <v>278</v>
      </c>
      <c r="E172" s="183" t="s">
        <v>5819</v>
      </c>
      <c r="F172" s="184" t="s">
        <v>5820</v>
      </c>
      <c r="G172" s="185" t="s">
        <v>416</v>
      </c>
      <c r="H172" s="186">
        <v>736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671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671</v>
      </c>
      <c r="BM172" s="25" t="s">
        <v>5821</v>
      </c>
    </row>
    <row r="173" spans="2:65" s="11" customFormat="1" ht="29.85" customHeight="1">
      <c r="B173" s="168"/>
      <c r="D173" s="169" t="s">
        <v>72</v>
      </c>
      <c r="E173" s="179" t="s">
        <v>5822</v>
      </c>
      <c r="F173" s="179" t="s">
        <v>5823</v>
      </c>
      <c r="I173" s="171"/>
      <c r="J173" s="180">
        <f>BK173</f>
        <v>0</v>
      </c>
      <c r="L173" s="168"/>
      <c r="M173" s="173"/>
      <c r="N173" s="174"/>
      <c r="O173" s="174"/>
      <c r="P173" s="175">
        <f>SUM(P174:P186)</f>
        <v>0</v>
      </c>
      <c r="Q173" s="174"/>
      <c r="R173" s="175">
        <f>SUM(R174:R186)</f>
        <v>0.50460000000000005</v>
      </c>
      <c r="S173" s="174"/>
      <c r="T173" s="176">
        <f>SUM(T174:T186)</f>
        <v>0</v>
      </c>
      <c r="AR173" s="169" t="s">
        <v>87</v>
      </c>
      <c r="AT173" s="177" t="s">
        <v>72</v>
      </c>
      <c r="AU173" s="177" t="s">
        <v>77</v>
      </c>
      <c r="AY173" s="169" t="s">
        <v>276</v>
      </c>
      <c r="BK173" s="178">
        <f>SUM(BK174:BK186)</f>
        <v>0</v>
      </c>
    </row>
    <row r="174" spans="2:65" s="1" customFormat="1" ht="16.5" customHeight="1">
      <c r="B174" s="181"/>
      <c r="C174" s="182" t="s">
        <v>654</v>
      </c>
      <c r="D174" s="182" t="s">
        <v>278</v>
      </c>
      <c r="E174" s="183" t="s">
        <v>5824</v>
      </c>
      <c r="F174" s="184" t="s">
        <v>5825</v>
      </c>
      <c r="G174" s="185" t="s">
        <v>5826</v>
      </c>
      <c r="H174" s="186">
        <v>42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8.8000000000000005E-3</v>
      </c>
      <c r="R174" s="191">
        <f>Q174*H174</f>
        <v>0.36960000000000004</v>
      </c>
      <c r="S174" s="191">
        <v>0</v>
      </c>
      <c r="T174" s="192">
        <f>S174*H174</f>
        <v>0</v>
      </c>
      <c r="AR174" s="25" t="s">
        <v>671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671</v>
      </c>
      <c r="BM174" s="25" t="s">
        <v>5827</v>
      </c>
    </row>
    <row r="175" spans="2:65" s="1" customFormat="1" ht="25.5" customHeight="1">
      <c r="B175" s="181"/>
      <c r="C175" s="182" t="s">
        <v>461</v>
      </c>
      <c r="D175" s="182" t="s">
        <v>278</v>
      </c>
      <c r="E175" s="183" t="s">
        <v>5828</v>
      </c>
      <c r="F175" s="184" t="s">
        <v>5829</v>
      </c>
      <c r="G175" s="185" t="s">
        <v>416</v>
      </c>
      <c r="H175" s="186">
        <v>10</v>
      </c>
      <c r="I175" s="187"/>
      <c r="J175" s="188">
        <f>ROUND(I175*H175,2)</f>
        <v>0</v>
      </c>
      <c r="K175" s="184" t="s">
        <v>282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671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671</v>
      </c>
      <c r="BM175" s="25" t="s">
        <v>5830</v>
      </c>
    </row>
    <row r="176" spans="2:65" s="1" customFormat="1" ht="25.5" customHeight="1">
      <c r="B176" s="181"/>
      <c r="C176" s="182" t="s">
        <v>662</v>
      </c>
      <c r="D176" s="182" t="s">
        <v>278</v>
      </c>
      <c r="E176" s="183" t="s">
        <v>5831</v>
      </c>
      <c r="F176" s="184" t="s">
        <v>5832</v>
      </c>
      <c r="G176" s="185" t="s">
        <v>281</v>
      </c>
      <c r="H176" s="186">
        <v>8.9600000000000009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671</v>
      </c>
      <c r="AT176" s="25" t="s">
        <v>278</v>
      </c>
      <c r="AU176" s="25" t="s">
        <v>81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671</v>
      </c>
      <c r="BM176" s="25" t="s">
        <v>5833</v>
      </c>
    </row>
    <row r="177" spans="2:65" s="12" customFormat="1">
      <c r="B177" s="194"/>
      <c r="D177" s="195" t="s">
        <v>284</v>
      </c>
      <c r="E177" s="196" t="s">
        <v>5</v>
      </c>
      <c r="F177" s="197" t="s">
        <v>5834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5835</v>
      </c>
      <c r="H178" s="205">
        <v>7.68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5836</v>
      </c>
      <c r="H179" s="205">
        <v>1.28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8.9600000000000009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8.9600000000000009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667</v>
      </c>
      <c r="D182" s="182" t="s">
        <v>278</v>
      </c>
      <c r="E182" s="183" t="s">
        <v>5837</v>
      </c>
      <c r="F182" s="184" t="s">
        <v>5838</v>
      </c>
      <c r="G182" s="185" t="s">
        <v>416</v>
      </c>
      <c r="H182" s="186">
        <v>100</v>
      </c>
      <c r="I182" s="187"/>
      <c r="J182" s="188">
        <f>ROUND(I182*H182,2)</f>
        <v>0</v>
      </c>
      <c r="K182" s="184" t="s">
        <v>282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6.9999999999999994E-5</v>
      </c>
      <c r="R182" s="191">
        <f>Q182*H182</f>
        <v>6.9999999999999993E-3</v>
      </c>
      <c r="S182" s="191">
        <v>0</v>
      </c>
      <c r="T182" s="192">
        <f>S182*H182</f>
        <v>0</v>
      </c>
      <c r="AR182" s="25" t="s">
        <v>671</v>
      </c>
      <c r="AT182" s="25" t="s">
        <v>278</v>
      </c>
      <c r="AU182" s="25" t="s">
        <v>81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671</v>
      </c>
      <c r="BM182" s="25" t="s">
        <v>5839</v>
      </c>
    </row>
    <row r="183" spans="2:65" s="1" customFormat="1" ht="25.5" customHeight="1">
      <c r="B183" s="181"/>
      <c r="C183" s="182" t="s">
        <v>671</v>
      </c>
      <c r="D183" s="182" t="s">
        <v>278</v>
      </c>
      <c r="E183" s="183" t="s">
        <v>5840</v>
      </c>
      <c r="F183" s="184" t="s">
        <v>5841</v>
      </c>
      <c r="G183" s="185" t="s">
        <v>416</v>
      </c>
      <c r="H183" s="186">
        <v>100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671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671</v>
      </c>
      <c r="BM183" s="25" t="s">
        <v>5842</v>
      </c>
    </row>
    <row r="184" spans="2:65" s="1" customFormat="1" ht="25.5" customHeight="1">
      <c r="B184" s="181"/>
      <c r="C184" s="226" t="s">
        <v>678</v>
      </c>
      <c r="D184" s="226" t="s">
        <v>447</v>
      </c>
      <c r="E184" s="227" t="s">
        <v>5843</v>
      </c>
      <c r="F184" s="228" t="s">
        <v>5844</v>
      </c>
      <c r="G184" s="229" t="s">
        <v>416</v>
      </c>
      <c r="H184" s="230">
        <v>100</v>
      </c>
      <c r="I184" s="231"/>
      <c r="J184" s="232">
        <f>ROUND(I184*H184,2)</f>
        <v>0</v>
      </c>
      <c r="K184" s="228" t="s">
        <v>282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1.2800000000000001E-3</v>
      </c>
      <c r="R184" s="191">
        <f>Q184*H184</f>
        <v>0.128</v>
      </c>
      <c r="S184" s="191">
        <v>0</v>
      </c>
      <c r="T184" s="192">
        <f>S184*H184</f>
        <v>0</v>
      </c>
      <c r="AR184" s="25" t="s">
        <v>1455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1455</v>
      </c>
      <c r="BM184" s="25" t="s">
        <v>5845</v>
      </c>
    </row>
    <row r="185" spans="2:65" s="1" customFormat="1" ht="16.5" customHeight="1">
      <c r="B185" s="181"/>
      <c r="C185" s="182" t="s">
        <v>684</v>
      </c>
      <c r="D185" s="182" t="s">
        <v>278</v>
      </c>
      <c r="E185" s="183" t="s">
        <v>5846</v>
      </c>
      <c r="F185" s="184" t="s">
        <v>5847</v>
      </c>
      <c r="G185" s="185" t="s">
        <v>416</v>
      </c>
      <c r="H185" s="186">
        <v>10</v>
      </c>
      <c r="I185" s="187"/>
      <c r="J185" s="188">
        <f>ROUND(I185*H185,2)</f>
        <v>0</v>
      </c>
      <c r="K185" s="184" t="s">
        <v>282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671</v>
      </c>
      <c r="AT185" s="25" t="s">
        <v>278</v>
      </c>
      <c r="AU185" s="25" t="s">
        <v>81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671</v>
      </c>
      <c r="BM185" s="25" t="s">
        <v>5848</v>
      </c>
    </row>
    <row r="186" spans="2:65" s="1" customFormat="1" ht="16.5" customHeight="1">
      <c r="B186" s="181"/>
      <c r="C186" s="182" t="s">
        <v>690</v>
      </c>
      <c r="D186" s="182" t="s">
        <v>278</v>
      </c>
      <c r="E186" s="183" t="s">
        <v>5849</v>
      </c>
      <c r="F186" s="184" t="s">
        <v>5850</v>
      </c>
      <c r="G186" s="185" t="s">
        <v>281</v>
      </c>
      <c r="H186" s="186">
        <v>8.9600000000000009</v>
      </c>
      <c r="I186" s="187"/>
      <c r="J186" s="188">
        <f>ROUND(I186*H186,2)</f>
        <v>0</v>
      </c>
      <c r="K186" s="184" t="s">
        <v>282</v>
      </c>
      <c r="L186" s="42"/>
      <c r="M186" s="189" t="s">
        <v>5</v>
      </c>
      <c r="N186" s="239" t="s">
        <v>46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5" t="s">
        <v>671</v>
      </c>
      <c r="AT186" s="25" t="s">
        <v>278</v>
      </c>
      <c r="AU186" s="25" t="s">
        <v>81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671</v>
      </c>
      <c r="BM186" s="25" t="s">
        <v>5851</v>
      </c>
    </row>
    <row r="187" spans="2:65" s="1" customFormat="1" ht="6.9" customHeight="1">
      <c r="B187" s="57"/>
      <c r="C187" s="58"/>
      <c r="D187" s="58"/>
      <c r="E187" s="58"/>
      <c r="F187" s="58"/>
      <c r="G187" s="58"/>
      <c r="H187" s="58"/>
      <c r="I187" s="135"/>
      <c r="J187" s="58"/>
      <c r="K187" s="58"/>
      <c r="L187" s="42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31" activePane="bottomLeft" state="frozen"/>
      <selection activeCell="C24" sqref="C24:J24"/>
      <selection pane="bottomLeft" activeCell="C24" sqref="C24:J2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224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620" t="s">
        <v>5852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5853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620" t="s">
        <v>5852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3.1 - VEDLEJŠÍ ROZPOČTOVÉ NÁKLADY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95" customHeight="1">
      <c r="B62" s="150"/>
      <c r="C62" s="151"/>
      <c r="D62" s="152" t="s">
        <v>5854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" customHeight="1">
      <c r="B69" s="42"/>
      <c r="C69" s="62" t="s">
        <v>260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20</v>
      </c>
      <c r="L71" s="42"/>
    </row>
    <row r="72" spans="2:12" s="1" customFormat="1" ht="16.5" customHeight="1">
      <c r="B72" s="42"/>
      <c r="E72" s="624" t="str">
        <f>E7</f>
        <v>STAVBA 1 + STAVBA 2</v>
      </c>
      <c r="F72" s="625"/>
      <c r="G72" s="625"/>
      <c r="H72" s="625"/>
      <c r="L72" s="42"/>
    </row>
    <row r="73" spans="2:12" ht="13.2">
      <c r="B73" s="29"/>
      <c r="C73" s="64" t="s">
        <v>234</v>
      </c>
      <c r="L73" s="29"/>
    </row>
    <row r="74" spans="2:12" s="1" customFormat="1" ht="16.5" customHeight="1">
      <c r="B74" s="42"/>
      <c r="E74" s="624" t="s">
        <v>5852</v>
      </c>
      <c r="F74" s="627"/>
      <c r="G74" s="627"/>
      <c r="H74" s="627"/>
      <c r="L74" s="42"/>
    </row>
    <row r="75" spans="2:12" s="1" customFormat="1" ht="14.4" customHeight="1">
      <c r="B75" s="42"/>
      <c r="C75" s="64" t="s">
        <v>236</v>
      </c>
      <c r="L75" s="42"/>
    </row>
    <row r="76" spans="2:12" s="1" customFormat="1" ht="17.25" customHeight="1">
      <c r="B76" s="42"/>
      <c r="E76" s="591" t="str">
        <f>E11</f>
        <v>3.1 - VEDLEJŠÍ ROZPOČTOVÉ NÁKLADY</v>
      </c>
      <c r="F76" s="627"/>
      <c r="G76" s="627"/>
      <c r="H76" s="627"/>
      <c r="L76" s="42"/>
    </row>
    <row r="77" spans="2:12" s="1" customFormat="1" ht="6.9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" customHeight="1">
      <c r="B79" s="42"/>
      <c r="L79" s="42"/>
    </row>
    <row r="80" spans="2:12" s="1" customFormat="1" ht="13.2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95" customHeight="1">
      <c r="B86" s="168"/>
      <c r="D86" s="169" t="s">
        <v>72</v>
      </c>
      <c r="E86" s="179" t="s">
        <v>5855</v>
      </c>
      <c r="F86" s="179" t="s">
        <v>5856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16.5" customHeight="1">
      <c r="B87" s="181"/>
      <c r="C87" s="182" t="s">
        <v>77</v>
      </c>
      <c r="D87" s="182" t="s">
        <v>278</v>
      </c>
      <c r="E87" s="183" t="s">
        <v>5857</v>
      </c>
      <c r="F87" s="184" t="s">
        <v>5858</v>
      </c>
      <c r="G87" s="185" t="s">
        <v>5859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5860</v>
      </c>
    </row>
    <row r="88" spans="2:65" s="1" customFormat="1" ht="72">
      <c r="B88" s="42"/>
      <c r="D88" s="195" t="s">
        <v>2961</v>
      </c>
      <c r="F88" s="243" t="s">
        <v>5861</v>
      </c>
      <c r="I88" s="244"/>
      <c r="L88" s="42"/>
      <c r="M88" s="245"/>
      <c r="N88" s="43"/>
      <c r="O88" s="43"/>
      <c r="P88" s="43"/>
      <c r="Q88" s="43"/>
      <c r="R88" s="43"/>
      <c r="S88" s="43"/>
      <c r="T88" s="71"/>
      <c r="AT88" s="25" t="s">
        <v>2961</v>
      </c>
      <c r="AU88" s="25" t="s">
        <v>81</v>
      </c>
    </row>
    <row r="89" spans="2:65" s="1" customFormat="1" ht="16.5" customHeight="1">
      <c r="B89" s="181"/>
      <c r="C89" s="182" t="s">
        <v>81</v>
      </c>
      <c r="D89" s="182" t="s">
        <v>278</v>
      </c>
      <c r="E89" s="183" t="s">
        <v>5862</v>
      </c>
      <c r="F89" s="184" t="s">
        <v>5863</v>
      </c>
      <c r="G89" s="185" t="s">
        <v>5859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81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5864</v>
      </c>
    </row>
    <row r="90" spans="2:65" s="1" customFormat="1" ht="36">
      <c r="B90" s="42"/>
      <c r="D90" s="195" t="s">
        <v>2961</v>
      </c>
      <c r="F90" s="243" t="s">
        <v>5865</v>
      </c>
      <c r="I90" s="244"/>
      <c r="L90" s="42"/>
      <c r="M90" s="245"/>
      <c r="N90" s="43"/>
      <c r="O90" s="43"/>
      <c r="P90" s="43"/>
      <c r="Q90" s="43"/>
      <c r="R90" s="43"/>
      <c r="S90" s="43"/>
      <c r="T90" s="71"/>
      <c r="AT90" s="25" t="s">
        <v>2961</v>
      </c>
      <c r="AU90" s="25" t="s">
        <v>81</v>
      </c>
    </row>
    <row r="91" spans="2:65" s="1" customFormat="1" ht="38.25" customHeight="1">
      <c r="B91" s="181"/>
      <c r="C91" s="182" t="s">
        <v>87</v>
      </c>
      <c r="D91" s="182" t="s">
        <v>278</v>
      </c>
      <c r="E91" s="183" t="s">
        <v>5866</v>
      </c>
      <c r="F91" s="184" t="s">
        <v>5867</v>
      </c>
      <c r="G91" s="185" t="s">
        <v>5859</v>
      </c>
      <c r="H91" s="186">
        <v>1</v>
      </c>
      <c r="I91" s="187"/>
      <c r="J91" s="188">
        <f>ROUND(I91*H91,2)</f>
        <v>0</v>
      </c>
      <c r="K91" s="184" t="s">
        <v>459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5868</v>
      </c>
    </row>
    <row r="92" spans="2:65" s="1" customFormat="1" ht="24">
      <c r="B92" s="42"/>
      <c r="D92" s="195" t="s">
        <v>2961</v>
      </c>
      <c r="F92" s="243" t="s">
        <v>5869</v>
      </c>
      <c r="I92" s="244"/>
      <c r="L92" s="42"/>
      <c r="M92" s="245"/>
      <c r="N92" s="43"/>
      <c r="O92" s="43"/>
      <c r="P92" s="43"/>
      <c r="Q92" s="43"/>
      <c r="R92" s="43"/>
      <c r="S92" s="43"/>
      <c r="T92" s="71"/>
      <c r="AT92" s="25" t="s">
        <v>2961</v>
      </c>
      <c r="AU92" s="25" t="s">
        <v>81</v>
      </c>
    </row>
    <row r="93" spans="2:65" s="1" customFormat="1" ht="16.5" customHeight="1">
      <c r="B93" s="181"/>
      <c r="C93" s="182" t="s">
        <v>92</v>
      </c>
      <c r="D93" s="182" t="s">
        <v>278</v>
      </c>
      <c r="E93" s="183" t="s">
        <v>5870</v>
      </c>
      <c r="F93" s="184" t="s">
        <v>5871</v>
      </c>
      <c r="G93" s="185" t="s">
        <v>5859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5872</v>
      </c>
    </row>
    <row r="94" spans="2:65" s="1" customFormat="1" ht="36">
      <c r="B94" s="42"/>
      <c r="D94" s="195" t="s">
        <v>2961</v>
      </c>
      <c r="F94" s="243" t="s">
        <v>5873</v>
      </c>
      <c r="I94" s="244"/>
      <c r="L94" s="42"/>
      <c r="M94" s="245"/>
      <c r="N94" s="43"/>
      <c r="O94" s="43"/>
      <c r="P94" s="43"/>
      <c r="Q94" s="43"/>
      <c r="R94" s="43"/>
      <c r="S94" s="43"/>
      <c r="T94" s="71"/>
      <c r="AT94" s="25" t="s">
        <v>2961</v>
      </c>
      <c r="AU94" s="25" t="s">
        <v>81</v>
      </c>
    </row>
    <row r="95" spans="2:65" s="1" customFormat="1" ht="16.5" customHeight="1">
      <c r="B95" s="181"/>
      <c r="C95" s="182" t="s">
        <v>305</v>
      </c>
      <c r="D95" s="182" t="s">
        <v>278</v>
      </c>
      <c r="E95" s="183" t="s">
        <v>5874</v>
      </c>
      <c r="F95" s="184" t="s">
        <v>5875</v>
      </c>
      <c r="G95" s="185" t="s">
        <v>5859</v>
      </c>
      <c r="H95" s="186">
        <v>1</v>
      </c>
      <c r="I95" s="187"/>
      <c r="J95" s="188">
        <f>ROUND(I95*H95,2)</f>
        <v>0</v>
      </c>
      <c r="K95" s="184" t="s">
        <v>459</v>
      </c>
      <c r="L95" s="42"/>
      <c r="M95" s="189" t="s">
        <v>5</v>
      </c>
      <c r="N95" s="190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92</v>
      </c>
      <c r="AT95" s="25" t="s">
        <v>278</v>
      </c>
      <c r="AU95" s="25" t="s">
        <v>81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5876</v>
      </c>
    </row>
    <row r="96" spans="2:65" s="1" customFormat="1" ht="36">
      <c r="B96" s="42"/>
      <c r="D96" s="195" t="s">
        <v>2961</v>
      </c>
      <c r="F96" s="243" t="s">
        <v>5877</v>
      </c>
      <c r="I96" s="244"/>
      <c r="L96" s="42"/>
      <c r="M96" s="245"/>
      <c r="N96" s="43"/>
      <c r="O96" s="43"/>
      <c r="P96" s="43"/>
      <c r="Q96" s="43"/>
      <c r="R96" s="43"/>
      <c r="S96" s="43"/>
      <c r="T96" s="71"/>
      <c r="AT96" s="25" t="s">
        <v>2961</v>
      </c>
      <c r="AU96" s="25" t="s">
        <v>81</v>
      </c>
    </row>
    <row r="97" spans="2:65" s="1" customFormat="1" ht="16.5" customHeight="1">
      <c r="B97" s="181"/>
      <c r="C97" s="182" t="s">
        <v>310</v>
      </c>
      <c r="D97" s="182" t="s">
        <v>278</v>
      </c>
      <c r="E97" s="183" t="s">
        <v>5878</v>
      </c>
      <c r="F97" s="184" t="s">
        <v>5879</v>
      </c>
      <c r="G97" s="185" t="s">
        <v>5859</v>
      </c>
      <c r="H97" s="186">
        <v>1</v>
      </c>
      <c r="I97" s="187"/>
      <c r="J97" s="188">
        <f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5880</v>
      </c>
    </row>
    <row r="98" spans="2:65" s="1" customFormat="1" ht="24">
      <c r="B98" s="42"/>
      <c r="D98" s="195" t="s">
        <v>2961</v>
      </c>
      <c r="F98" s="243" t="s">
        <v>5881</v>
      </c>
      <c r="I98" s="244"/>
      <c r="L98" s="42"/>
      <c r="M98" s="245"/>
      <c r="N98" s="43"/>
      <c r="O98" s="43"/>
      <c r="P98" s="43"/>
      <c r="Q98" s="43"/>
      <c r="R98" s="43"/>
      <c r="S98" s="43"/>
      <c r="T98" s="71"/>
      <c r="AT98" s="25" t="s">
        <v>2961</v>
      </c>
      <c r="AU98" s="25" t="s">
        <v>81</v>
      </c>
    </row>
    <row r="99" spans="2:65" s="1" customFormat="1" ht="16.5" customHeight="1">
      <c r="B99" s="181"/>
      <c r="C99" s="182" t="s">
        <v>315</v>
      </c>
      <c r="D99" s="182" t="s">
        <v>278</v>
      </c>
      <c r="E99" s="183" t="s">
        <v>5882</v>
      </c>
      <c r="F99" s="184" t="s">
        <v>5883</v>
      </c>
      <c r="G99" s="185" t="s">
        <v>5859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5884</v>
      </c>
    </row>
    <row r="100" spans="2:65" s="1" customFormat="1" ht="36">
      <c r="B100" s="42"/>
      <c r="D100" s="195" t="s">
        <v>2961</v>
      </c>
      <c r="F100" s="243" t="s">
        <v>5885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322</v>
      </c>
      <c r="D101" s="182" t="s">
        <v>278</v>
      </c>
      <c r="E101" s="183" t="s">
        <v>5886</v>
      </c>
      <c r="F101" s="184" t="s">
        <v>5887</v>
      </c>
      <c r="G101" s="185" t="s">
        <v>5859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5888</v>
      </c>
    </row>
    <row r="102" spans="2:65" s="1" customFormat="1" ht="72">
      <c r="B102" s="42"/>
      <c r="D102" s="195" t="s">
        <v>2961</v>
      </c>
      <c r="F102" s="243" t="s">
        <v>5889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2961</v>
      </c>
      <c r="AU102" s="25" t="s">
        <v>81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5890</v>
      </c>
      <c r="F103" s="184" t="s">
        <v>5891</v>
      </c>
      <c r="G103" s="185" t="s">
        <v>5859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5892</v>
      </c>
    </row>
    <row r="104" spans="2:65" s="1" customFormat="1" ht="60">
      <c r="B104" s="42"/>
      <c r="D104" s="195" t="s">
        <v>2961</v>
      </c>
      <c r="F104" s="243" t="s">
        <v>5893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2961</v>
      </c>
      <c r="AU104" s="25" t="s">
        <v>81</v>
      </c>
    </row>
    <row r="105" spans="2:65" s="1" customFormat="1" ht="16.5" customHeight="1">
      <c r="B105" s="181"/>
      <c r="C105" s="182" t="s">
        <v>340</v>
      </c>
      <c r="D105" s="182" t="s">
        <v>278</v>
      </c>
      <c r="E105" s="183" t="s">
        <v>5894</v>
      </c>
      <c r="F105" s="184" t="s">
        <v>5895</v>
      </c>
      <c r="G105" s="185" t="s">
        <v>5859</v>
      </c>
      <c r="H105" s="186">
        <v>1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5896</v>
      </c>
    </row>
    <row r="106" spans="2:65" s="1" customFormat="1" ht="48">
      <c r="B106" s="42"/>
      <c r="D106" s="195" t="s">
        <v>2961</v>
      </c>
      <c r="F106" s="243" t="s">
        <v>5897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2961</v>
      </c>
      <c r="AU106" s="25" t="s">
        <v>81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5898</v>
      </c>
      <c r="F107" s="184" t="s">
        <v>5899</v>
      </c>
      <c r="G107" s="185" t="s">
        <v>5859</v>
      </c>
      <c r="H107" s="186">
        <v>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48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5900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87</v>
      </c>
      <c r="BK107" s="193">
        <f>ROUND(I107*H107,2)</f>
        <v>0</v>
      </c>
      <c r="BL107" s="25" t="s">
        <v>5900</v>
      </c>
      <c r="BM107" s="25" t="s">
        <v>5901</v>
      </c>
    </row>
    <row r="108" spans="2:65" s="1" customFormat="1" ht="24">
      <c r="B108" s="42"/>
      <c r="D108" s="195" t="s">
        <v>2961</v>
      </c>
      <c r="F108" s="243" t="s">
        <v>5902</v>
      </c>
      <c r="I108" s="244"/>
      <c r="L108" s="42"/>
      <c r="M108" s="247"/>
      <c r="N108" s="240"/>
      <c r="O108" s="240"/>
      <c r="P108" s="240"/>
      <c r="Q108" s="240"/>
      <c r="R108" s="240"/>
      <c r="S108" s="240"/>
      <c r="T108" s="248"/>
      <c r="AT108" s="25" t="s">
        <v>2961</v>
      </c>
      <c r="AU108" s="25" t="s">
        <v>81</v>
      </c>
    </row>
    <row r="109" spans="2:65" s="1" customFormat="1" ht="6.9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67" activePane="bottomLeft" state="frozen"/>
      <selection activeCell="C24" sqref="C24:J24"/>
      <selection pane="bottomLeft" activeCell="I86" sqref="I86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619" t="s">
        <v>229</v>
      </c>
      <c r="H1" s="619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617" t="s">
        <v>8</v>
      </c>
      <c r="M2" s="618"/>
      <c r="N2" s="618"/>
      <c r="O2" s="618"/>
      <c r="P2" s="618"/>
      <c r="Q2" s="618"/>
      <c r="R2" s="618"/>
      <c r="S2" s="618"/>
      <c r="T2" s="618"/>
      <c r="U2" s="618"/>
      <c r="V2" s="618"/>
      <c r="AT2" s="25" t="s">
        <v>227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620" t="str">
        <f>'Rekapitulace Stavby 1 + 2'!K6</f>
        <v>STAVBA 1 + STAVBA 2</v>
      </c>
      <c r="F7" s="621"/>
      <c r="G7" s="621"/>
      <c r="H7" s="621"/>
      <c r="I7" s="113"/>
      <c r="J7" s="30"/>
      <c r="K7" s="32"/>
    </row>
    <row r="8" spans="1:70" ht="13.2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620" t="s">
        <v>5852</v>
      </c>
      <c r="F9" s="622"/>
      <c r="G9" s="622"/>
      <c r="H9" s="622"/>
      <c r="I9" s="114"/>
      <c r="J9" s="43"/>
      <c r="K9" s="46"/>
    </row>
    <row r="10" spans="1:70" s="1" customFormat="1" ht="13.2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623" t="s">
        <v>5903</v>
      </c>
      <c r="F11" s="622"/>
      <c r="G11" s="622"/>
      <c r="H11" s="622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5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580" t="s">
        <v>38</v>
      </c>
      <c r="F26" s="580"/>
      <c r="G26" s="580"/>
      <c r="H26" s="580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620" t="str">
        <f>E7</f>
        <v>STAVBA 1 + STAVBA 2</v>
      </c>
      <c r="F47" s="621"/>
      <c r="G47" s="621"/>
      <c r="H47" s="621"/>
      <c r="I47" s="114"/>
      <c r="J47" s="43"/>
      <c r="K47" s="46"/>
    </row>
    <row r="48" spans="2:11" ht="13.2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620" t="s">
        <v>5852</v>
      </c>
      <c r="F49" s="622"/>
      <c r="G49" s="622"/>
      <c r="H49" s="622"/>
      <c r="I49" s="114"/>
      <c r="J49" s="43"/>
      <c r="K49" s="46"/>
    </row>
    <row r="50" spans="2:47" s="1" customFormat="1" ht="14.4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623" t="str">
        <f>E11</f>
        <v>3.2 - OSTATNÍ NÁKLADY</v>
      </c>
      <c r="F51" s="622"/>
      <c r="G51" s="622"/>
      <c r="H51" s="622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580" t="str">
        <f>E23</f>
        <v>ASET studio s.r.o.</v>
      </c>
      <c r="K55" s="46"/>
    </row>
    <row r="56" spans="2:47" s="1" customFormat="1" ht="14.4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62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95" customHeight="1">
      <c r="B62" s="150"/>
      <c r="C62" s="151"/>
      <c r="D62" s="152" t="s">
        <v>5904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" customHeight="1">
      <c r="B69" s="42"/>
      <c r="C69" s="62" t="s">
        <v>260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20</v>
      </c>
      <c r="L71" s="42"/>
    </row>
    <row r="72" spans="2:12" s="1" customFormat="1" ht="16.5" customHeight="1">
      <c r="B72" s="42"/>
      <c r="E72" s="624" t="str">
        <f>E7</f>
        <v>STAVBA 1 + STAVBA 2</v>
      </c>
      <c r="F72" s="625"/>
      <c r="G72" s="625"/>
      <c r="H72" s="625"/>
      <c r="L72" s="42"/>
    </row>
    <row r="73" spans="2:12" ht="13.2">
      <c r="B73" s="29"/>
      <c r="C73" s="64" t="s">
        <v>234</v>
      </c>
      <c r="L73" s="29"/>
    </row>
    <row r="74" spans="2:12" s="1" customFormat="1" ht="16.5" customHeight="1">
      <c r="B74" s="42"/>
      <c r="E74" s="624" t="s">
        <v>5852</v>
      </c>
      <c r="F74" s="627"/>
      <c r="G74" s="627"/>
      <c r="H74" s="627"/>
      <c r="L74" s="42"/>
    </row>
    <row r="75" spans="2:12" s="1" customFormat="1" ht="14.4" customHeight="1">
      <c r="B75" s="42"/>
      <c r="C75" s="64" t="s">
        <v>236</v>
      </c>
      <c r="L75" s="42"/>
    </row>
    <row r="76" spans="2:12" s="1" customFormat="1" ht="17.25" customHeight="1">
      <c r="B76" s="42"/>
      <c r="E76" s="591" t="str">
        <f>E11</f>
        <v>3.2 - OSTATNÍ NÁKLADY</v>
      </c>
      <c r="F76" s="627"/>
      <c r="G76" s="627"/>
      <c r="H76" s="627"/>
      <c r="L76" s="42"/>
    </row>
    <row r="77" spans="2:12" s="1" customFormat="1" ht="6.9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" customHeight="1">
      <c r="B79" s="42"/>
      <c r="L79" s="42"/>
    </row>
    <row r="80" spans="2:12" s="1" customFormat="1" ht="13.2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95" customHeight="1">
      <c r="B86" s="168"/>
      <c r="D86" s="169" t="s">
        <v>72</v>
      </c>
      <c r="E86" s="179" t="s">
        <v>5905</v>
      </c>
      <c r="F86" s="179" t="s">
        <v>5906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25.5" customHeight="1">
      <c r="B87" s="181"/>
      <c r="C87" s="182" t="s">
        <v>77</v>
      </c>
      <c r="D87" s="182" t="s">
        <v>278</v>
      </c>
      <c r="E87" s="183" t="s">
        <v>5907</v>
      </c>
      <c r="F87" s="184" t="s">
        <v>5908</v>
      </c>
      <c r="G87" s="185" t="s">
        <v>5859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5909</v>
      </c>
    </row>
    <row r="88" spans="2:65" s="1" customFormat="1" ht="16.5" customHeight="1">
      <c r="B88" s="181"/>
      <c r="C88" s="182" t="s">
        <v>81</v>
      </c>
      <c r="D88" s="182" t="s">
        <v>278</v>
      </c>
      <c r="E88" s="183" t="s">
        <v>5910</v>
      </c>
      <c r="F88" s="184" t="s">
        <v>5911</v>
      </c>
      <c r="G88" s="185" t="s">
        <v>5859</v>
      </c>
      <c r="H88" s="186">
        <v>1</v>
      </c>
      <c r="I88" s="187"/>
      <c r="J88" s="188">
        <f>ROUND(I88*H88,2)</f>
        <v>0</v>
      </c>
      <c r="K88" s="184" t="s">
        <v>459</v>
      </c>
      <c r="L88" s="42"/>
      <c r="M88" s="189" t="s">
        <v>5</v>
      </c>
      <c r="N88" s="190" t="s">
        <v>46</v>
      </c>
      <c r="O88" s="43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25" t="s">
        <v>92</v>
      </c>
      <c r="AT88" s="25" t="s">
        <v>278</v>
      </c>
      <c r="AU88" s="25" t="s">
        <v>81</v>
      </c>
      <c r="AY88" s="25" t="s">
        <v>276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5" t="s">
        <v>92</v>
      </c>
      <c r="BK88" s="193">
        <f>ROUND(I88*H88,2)</f>
        <v>0</v>
      </c>
      <c r="BL88" s="25" t="s">
        <v>92</v>
      </c>
      <c r="BM88" s="25" t="s">
        <v>5912</v>
      </c>
    </row>
    <row r="89" spans="2:65" s="1" customFormat="1" ht="24">
      <c r="B89" s="42"/>
      <c r="D89" s="195" t="s">
        <v>2961</v>
      </c>
      <c r="F89" s="243" t="s">
        <v>5913</v>
      </c>
      <c r="I89" s="244"/>
      <c r="L89" s="42"/>
      <c r="M89" s="245"/>
      <c r="N89" s="43"/>
      <c r="O89" s="43"/>
      <c r="P89" s="43"/>
      <c r="Q89" s="43"/>
      <c r="R89" s="43"/>
      <c r="S89" s="43"/>
      <c r="T89" s="71"/>
      <c r="AT89" s="25" t="s">
        <v>2961</v>
      </c>
      <c r="AU89" s="25" t="s">
        <v>81</v>
      </c>
    </row>
    <row r="90" spans="2:65" s="1" customFormat="1" ht="16.5" customHeight="1">
      <c r="B90" s="181"/>
      <c r="C90" s="182" t="s">
        <v>87</v>
      </c>
      <c r="D90" s="182" t="s">
        <v>278</v>
      </c>
      <c r="E90" s="183" t="s">
        <v>5914</v>
      </c>
      <c r="F90" s="184" t="s">
        <v>5915</v>
      </c>
      <c r="G90" s="185" t="s">
        <v>5859</v>
      </c>
      <c r="H90" s="186">
        <v>1</v>
      </c>
      <c r="I90" s="187"/>
      <c r="J90" s="188">
        <f>ROUND(I90*H90,2)</f>
        <v>0</v>
      </c>
      <c r="K90" s="184" t="s">
        <v>459</v>
      </c>
      <c r="L90" s="42"/>
      <c r="M90" s="189" t="s">
        <v>5</v>
      </c>
      <c r="N90" s="190" t="s">
        <v>46</v>
      </c>
      <c r="O90" s="43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25" t="s">
        <v>92</v>
      </c>
      <c r="AT90" s="25" t="s">
        <v>278</v>
      </c>
      <c r="AU90" s="25" t="s">
        <v>81</v>
      </c>
      <c r="AY90" s="25" t="s">
        <v>276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5" t="s">
        <v>92</v>
      </c>
      <c r="BK90" s="193">
        <f>ROUND(I90*H90,2)</f>
        <v>0</v>
      </c>
      <c r="BL90" s="25" t="s">
        <v>92</v>
      </c>
      <c r="BM90" s="25" t="s">
        <v>5916</v>
      </c>
    </row>
    <row r="91" spans="2:65" s="1" customFormat="1" ht="24">
      <c r="B91" s="42"/>
      <c r="D91" s="195" t="s">
        <v>2961</v>
      </c>
      <c r="F91" s="243" t="s">
        <v>5917</v>
      </c>
      <c r="I91" s="244"/>
      <c r="L91" s="42"/>
      <c r="M91" s="245"/>
      <c r="N91" s="43"/>
      <c r="O91" s="43"/>
      <c r="P91" s="43"/>
      <c r="Q91" s="43"/>
      <c r="R91" s="43"/>
      <c r="S91" s="43"/>
      <c r="T91" s="71"/>
      <c r="AT91" s="25" t="s">
        <v>2961</v>
      </c>
      <c r="AU91" s="25" t="s">
        <v>81</v>
      </c>
    </row>
    <row r="92" spans="2:65" s="1" customFormat="1" ht="16.5" customHeight="1">
      <c r="B92" s="181"/>
      <c r="C92" s="182" t="s">
        <v>92</v>
      </c>
      <c r="D92" s="182" t="s">
        <v>278</v>
      </c>
      <c r="E92" s="183" t="s">
        <v>5918</v>
      </c>
      <c r="F92" s="184" t="s">
        <v>5919</v>
      </c>
      <c r="G92" s="185" t="s">
        <v>5859</v>
      </c>
      <c r="H92" s="186">
        <v>1</v>
      </c>
      <c r="I92" s="187"/>
      <c r="J92" s="188">
        <f>ROUND(I92*H92,2)</f>
        <v>0</v>
      </c>
      <c r="K92" s="184" t="s">
        <v>459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5920</v>
      </c>
    </row>
    <row r="93" spans="2:65" s="1" customFormat="1" ht="84">
      <c r="B93" s="42"/>
      <c r="D93" s="195" t="s">
        <v>2961</v>
      </c>
      <c r="F93" s="243" t="s">
        <v>5921</v>
      </c>
      <c r="I93" s="244"/>
      <c r="L93" s="42"/>
      <c r="M93" s="245"/>
      <c r="N93" s="43"/>
      <c r="O93" s="43"/>
      <c r="P93" s="43"/>
      <c r="Q93" s="43"/>
      <c r="R93" s="43"/>
      <c r="S93" s="43"/>
      <c r="T93" s="71"/>
      <c r="AT93" s="25" t="s">
        <v>2961</v>
      </c>
      <c r="AU93" s="25" t="s">
        <v>81</v>
      </c>
    </row>
    <row r="94" spans="2:65" s="1" customFormat="1" ht="16.5" customHeight="1">
      <c r="B94" s="181"/>
      <c r="C94" s="182" t="s">
        <v>305</v>
      </c>
      <c r="D94" s="182" t="s">
        <v>278</v>
      </c>
      <c r="E94" s="183" t="s">
        <v>5922</v>
      </c>
      <c r="F94" s="184" t="s">
        <v>5923</v>
      </c>
      <c r="G94" s="185" t="s">
        <v>5859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81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5924</v>
      </c>
    </row>
    <row r="95" spans="2:65" s="1" customFormat="1" ht="36">
      <c r="B95" s="42"/>
      <c r="D95" s="195" t="s">
        <v>2961</v>
      </c>
      <c r="F95" s="243" t="s">
        <v>5925</v>
      </c>
      <c r="I95" s="244"/>
      <c r="L95" s="42"/>
      <c r="M95" s="245"/>
      <c r="N95" s="43"/>
      <c r="O95" s="43"/>
      <c r="P95" s="43"/>
      <c r="Q95" s="43"/>
      <c r="R95" s="43"/>
      <c r="S95" s="43"/>
      <c r="T95" s="71"/>
      <c r="AT95" s="25" t="s">
        <v>2961</v>
      </c>
      <c r="AU95" s="25" t="s">
        <v>81</v>
      </c>
    </row>
    <row r="96" spans="2:65" s="1" customFormat="1" ht="16.5" customHeight="1">
      <c r="B96" s="181"/>
      <c r="C96" s="182" t="s">
        <v>310</v>
      </c>
      <c r="D96" s="182" t="s">
        <v>278</v>
      </c>
      <c r="E96" s="183" t="s">
        <v>5926</v>
      </c>
      <c r="F96" s="184" t="s">
        <v>5927</v>
      </c>
      <c r="G96" s="185" t="s">
        <v>5859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5928</v>
      </c>
    </row>
    <row r="97" spans="2:65" s="1" customFormat="1" ht="24">
      <c r="B97" s="42"/>
      <c r="D97" s="195" t="s">
        <v>2961</v>
      </c>
      <c r="F97" s="243" t="s">
        <v>5929</v>
      </c>
      <c r="I97" s="244"/>
      <c r="L97" s="42"/>
      <c r="M97" s="245"/>
      <c r="N97" s="43"/>
      <c r="O97" s="43"/>
      <c r="P97" s="43"/>
      <c r="Q97" s="43"/>
      <c r="R97" s="43"/>
      <c r="S97" s="43"/>
      <c r="T97" s="71"/>
      <c r="AT97" s="25" t="s">
        <v>2961</v>
      </c>
      <c r="AU97" s="25" t="s">
        <v>81</v>
      </c>
    </row>
    <row r="98" spans="2:65" s="1" customFormat="1" ht="38.25" customHeight="1">
      <c r="B98" s="181"/>
      <c r="C98" s="182" t="s">
        <v>315</v>
      </c>
      <c r="D98" s="182" t="s">
        <v>278</v>
      </c>
      <c r="E98" s="183" t="s">
        <v>5930</v>
      </c>
      <c r="F98" s="184" t="s">
        <v>5931</v>
      </c>
      <c r="G98" s="185" t="s">
        <v>5859</v>
      </c>
      <c r="H98" s="186">
        <v>1</v>
      </c>
      <c r="I98" s="187"/>
      <c r="J98" s="188">
        <f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5932</v>
      </c>
    </row>
    <row r="99" spans="2:65" s="1" customFormat="1" ht="16.5" customHeight="1">
      <c r="B99" s="181"/>
      <c r="C99" s="182" t="s">
        <v>322</v>
      </c>
      <c r="D99" s="182" t="s">
        <v>278</v>
      </c>
      <c r="E99" s="183" t="s">
        <v>5933</v>
      </c>
      <c r="F99" s="184" t="s">
        <v>5934</v>
      </c>
      <c r="G99" s="185" t="s">
        <v>5859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5935</v>
      </c>
    </row>
    <row r="100" spans="2:65" s="1" customFormat="1" ht="24">
      <c r="B100" s="42"/>
      <c r="D100" s="195" t="s">
        <v>2961</v>
      </c>
      <c r="F100" s="243" t="s">
        <v>5936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332</v>
      </c>
      <c r="D101" s="182" t="s">
        <v>278</v>
      </c>
      <c r="E101" s="183" t="s">
        <v>5937</v>
      </c>
      <c r="F101" s="184" t="s">
        <v>5938</v>
      </c>
      <c r="G101" s="185" t="s">
        <v>5859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5939</v>
      </c>
    </row>
    <row r="102" spans="2:65" s="1" customFormat="1" ht="16.5" customHeight="1">
      <c r="B102" s="181"/>
      <c r="C102" s="182" t="s">
        <v>340</v>
      </c>
      <c r="D102" s="182" t="s">
        <v>278</v>
      </c>
      <c r="E102" s="183" t="s">
        <v>5940</v>
      </c>
      <c r="F102" s="184" t="s">
        <v>5941</v>
      </c>
      <c r="G102" s="185" t="s">
        <v>5859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5942</v>
      </c>
    </row>
    <row r="103" spans="2:65" s="1" customFormat="1" ht="16.5" customHeight="1">
      <c r="B103" s="181"/>
      <c r="C103" s="182" t="s">
        <v>347</v>
      </c>
      <c r="D103" s="182" t="s">
        <v>278</v>
      </c>
      <c r="E103" s="183" t="s">
        <v>5943</v>
      </c>
      <c r="F103" s="184" t="s">
        <v>5944</v>
      </c>
      <c r="G103" s="185" t="s">
        <v>5859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5945</v>
      </c>
    </row>
    <row r="104" spans="2:65" s="1" customFormat="1" ht="16.5" customHeight="1">
      <c r="B104" s="181"/>
      <c r="C104" s="182" t="s">
        <v>356</v>
      </c>
      <c r="D104" s="182" t="s">
        <v>278</v>
      </c>
      <c r="E104" s="183" t="s">
        <v>5946</v>
      </c>
      <c r="F104" s="184" t="s">
        <v>5947</v>
      </c>
      <c r="G104" s="185" t="s">
        <v>5859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5948</v>
      </c>
    </row>
    <row r="105" spans="2:65" s="1" customFormat="1" ht="24">
      <c r="B105" s="42"/>
      <c r="D105" s="195" t="s">
        <v>2961</v>
      </c>
      <c r="F105" s="243" t="s">
        <v>5949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365</v>
      </c>
      <c r="D106" s="182" t="s">
        <v>278</v>
      </c>
      <c r="E106" s="183" t="s">
        <v>5950</v>
      </c>
      <c r="F106" s="184" t="s">
        <v>5951</v>
      </c>
      <c r="G106" s="185" t="s">
        <v>5859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5952</v>
      </c>
    </row>
    <row r="107" spans="2:65" s="1" customFormat="1" ht="25.5" customHeight="1">
      <c r="B107" s="181"/>
      <c r="C107" s="182" t="s">
        <v>372</v>
      </c>
      <c r="D107" s="182" t="s">
        <v>278</v>
      </c>
      <c r="E107" s="183" t="s">
        <v>5953</v>
      </c>
      <c r="F107" s="184" t="s">
        <v>5954</v>
      </c>
      <c r="G107" s="185" t="s">
        <v>2155</v>
      </c>
      <c r="H107" s="186">
        <v>1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5955</v>
      </c>
    </row>
    <row r="108" spans="2:65" s="1" customFormat="1" ht="25.5" customHeight="1">
      <c r="B108" s="181"/>
      <c r="C108" s="182" t="s">
        <v>12</v>
      </c>
      <c r="D108" s="182" t="s">
        <v>278</v>
      </c>
      <c r="E108" s="183" t="s">
        <v>5956</v>
      </c>
      <c r="F108" s="184" t="s">
        <v>5957</v>
      </c>
      <c r="G108" s="185" t="s">
        <v>2155</v>
      </c>
      <c r="H108" s="186">
        <v>1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239" t="s">
        <v>46</v>
      </c>
      <c r="O108" s="240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5958</v>
      </c>
    </row>
    <row r="109" spans="2:65" s="1" customFormat="1" ht="6.9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D60" sqref="D60:J60"/>
    </sheetView>
  </sheetViews>
  <sheetFormatPr defaultRowHeight="12"/>
  <cols>
    <col min="1" max="1" width="8.28515625" style="250" customWidth="1"/>
    <col min="2" max="2" width="1.7109375" style="250" customWidth="1"/>
    <col min="3" max="4" width="5" style="250" customWidth="1"/>
    <col min="5" max="5" width="11.7109375" style="250" customWidth="1"/>
    <col min="6" max="6" width="9.140625" style="250" customWidth="1"/>
    <col min="7" max="7" width="5" style="250" customWidth="1"/>
    <col min="8" max="8" width="77.85546875" style="250" customWidth="1"/>
    <col min="9" max="10" width="20" style="250" customWidth="1"/>
    <col min="11" max="11" width="1.710937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629" t="s">
        <v>5959</v>
      </c>
      <c r="D3" s="629"/>
      <c r="E3" s="629"/>
      <c r="F3" s="629"/>
      <c r="G3" s="629"/>
      <c r="H3" s="629"/>
      <c r="I3" s="629"/>
      <c r="J3" s="629"/>
      <c r="K3" s="255"/>
    </row>
    <row r="4" spans="2:11" ht="25.5" customHeight="1">
      <c r="B4" s="256"/>
      <c r="C4" s="636" t="s">
        <v>5960</v>
      </c>
      <c r="D4" s="636"/>
      <c r="E4" s="636"/>
      <c r="F4" s="636"/>
      <c r="G4" s="636"/>
      <c r="H4" s="636"/>
      <c r="I4" s="636"/>
      <c r="J4" s="636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632" t="s">
        <v>5961</v>
      </c>
      <c r="D6" s="632"/>
      <c r="E6" s="632"/>
      <c r="F6" s="632"/>
      <c r="G6" s="632"/>
      <c r="H6" s="632"/>
      <c r="I6" s="632"/>
      <c r="J6" s="632"/>
      <c r="K6" s="257"/>
    </row>
    <row r="7" spans="2:11" ht="15" customHeight="1">
      <c r="B7" s="260"/>
      <c r="C7" s="632" t="s">
        <v>5962</v>
      </c>
      <c r="D7" s="632"/>
      <c r="E7" s="632"/>
      <c r="F7" s="632"/>
      <c r="G7" s="632"/>
      <c r="H7" s="632"/>
      <c r="I7" s="632"/>
      <c r="J7" s="632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632" t="s">
        <v>5963</v>
      </c>
      <c r="D9" s="632"/>
      <c r="E9" s="632"/>
      <c r="F9" s="632"/>
      <c r="G9" s="632"/>
      <c r="H9" s="632"/>
      <c r="I9" s="632"/>
      <c r="J9" s="632"/>
      <c r="K9" s="257"/>
    </row>
    <row r="10" spans="2:11" ht="28.2" customHeight="1">
      <c r="B10" s="260"/>
      <c r="C10" s="259"/>
      <c r="D10" s="632" t="s">
        <v>5964</v>
      </c>
      <c r="E10" s="632"/>
      <c r="F10" s="632"/>
      <c r="G10" s="632"/>
      <c r="H10" s="632"/>
      <c r="I10" s="632"/>
      <c r="J10" s="632"/>
      <c r="K10" s="257"/>
    </row>
    <row r="11" spans="2:11" ht="15" customHeight="1">
      <c r="B11" s="260"/>
      <c r="C11" s="261"/>
      <c r="D11" s="632" t="s">
        <v>5965</v>
      </c>
      <c r="E11" s="632"/>
      <c r="F11" s="632"/>
      <c r="G11" s="632"/>
      <c r="H11" s="632"/>
      <c r="I11" s="632"/>
      <c r="J11" s="632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632" t="s">
        <v>5966</v>
      </c>
      <c r="E13" s="632"/>
      <c r="F13" s="632"/>
      <c r="G13" s="632"/>
      <c r="H13" s="632"/>
      <c r="I13" s="632"/>
      <c r="J13" s="632"/>
      <c r="K13" s="257"/>
    </row>
    <row r="14" spans="2:11" ht="15" customHeight="1">
      <c r="B14" s="260"/>
      <c r="C14" s="261"/>
      <c r="D14" s="632" t="s">
        <v>5967</v>
      </c>
      <c r="E14" s="632"/>
      <c r="F14" s="632"/>
      <c r="G14" s="632"/>
      <c r="H14" s="632"/>
      <c r="I14" s="632"/>
      <c r="J14" s="632"/>
      <c r="K14" s="257"/>
    </row>
    <row r="15" spans="2:11" ht="15" customHeight="1">
      <c r="B15" s="260"/>
      <c r="C15" s="261"/>
      <c r="D15" s="632" t="s">
        <v>5968</v>
      </c>
      <c r="E15" s="632"/>
      <c r="F15" s="632"/>
      <c r="G15" s="632"/>
      <c r="H15" s="632"/>
      <c r="I15" s="632"/>
      <c r="J15" s="632"/>
      <c r="K15" s="257"/>
    </row>
    <row r="16" spans="2:11" ht="15" customHeight="1">
      <c r="B16" s="260"/>
      <c r="C16" s="261"/>
      <c r="D16" s="261"/>
      <c r="E16" s="262" t="s">
        <v>79</v>
      </c>
      <c r="F16" s="632" t="s">
        <v>5969</v>
      </c>
      <c r="G16" s="632"/>
      <c r="H16" s="632"/>
      <c r="I16" s="632"/>
      <c r="J16" s="632"/>
      <c r="K16" s="257"/>
    </row>
    <row r="17" spans="2:11" ht="15" customHeight="1">
      <c r="B17" s="260"/>
      <c r="C17" s="261"/>
      <c r="D17" s="261"/>
      <c r="E17" s="262" t="s">
        <v>5970</v>
      </c>
      <c r="F17" s="632" t="s">
        <v>5971</v>
      </c>
      <c r="G17" s="632"/>
      <c r="H17" s="632"/>
      <c r="I17" s="632"/>
      <c r="J17" s="632"/>
      <c r="K17" s="257"/>
    </row>
    <row r="18" spans="2:11" ht="15" customHeight="1">
      <c r="B18" s="260"/>
      <c r="C18" s="261"/>
      <c r="D18" s="261"/>
      <c r="E18" s="262" t="s">
        <v>5972</v>
      </c>
      <c r="F18" s="632" t="s">
        <v>5973</v>
      </c>
      <c r="G18" s="632"/>
      <c r="H18" s="632"/>
      <c r="I18" s="632"/>
      <c r="J18" s="632"/>
      <c r="K18" s="257"/>
    </row>
    <row r="19" spans="2:11" ht="15" customHeight="1">
      <c r="B19" s="260"/>
      <c r="C19" s="261"/>
      <c r="D19" s="261"/>
      <c r="E19" s="262" t="s">
        <v>5974</v>
      </c>
      <c r="F19" s="632" t="s">
        <v>5975</v>
      </c>
      <c r="G19" s="632"/>
      <c r="H19" s="632"/>
      <c r="I19" s="632"/>
      <c r="J19" s="632"/>
      <c r="K19" s="257"/>
    </row>
    <row r="20" spans="2:11" ht="15" customHeight="1">
      <c r="B20" s="260"/>
      <c r="C20" s="261"/>
      <c r="D20" s="261"/>
      <c r="E20" s="262" t="s">
        <v>5976</v>
      </c>
      <c r="F20" s="632" t="s">
        <v>5977</v>
      </c>
      <c r="G20" s="632"/>
      <c r="H20" s="632"/>
      <c r="I20" s="632"/>
      <c r="J20" s="632"/>
      <c r="K20" s="257"/>
    </row>
    <row r="21" spans="2:11" ht="15" customHeight="1">
      <c r="B21" s="260"/>
      <c r="C21" s="261"/>
      <c r="D21" s="261"/>
      <c r="E21" s="262" t="s">
        <v>83</v>
      </c>
      <c r="F21" s="632" t="s">
        <v>5978</v>
      </c>
      <c r="G21" s="632"/>
      <c r="H21" s="632"/>
      <c r="I21" s="632"/>
      <c r="J21" s="632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632" t="s">
        <v>5979</v>
      </c>
      <c r="D23" s="632"/>
      <c r="E23" s="632"/>
      <c r="F23" s="632"/>
      <c r="G23" s="632"/>
      <c r="H23" s="632"/>
      <c r="I23" s="632"/>
      <c r="J23" s="632"/>
      <c r="K23" s="257"/>
    </row>
    <row r="24" spans="2:11" ht="15" customHeight="1">
      <c r="B24" s="260"/>
      <c r="C24" s="632" t="s">
        <v>5980</v>
      </c>
      <c r="D24" s="632"/>
      <c r="E24" s="632"/>
      <c r="F24" s="632"/>
      <c r="G24" s="632"/>
      <c r="H24" s="632"/>
      <c r="I24" s="632"/>
      <c r="J24" s="632"/>
      <c r="K24" s="257"/>
    </row>
    <row r="25" spans="2:11" ht="15" customHeight="1">
      <c r="B25" s="260"/>
      <c r="C25" s="259"/>
      <c r="D25" s="632" t="s">
        <v>5981</v>
      </c>
      <c r="E25" s="632"/>
      <c r="F25" s="632"/>
      <c r="G25" s="632"/>
      <c r="H25" s="632"/>
      <c r="I25" s="632"/>
      <c r="J25" s="632"/>
      <c r="K25" s="257"/>
    </row>
    <row r="26" spans="2:11" ht="15" customHeight="1">
      <c r="B26" s="260"/>
      <c r="C26" s="261"/>
      <c r="D26" s="632" t="s">
        <v>5982</v>
      </c>
      <c r="E26" s="632"/>
      <c r="F26" s="632"/>
      <c r="G26" s="632"/>
      <c r="H26" s="632"/>
      <c r="I26" s="632"/>
      <c r="J26" s="632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632" t="s">
        <v>5983</v>
      </c>
      <c r="E28" s="632"/>
      <c r="F28" s="632"/>
      <c r="G28" s="632"/>
      <c r="H28" s="632"/>
      <c r="I28" s="632"/>
      <c r="J28" s="632"/>
      <c r="K28" s="257"/>
    </row>
    <row r="29" spans="2:11" ht="15" customHeight="1">
      <c r="B29" s="260"/>
      <c r="C29" s="261"/>
      <c r="D29" s="632" t="s">
        <v>5984</v>
      </c>
      <c r="E29" s="632"/>
      <c r="F29" s="632"/>
      <c r="G29" s="632"/>
      <c r="H29" s="632"/>
      <c r="I29" s="632"/>
      <c r="J29" s="632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632" t="s">
        <v>5985</v>
      </c>
      <c r="E31" s="632"/>
      <c r="F31" s="632"/>
      <c r="G31" s="632"/>
      <c r="H31" s="632"/>
      <c r="I31" s="632"/>
      <c r="J31" s="632"/>
      <c r="K31" s="257"/>
    </row>
    <row r="32" spans="2:11" ht="15" customHeight="1">
      <c r="B32" s="260"/>
      <c r="C32" s="261"/>
      <c r="D32" s="632" t="s">
        <v>5986</v>
      </c>
      <c r="E32" s="632"/>
      <c r="F32" s="632"/>
      <c r="G32" s="632"/>
      <c r="H32" s="632"/>
      <c r="I32" s="632"/>
      <c r="J32" s="632"/>
      <c r="K32" s="257"/>
    </row>
    <row r="33" spans="2:11" ht="15" customHeight="1">
      <c r="B33" s="260"/>
      <c r="C33" s="261"/>
      <c r="D33" s="632" t="s">
        <v>5987</v>
      </c>
      <c r="E33" s="632"/>
      <c r="F33" s="632"/>
      <c r="G33" s="632"/>
      <c r="H33" s="632"/>
      <c r="I33" s="632"/>
      <c r="J33" s="632"/>
      <c r="K33" s="257"/>
    </row>
    <row r="34" spans="2:11" ht="15" customHeight="1">
      <c r="B34" s="260"/>
      <c r="C34" s="261"/>
      <c r="D34" s="259"/>
      <c r="E34" s="263" t="s">
        <v>261</v>
      </c>
      <c r="F34" s="259"/>
      <c r="G34" s="632" t="s">
        <v>5988</v>
      </c>
      <c r="H34" s="632"/>
      <c r="I34" s="632"/>
      <c r="J34" s="632"/>
      <c r="K34" s="257"/>
    </row>
    <row r="35" spans="2:11" ht="30.75" customHeight="1">
      <c r="B35" s="260"/>
      <c r="C35" s="261"/>
      <c r="D35" s="259"/>
      <c r="E35" s="263" t="s">
        <v>5989</v>
      </c>
      <c r="F35" s="259"/>
      <c r="G35" s="632" t="s">
        <v>5990</v>
      </c>
      <c r="H35" s="632"/>
      <c r="I35" s="632"/>
      <c r="J35" s="632"/>
      <c r="K35" s="257"/>
    </row>
    <row r="36" spans="2:11" ht="15" customHeight="1">
      <c r="B36" s="260"/>
      <c r="C36" s="261"/>
      <c r="D36" s="259"/>
      <c r="E36" s="263" t="s">
        <v>54</v>
      </c>
      <c r="F36" s="259"/>
      <c r="G36" s="632" t="s">
        <v>5991</v>
      </c>
      <c r="H36" s="632"/>
      <c r="I36" s="632"/>
      <c r="J36" s="632"/>
      <c r="K36" s="257"/>
    </row>
    <row r="37" spans="2:11" ht="15" customHeight="1">
      <c r="B37" s="260"/>
      <c r="C37" s="261"/>
      <c r="D37" s="259"/>
      <c r="E37" s="263" t="s">
        <v>262</v>
      </c>
      <c r="F37" s="259"/>
      <c r="G37" s="632" t="s">
        <v>5992</v>
      </c>
      <c r="H37" s="632"/>
      <c r="I37" s="632"/>
      <c r="J37" s="632"/>
      <c r="K37" s="257"/>
    </row>
    <row r="38" spans="2:11" ht="15" customHeight="1">
      <c r="B38" s="260"/>
      <c r="C38" s="261"/>
      <c r="D38" s="259"/>
      <c r="E38" s="263" t="s">
        <v>263</v>
      </c>
      <c r="F38" s="259"/>
      <c r="G38" s="632" t="s">
        <v>5993</v>
      </c>
      <c r="H38" s="632"/>
      <c r="I38" s="632"/>
      <c r="J38" s="632"/>
      <c r="K38" s="257"/>
    </row>
    <row r="39" spans="2:11" ht="15" customHeight="1">
      <c r="B39" s="260"/>
      <c r="C39" s="261"/>
      <c r="D39" s="259"/>
      <c r="E39" s="263" t="s">
        <v>264</v>
      </c>
      <c r="F39" s="259"/>
      <c r="G39" s="632" t="s">
        <v>5994</v>
      </c>
      <c r="H39" s="632"/>
      <c r="I39" s="632"/>
      <c r="J39" s="632"/>
      <c r="K39" s="257"/>
    </row>
    <row r="40" spans="2:11" ht="15" customHeight="1">
      <c r="B40" s="260"/>
      <c r="C40" s="261"/>
      <c r="D40" s="259"/>
      <c r="E40" s="263" t="s">
        <v>5995</v>
      </c>
      <c r="F40" s="259"/>
      <c r="G40" s="632" t="s">
        <v>5996</v>
      </c>
      <c r="H40" s="632"/>
      <c r="I40" s="632"/>
      <c r="J40" s="632"/>
      <c r="K40" s="257"/>
    </row>
    <row r="41" spans="2:11" ht="15" customHeight="1">
      <c r="B41" s="260"/>
      <c r="C41" s="261"/>
      <c r="D41" s="259"/>
      <c r="E41" s="263"/>
      <c r="F41" s="259"/>
      <c r="G41" s="632" t="s">
        <v>5997</v>
      </c>
      <c r="H41" s="632"/>
      <c r="I41" s="632"/>
      <c r="J41" s="632"/>
      <c r="K41" s="257"/>
    </row>
    <row r="42" spans="2:11" ht="15" customHeight="1">
      <c r="B42" s="260"/>
      <c r="C42" s="261"/>
      <c r="D42" s="259"/>
      <c r="E42" s="263" t="s">
        <v>5998</v>
      </c>
      <c r="F42" s="259"/>
      <c r="G42" s="632" t="s">
        <v>5999</v>
      </c>
      <c r="H42" s="632"/>
      <c r="I42" s="632"/>
      <c r="J42" s="632"/>
      <c r="K42" s="257"/>
    </row>
    <row r="43" spans="2:11" ht="15" customHeight="1">
      <c r="B43" s="260"/>
      <c r="C43" s="261"/>
      <c r="D43" s="259"/>
      <c r="E43" s="263" t="s">
        <v>266</v>
      </c>
      <c r="F43" s="259"/>
      <c r="G43" s="632" t="s">
        <v>6000</v>
      </c>
      <c r="H43" s="632"/>
      <c r="I43" s="632"/>
      <c r="J43" s="632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632" t="s">
        <v>6001</v>
      </c>
      <c r="E45" s="632"/>
      <c r="F45" s="632"/>
      <c r="G45" s="632"/>
      <c r="H45" s="632"/>
      <c r="I45" s="632"/>
      <c r="J45" s="632"/>
      <c r="K45" s="257"/>
    </row>
    <row r="46" spans="2:11" ht="15" customHeight="1">
      <c r="B46" s="260"/>
      <c r="C46" s="261"/>
      <c r="D46" s="261"/>
      <c r="E46" s="632" t="s">
        <v>6002</v>
      </c>
      <c r="F46" s="632"/>
      <c r="G46" s="632"/>
      <c r="H46" s="632"/>
      <c r="I46" s="632"/>
      <c r="J46" s="632"/>
      <c r="K46" s="257"/>
    </row>
    <row r="47" spans="2:11" ht="15" customHeight="1">
      <c r="B47" s="260"/>
      <c r="C47" s="261"/>
      <c r="D47" s="261"/>
      <c r="E47" s="632" t="s">
        <v>6003</v>
      </c>
      <c r="F47" s="632"/>
      <c r="G47" s="632"/>
      <c r="H47" s="632"/>
      <c r="I47" s="632"/>
      <c r="J47" s="632"/>
      <c r="K47" s="257"/>
    </row>
    <row r="48" spans="2:11" ht="15" customHeight="1">
      <c r="B48" s="260"/>
      <c r="C48" s="261"/>
      <c r="D48" s="261"/>
      <c r="E48" s="632" t="s">
        <v>6004</v>
      </c>
      <c r="F48" s="632"/>
      <c r="G48" s="632"/>
      <c r="H48" s="632"/>
      <c r="I48" s="632"/>
      <c r="J48" s="632"/>
      <c r="K48" s="257"/>
    </row>
    <row r="49" spans="2:11" ht="15" customHeight="1">
      <c r="B49" s="260"/>
      <c r="C49" s="261"/>
      <c r="D49" s="632" t="s">
        <v>6005</v>
      </c>
      <c r="E49" s="632"/>
      <c r="F49" s="632"/>
      <c r="G49" s="632"/>
      <c r="H49" s="632"/>
      <c r="I49" s="632"/>
      <c r="J49" s="632"/>
      <c r="K49" s="257"/>
    </row>
    <row r="50" spans="2:11" ht="25.5" customHeight="1">
      <c r="B50" s="256"/>
      <c r="C50" s="636" t="s">
        <v>6006</v>
      </c>
      <c r="D50" s="636"/>
      <c r="E50" s="636"/>
      <c r="F50" s="636"/>
      <c r="G50" s="636"/>
      <c r="H50" s="636"/>
      <c r="I50" s="636"/>
      <c r="J50" s="636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632" t="s">
        <v>6007</v>
      </c>
      <c r="D52" s="632"/>
      <c r="E52" s="632"/>
      <c r="F52" s="632"/>
      <c r="G52" s="632"/>
      <c r="H52" s="632"/>
      <c r="I52" s="632"/>
      <c r="J52" s="632"/>
      <c r="K52" s="257"/>
    </row>
    <row r="53" spans="2:11" ht="15" customHeight="1">
      <c r="B53" s="256"/>
      <c r="C53" s="632" t="s">
        <v>6008</v>
      </c>
      <c r="D53" s="632"/>
      <c r="E53" s="632"/>
      <c r="F53" s="632"/>
      <c r="G53" s="632"/>
      <c r="H53" s="632"/>
      <c r="I53" s="632"/>
      <c r="J53" s="632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632" t="s">
        <v>6009</v>
      </c>
      <c r="D55" s="632"/>
      <c r="E55" s="632"/>
      <c r="F55" s="632"/>
      <c r="G55" s="632"/>
      <c r="H55" s="632"/>
      <c r="I55" s="632"/>
      <c r="J55" s="632"/>
      <c r="K55" s="257"/>
    </row>
    <row r="56" spans="2:11" ht="15" customHeight="1">
      <c r="B56" s="256"/>
      <c r="C56" s="261"/>
      <c r="D56" s="632" t="s">
        <v>6010</v>
      </c>
      <c r="E56" s="632"/>
      <c r="F56" s="632"/>
      <c r="G56" s="632"/>
      <c r="H56" s="632"/>
      <c r="I56" s="632"/>
      <c r="J56" s="632"/>
      <c r="K56" s="257"/>
    </row>
    <row r="57" spans="2:11" ht="15" customHeight="1">
      <c r="B57" s="256"/>
      <c r="C57" s="261"/>
      <c r="D57" s="632" t="s">
        <v>6011</v>
      </c>
      <c r="E57" s="632"/>
      <c r="F57" s="632"/>
      <c r="G57" s="632"/>
      <c r="H57" s="632"/>
      <c r="I57" s="632"/>
      <c r="J57" s="632"/>
      <c r="K57" s="257"/>
    </row>
    <row r="58" spans="2:11" ht="15" customHeight="1">
      <c r="B58" s="256"/>
      <c r="C58" s="261"/>
      <c r="D58" s="632" t="s">
        <v>6012</v>
      </c>
      <c r="E58" s="632"/>
      <c r="F58" s="632"/>
      <c r="G58" s="632"/>
      <c r="H58" s="632"/>
      <c r="I58" s="632"/>
      <c r="J58" s="632"/>
      <c r="K58" s="257"/>
    </row>
    <row r="59" spans="2:11" ht="15" customHeight="1">
      <c r="B59" s="256"/>
      <c r="C59" s="261"/>
      <c r="D59" s="632" t="s">
        <v>6013</v>
      </c>
      <c r="E59" s="632"/>
      <c r="F59" s="632"/>
      <c r="G59" s="632"/>
      <c r="H59" s="632"/>
      <c r="I59" s="632"/>
      <c r="J59" s="632"/>
      <c r="K59" s="257"/>
    </row>
    <row r="60" spans="2:11" ht="15" customHeight="1">
      <c r="B60" s="256"/>
      <c r="C60" s="261"/>
      <c r="D60" s="633" t="s">
        <v>6014</v>
      </c>
      <c r="E60" s="633"/>
      <c r="F60" s="633"/>
      <c r="G60" s="633"/>
      <c r="H60" s="633"/>
      <c r="I60" s="633"/>
      <c r="J60" s="633"/>
      <c r="K60" s="257"/>
    </row>
    <row r="61" spans="2:11" ht="15" customHeight="1">
      <c r="B61" s="256"/>
      <c r="C61" s="261"/>
      <c r="D61" s="632" t="s">
        <v>6015</v>
      </c>
      <c r="E61" s="632"/>
      <c r="F61" s="632"/>
      <c r="G61" s="632"/>
      <c r="H61" s="632"/>
      <c r="I61" s="632"/>
      <c r="J61" s="632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632" t="s">
        <v>6016</v>
      </c>
      <c r="E63" s="632"/>
      <c r="F63" s="632"/>
      <c r="G63" s="632"/>
      <c r="H63" s="632"/>
      <c r="I63" s="632"/>
      <c r="J63" s="632"/>
      <c r="K63" s="257"/>
    </row>
    <row r="64" spans="2:11" ht="15" customHeight="1">
      <c r="B64" s="256"/>
      <c r="C64" s="261"/>
      <c r="D64" s="633" t="s">
        <v>6017</v>
      </c>
      <c r="E64" s="633"/>
      <c r="F64" s="633"/>
      <c r="G64" s="633"/>
      <c r="H64" s="633"/>
      <c r="I64" s="633"/>
      <c r="J64" s="633"/>
      <c r="K64" s="257"/>
    </row>
    <row r="65" spans="2:11" ht="15" customHeight="1">
      <c r="B65" s="256"/>
      <c r="C65" s="261"/>
      <c r="D65" s="632" t="s">
        <v>6018</v>
      </c>
      <c r="E65" s="632"/>
      <c r="F65" s="632"/>
      <c r="G65" s="632"/>
      <c r="H65" s="632"/>
      <c r="I65" s="632"/>
      <c r="J65" s="632"/>
      <c r="K65" s="257"/>
    </row>
    <row r="66" spans="2:11" ht="15" customHeight="1">
      <c r="B66" s="256"/>
      <c r="C66" s="261"/>
      <c r="D66" s="632" t="s">
        <v>6019</v>
      </c>
      <c r="E66" s="632"/>
      <c r="F66" s="632"/>
      <c r="G66" s="632"/>
      <c r="H66" s="632"/>
      <c r="I66" s="632"/>
      <c r="J66" s="632"/>
      <c r="K66" s="257"/>
    </row>
    <row r="67" spans="2:11" ht="15" customHeight="1">
      <c r="B67" s="256"/>
      <c r="C67" s="261"/>
      <c r="D67" s="632" t="s">
        <v>6020</v>
      </c>
      <c r="E67" s="632"/>
      <c r="F67" s="632"/>
      <c r="G67" s="632"/>
      <c r="H67" s="632"/>
      <c r="I67" s="632"/>
      <c r="J67" s="632"/>
      <c r="K67" s="257"/>
    </row>
    <row r="68" spans="2:11" ht="15" customHeight="1">
      <c r="B68" s="256"/>
      <c r="C68" s="261"/>
      <c r="D68" s="632" t="s">
        <v>6021</v>
      </c>
      <c r="E68" s="632"/>
      <c r="F68" s="632"/>
      <c r="G68" s="632"/>
      <c r="H68" s="632"/>
      <c r="I68" s="632"/>
      <c r="J68" s="632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634" t="s">
        <v>232</v>
      </c>
      <c r="D73" s="634"/>
      <c r="E73" s="634"/>
      <c r="F73" s="634"/>
      <c r="G73" s="634"/>
      <c r="H73" s="634"/>
      <c r="I73" s="634"/>
      <c r="J73" s="634"/>
      <c r="K73" s="274"/>
    </row>
    <row r="74" spans="2:11" ht="17.25" customHeight="1">
      <c r="B74" s="273"/>
      <c r="C74" s="275" t="s">
        <v>6022</v>
      </c>
      <c r="D74" s="275"/>
      <c r="E74" s="275"/>
      <c r="F74" s="275" t="s">
        <v>6023</v>
      </c>
      <c r="G74" s="276"/>
      <c r="H74" s="275" t="s">
        <v>262</v>
      </c>
      <c r="I74" s="275" t="s">
        <v>58</v>
      </c>
      <c r="J74" s="275" t="s">
        <v>6024</v>
      </c>
      <c r="K74" s="274"/>
    </row>
    <row r="75" spans="2:11" ht="17.25" customHeight="1">
      <c r="B75" s="273"/>
      <c r="C75" s="277" t="s">
        <v>6025</v>
      </c>
      <c r="D75" s="277"/>
      <c r="E75" s="277"/>
      <c r="F75" s="278" t="s">
        <v>6026</v>
      </c>
      <c r="G75" s="279"/>
      <c r="H75" s="277"/>
      <c r="I75" s="277"/>
      <c r="J75" s="277" t="s">
        <v>6027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54</v>
      </c>
      <c r="D77" s="280"/>
      <c r="E77" s="280"/>
      <c r="F77" s="282" t="s">
        <v>998</v>
      </c>
      <c r="G77" s="281"/>
      <c r="H77" s="263" t="s">
        <v>6028</v>
      </c>
      <c r="I77" s="263" t="s">
        <v>6029</v>
      </c>
      <c r="J77" s="263">
        <v>20</v>
      </c>
      <c r="K77" s="274"/>
    </row>
    <row r="78" spans="2:11" ht="15" customHeight="1">
      <c r="B78" s="273"/>
      <c r="C78" s="263" t="s">
        <v>6030</v>
      </c>
      <c r="D78" s="263"/>
      <c r="E78" s="263"/>
      <c r="F78" s="282" t="s">
        <v>998</v>
      </c>
      <c r="G78" s="281"/>
      <c r="H78" s="263" t="s">
        <v>6031</v>
      </c>
      <c r="I78" s="263" t="s">
        <v>6029</v>
      </c>
      <c r="J78" s="263">
        <v>120</v>
      </c>
      <c r="K78" s="274"/>
    </row>
    <row r="79" spans="2:11" ht="15" customHeight="1">
      <c r="B79" s="283"/>
      <c r="C79" s="263" t="s">
        <v>6032</v>
      </c>
      <c r="D79" s="263"/>
      <c r="E79" s="263"/>
      <c r="F79" s="282" t="s">
        <v>6033</v>
      </c>
      <c r="G79" s="281"/>
      <c r="H79" s="263" t="s">
        <v>6034</v>
      </c>
      <c r="I79" s="263" t="s">
        <v>6029</v>
      </c>
      <c r="J79" s="263">
        <v>50</v>
      </c>
      <c r="K79" s="274"/>
    </row>
    <row r="80" spans="2:11" ht="15" customHeight="1">
      <c r="B80" s="283"/>
      <c r="C80" s="263" t="s">
        <v>6035</v>
      </c>
      <c r="D80" s="263"/>
      <c r="E80" s="263"/>
      <c r="F80" s="282" t="s">
        <v>998</v>
      </c>
      <c r="G80" s="281"/>
      <c r="H80" s="263" t="s">
        <v>6036</v>
      </c>
      <c r="I80" s="263" t="s">
        <v>6037</v>
      </c>
      <c r="J80" s="263"/>
      <c r="K80" s="274"/>
    </row>
    <row r="81" spans="2:11" ht="15" customHeight="1">
      <c r="B81" s="283"/>
      <c r="C81" s="284" t="s">
        <v>6038</v>
      </c>
      <c r="D81" s="284"/>
      <c r="E81" s="284"/>
      <c r="F81" s="285" t="s">
        <v>6033</v>
      </c>
      <c r="G81" s="284"/>
      <c r="H81" s="284" t="s">
        <v>6039</v>
      </c>
      <c r="I81" s="284" t="s">
        <v>6029</v>
      </c>
      <c r="J81" s="284">
        <v>15</v>
      </c>
      <c r="K81" s="274"/>
    </row>
    <row r="82" spans="2:11" ht="15" customHeight="1">
      <c r="B82" s="283"/>
      <c r="C82" s="284" t="s">
        <v>6040</v>
      </c>
      <c r="D82" s="284"/>
      <c r="E82" s="284"/>
      <c r="F82" s="285" t="s">
        <v>6033</v>
      </c>
      <c r="G82" s="284"/>
      <c r="H82" s="284" t="s">
        <v>6041</v>
      </c>
      <c r="I82" s="284" t="s">
        <v>6029</v>
      </c>
      <c r="J82" s="284">
        <v>15</v>
      </c>
      <c r="K82" s="274"/>
    </row>
    <row r="83" spans="2:11" ht="15" customHeight="1">
      <c r="B83" s="283"/>
      <c r="C83" s="284" t="s">
        <v>6042</v>
      </c>
      <c r="D83" s="284"/>
      <c r="E83" s="284"/>
      <c r="F83" s="285" t="s">
        <v>6033</v>
      </c>
      <c r="G83" s="284"/>
      <c r="H83" s="284" t="s">
        <v>6043</v>
      </c>
      <c r="I83" s="284" t="s">
        <v>6029</v>
      </c>
      <c r="J83" s="284">
        <v>20</v>
      </c>
      <c r="K83" s="274"/>
    </row>
    <row r="84" spans="2:11" ht="15" customHeight="1">
      <c r="B84" s="283"/>
      <c r="C84" s="284" t="s">
        <v>6044</v>
      </c>
      <c r="D84" s="284"/>
      <c r="E84" s="284"/>
      <c r="F84" s="285" t="s">
        <v>6033</v>
      </c>
      <c r="G84" s="284"/>
      <c r="H84" s="284" t="s">
        <v>6045</v>
      </c>
      <c r="I84" s="284" t="s">
        <v>6029</v>
      </c>
      <c r="J84" s="284">
        <v>20</v>
      </c>
      <c r="K84" s="274"/>
    </row>
    <row r="85" spans="2:11" ht="15" customHeight="1">
      <c r="B85" s="283"/>
      <c r="C85" s="263" t="s">
        <v>6046</v>
      </c>
      <c r="D85" s="263"/>
      <c r="E85" s="263"/>
      <c r="F85" s="282" t="s">
        <v>6033</v>
      </c>
      <c r="G85" s="281"/>
      <c r="H85" s="263" t="s">
        <v>6047</v>
      </c>
      <c r="I85" s="263" t="s">
        <v>6029</v>
      </c>
      <c r="J85" s="263">
        <v>50</v>
      </c>
      <c r="K85" s="274"/>
    </row>
    <row r="86" spans="2:11" ht="15" customHeight="1">
      <c r="B86" s="283"/>
      <c r="C86" s="263" t="s">
        <v>6048</v>
      </c>
      <c r="D86" s="263"/>
      <c r="E86" s="263"/>
      <c r="F86" s="282" t="s">
        <v>6033</v>
      </c>
      <c r="G86" s="281"/>
      <c r="H86" s="263" t="s">
        <v>6049</v>
      </c>
      <c r="I86" s="263" t="s">
        <v>6029</v>
      </c>
      <c r="J86" s="263">
        <v>20</v>
      </c>
      <c r="K86" s="274"/>
    </row>
    <row r="87" spans="2:11" ht="15" customHeight="1">
      <c r="B87" s="283"/>
      <c r="C87" s="263" t="s">
        <v>6050</v>
      </c>
      <c r="D87" s="263"/>
      <c r="E87" s="263"/>
      <c r="F87" s="282" t="s">
        <v>6033</v>
      </c>
      <c r="G87" s="281"/>
      <c r="H87" s="263" t="s">
        <v>6051</v>
      </c>
      <c r="I87" s="263" t="s">
        <v>6029</v>
      </c>
      <c r="J87" s="263">
        <v>20</v>
      </c>
      <c r="K87" s="274"/>
    </row>
    <row r="88" spans="2:11" ht="15" customHeight="1">
      <c r="B88" s="283"/>
      <c r="C88" s="263" t="s">
        <v>6052</v>
      </c>
      <c r="D88" s="263"/>
      <c r="E88" s="263"/>
      <c r="F88" s="282" t="s">
        <v>6033</v>
      </c>
      <c r="G88" s="281"/>
      <c r="H88" s="263" t="s">
        <v>6053</v>
      </c>
      <c r="I88" s="263" t="s">
        <v>6029</v>
      </c>
      <c r="J88" s="263">
        <v>50</v>
      </c>
      <c r="K88" s="274"/>
    </row>
    <row r="89" spans="2:11" ht="15" customHeight="1">
      <c r="B89" s="283"/>
      <c r="C89" s="263" t="s">
        <v>6054</v>
      </c>
      <c r="D89" s="263"/>
      <c r="E89" s="263"/>
      <c r="F89" s="282" t="s">
        <v>6033</v>
      </c>
      <c r="G89" s="281"/>
      <c r="H89" s="263" t="s">
        <v>6054</v>
      </c>
      <c r="I89" s="263" t="s">
        <v>6029</v>
      </c>
      <c r="J89" s="263">
        <v>50</v>
      </c>
      <c r="K89" s="274"/>
    </row>
    <row r="90" spans="2:11" ht="15" customHeight="1">
      <c r="B90" s="283"/>
      <c r="C90" s="263" t="s">
        <v>267</v>
      </c>
      <c r="D90" s="263"/>
      <c r="E90" s="263"/>
      <c r="F90" s="282" t="s">
        <v>6033</v>
      </c>
      <c r="G90" s="281"/>
      <c r="H90" s="263" t="s">
        <v>6055</v>
      </c>
      <c r="I90" s="263" t="s">
        <v>6029</v>
      </c>
      <c r="J90" s="263">
        <v>255</v>
      </c>
      <c r="K90" s="274"/>
    </row>
    <row r="91" spans="2:11" ht="15" customHeight="1">
      <c r="B91" s="283"/>
      <c r="C91" s="263" t="s">
        <v>6056</v>
      </c>
      <c r="D91" s="263"/>
      <c r="E91" s="263"/>
      <c r="F91" s="282" t="s">
        <v>998</v>
      </c>
      <c r="G91" s="281"/>
      <c r="H91" s="263" t="s">
        <v>6057</v>
      </c>
      <c r="I91" s="263" t="s">
        <v>6058</v>
      </c>
      <c r="J91" s="263"/>
      <c r="K91" s="274"/>
    </row>
    <row r="92" spans="2:11" ht="15" customHeight="1">
      <c r="B92" s="283"/>
      <c r="C92" s="263" t="s">
        <v>6059</v>
      </c>
      <c r="D92" s="263"/>
      <c r="E92" s="263"/>
      <c r="F92" s="282" t="s">
        <v>998</v>
      </c>
      <c r="G92" s="281"/>
      <c r="H92" s="263" t="s">
        <v>6060</v>
      </c>
      <c r="I92" s="263" t="s">
        <v>6061</v>
      </c>
      <c r="J92" s="263"/>
      <c r="K92" s="274"/>
    </row>
    <row r="93" spans="2:11" ht="15" customHeight="1">
      <c r="B93" s="283"/>
      <c r="C93" s="263" t="s">
        <v>6062</v>
      </c>
      <c r="D93" s="263"/>
      <c r="E93" s="263"/>
      <c r="F93" s="282" t="s">
        <v>998</v>
      </c>
      <c r="G93" s="281"/>
      <c r="H93" s="263" t="s">
        <v>6062</v>
      </c>
      <c r="I93" s="263" t="s">
        <v>6061</v>
      </c>
      <c r="J93" s="263"/>
      <c r="K93" s="274"/>
    </row>
    <row r="94" spans="2:11" ht="15" customHeight="1">
      <c r="B94" s="283"/>
      <c r="C94" s="263" t="s">
        <v>39</v>
      </c>
      <c r="D94" s="263"/>
      <c r="E94" s="263"/>
      <c r="F94" s="282" t="s">
        <v>998</v>
      </c>
      <c r="G94" s="281"/>
      <c r="H94" s="263" t="s">
        <v>6063</v>
      </c>
      <c r="I94" s="263" t="s">
        <v>6061</v>
      </c>
      <c r="J94" s="263"/>
      <c r="K94" s="274"/>
    </row>
    <row r="95" spans="2:11" ht="15" customHeight="1">
      <c r="B95" s="283"/>
      <c r="C95" s="263" t="s">
        <v>49</v>
      </c>
      <c r="D95" s="263"/>
      <c r="E95" s="263"/>
      <c r="F95" s="282" t="s">
        <v>998</v>
      </c>
      <c r="G95" s="281"/>
      <c r="H95" s="263" t="s">
        <v>6064</v>
      </c>
      <c r="I95" s="263" t="s">
        <v>6061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634" t="s">
        <v>6065</v>
      </c>
      <c r="D100" s="634"/>
      <c r="E100" s="634"/>
      <c r="F100" s="634"/>
      <c r="G100" s="634"/>
      <c r="H100" s="634"/>
      <c r="I100" s="634"/>
      <c r="J100" s="634"/>
      <c r="K100" s="274"/>
    </row>
    <row r="101" spans="2:11" ht="17.25" customHeight="1">
      <c r="B101" s="273"/>
      <c r="C101" s="275" t="s">
        <v>6022</v>
      </c>
      <c r="D101" s="275"/>
      <c r="E101" s="275"/>
      <c r="F101" s="275" t="s">
        <v>6023</v>
      </c>
      <c r="G101" s="276"/>
      <c r="H101" s="275" t="s">
        <v>262</v>
      </c>
      <c r="I101" s="275" t="s">
        <v>58</v>
      </c>
      <c r="J101" s="275" t="s">
        <v>6024</v>
      </c>
      <c r="K101" s="274"/>
    </row>
    <row r="102" spans="2:11" ht="17.25" customHeight="1">
      <c r="B102" s="273"/>
      <c r="C102" s="277" t="s">
        <v>6025</v>
      </c>
      <c r="D102" s="277"/>
      <c r="E102" s="277"/>
      <c r="F102" s="278" t="s">
        <v>6026</v>
      </c>
      <c r="G102" s="279"/>
      <c r="H102" s="277"/>
      <c r="I102" s="277"/>
      <c r="J102" s="277" t="s">
        <v>6027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54</v>
      </c>
      <c r="D104" s="280"/>
      <c r="E104" s="280"/>
      <c r="F104" s="282" t="s">
        <v>998</v>
      </c>
      <c r="G104" s="291"/>
      <c r="H104" s="263" t="s">
        <v>6066</v>
      </c>
      <c r="I104" s="263" t="s">
        <v>6029</v>
      </c>
      <c r="J104" s="263">
        <v>20</v>
      </c>
      <c r="K104" s="274"/>
    </row>
    <row r="105" spans="2:11" ht="15" customHeight="1">
      <c r="B105" s="273"/>
      <c r="C105" s="263" t="s">
        <v>6030</v>
      </c>
      <c r="D105" s="263"/>
      <c r="E105" s="263"/>
      <c r="F105" s="282" t="s">
        <v>998</v>
      </c>
      <c r="G105" s="263"/>
      <c r="H105" s="263" t="s">
        <v>6066</v>
      </c>
      <c r="I105" s="263" t="s">
        <v>6029</v>
      </c>
      <c r="J105" s="263">
        <v>120</v>
      </c>
      <c r="K105" s="274"/>
    </row>
    <row r="106" spans="2:11" ht="15" customHeight="1">
      <c r="B106" s="283"/>
      <c r="C106" s="263" t="s">
        <v>6032</v>
      </c>
      <c r="D106" s="263"/>
      <c r="E106" s="263"/>
      <c r="F106" s="282" t="s">
        <v>6033</v>
      </c>
      <c r="G106" s="263"/>
      <c r="H106" s="263" t="s">
        <v>6066</v>
      </c>
      <c r="I106" s="263" t="s">
        <v>6029</v>
      </c>
      <c r="J106" s="263">
        <v>50</v>
      </c>
      <c r="K106" s="274"/>
    </row>
    <row r="107" spans="2:11" ht="15" customHeight="1">
      <c r="B107" s="283"/>
      <c r="C107" s="263" t="s">
        <v>6035</v>
      </c>
      <c r="D107" s="263"/>
      <c r="E107" s="263"/>
      <c r="F107" s="282" t="s">
        <v>998</v>
      </c>
      <c r="G107" s="263"/>
      <c r="H107" s="263" t="s">
        <v>6066</v>
      </c>
      <c r="I107" s="263" t="s">
        <v>6037</v>
      </c>
      <c r="J107" s="263"/>
      <c r="K107" s="274"/>
    </row>
    <row r="108" spans="2:11" ht="15" customHeight="1">
      <c r="B108" s="283"/>
      <c r="C108" s="263" t="s">
        <v>6046</v>
      </c>
      <c r="D108" s="263"/>
      <c r="E108" s="263"/>
      <c r="F108" s="282" t="s">
        <v>6033</v>
      </c>
      <c r="G108" s="263"/>
      <c r="H108" s="263" t="s">
        <v>6066</v>
      </c>
      <c r="I108" s="263" t="s">
        <v>6029</v>
      </c>
      <c r="J108" s="263">
        <v>50</v>
      </c>
      <c r="K108" s="274"/>
    </row>
    <row r="109" spans="2:11" ht="15" customHeight="1">
      <c r="B109" s="283"/>
      <c r="C109" s="263" t="s">
        <v>6054</v>
      </c>
      <c r="D109" s="263"/>
      <c r="E109" s="263"/>
      <c r="F109" s="282" t="s">
        <v>6033</v>
      </c>
      <c r="G109" s="263"/>
      <c r="H109" s="263" t="s">
        <v>6066</v>
      </c>
      <c r="I109" s="263" t="s">
        <v>6029</v>
      </c>
      <c r="J109" s="263">
        <v>50</v>
      </c>
      <c r="K109" s="274"/>
    </row>
    <row r="110" spans="2:11" ht="15" customHeight="1">
      <c r="B110" s="283"/>
      <c r="C110" s="263" t="s">
        <v>6052</v>
      </c>
      <c r="D110" s="263"/>
      <c r="E110" s="263"/>
      <c r="F110" s="282" t="s">
        <v>6033</v>
      </c>
      <c r="G110" s="263"/>
      <c r="H110" s="263" t="s">
        <v>6066</v>
      </c>
      <c r="I110" s="263" t="s">
        <v>6029</v>
      </c>
      <c r="J110" s="263">
        <v>50</v>
      </c>
      <c r="K110" s="274"/>
    </row>
    <row r="111" spans="2:11" ht="15" customHeight="1">
      <c r="B111" s="283"/>
      <c r="C111" s="263" t="s">
        <v>54</v>
      </c>
      <c r="D111" s="263"/>
      <c r="E111" s="263"/>
      <c r="F111" s="282" t="s">
        <v>998</v>
      </c>
      <c r="G111" s="263"/>
      <c r="H111" s="263" t="s">
        <v>6067</v>
      </c>
      <c r="I111" s="263" t="s">
        <v>6029</v>
      </c>
      <c r="J111" s="263">
        <v>20</v>
      </c>
      <c r="K111" s="274"/>
    </row>
    <row r="112" spans="2:11" ht="15" customHeight="1">
      <c r="B112" s="283"/>
      <c r="C112" s="263" t="s">
        <v>6068</v>
      </c>
      <c r="D112" s="263"/>
      <c r="E112" s="263"/>
      <c r="F112" s="282" t="s">
        <v>998</v>
      </c>
      <c r="G112" s="263"/>
      <c r="H112" s="263" t="s">
        <v>6069</v>
      </c>
      <c r="I112" s="263" t="s">
        <v>6029</v>
      </c>
      <c r="J112" s="263">
        <v>120</v>
      </c>
      <c r="K112" s="274"/>
    </row>
    <row r="113" spans="2:11" ht="15" customHeight="1">
      <c r="B113" s="283"/>
      <c r="C113" s="263" t="s">
        <v>39</v>
      </c>
      <c r="D113" s="263"/>
      <c r="E113" s="263"/>
      <c r="F113" s="282" t="s">
        <v>998</v>
      </c>
      <c r="G113" s="263"/>
      <c r="H113" s="263" t="s">
        <v>6070</v>
      </c>
      <c r="I113" s="263" t="s">
        <v>6061</v>
      </c>
      <c r="J113" s="263"/>
      <c r="K113" s="274"/>
    </row>
    <row r="114" spans="2:11" ht="15" customHeight="1">
      <c r="B114" s="283"/>
      <c r="C114" s="263" t="s">
        <v>49</v>
      </c>
      <c r="D114" s="263"/>
      <c r="E114" s="263"/>
      <c r="F114" s="282" t="s">
        <v>998</v>
      </c>
      <c r="G114" s="263"/>
      <c r="H114" s="263" t="s">
        <v>6071</v>
      </c>
      <c r="I114" s="263" t="s">
        <v>6061</v>
      </c>
      <c r="J114" s="263"/>
      <c r="K114" s="274"/>
    </row>
    <row r="115" spans="2:11" ht="15" customHeight="1">
      <c r="B115" s="283"/>
      <c r="C115" s="263" t="s">
        <v>58</v>
      </c>
      <c r="D115" s="263"/>
      <c r="E115" s="263"/>
      <c r="F115" s="282" t="s">
        <v>998</v>
      </c>
      <c r="G115" s="263"/>
      <c r="H115" s="263" t="s">
        <v>6072</v>
      </c>
      <c r="I115" s="263" t="s">
        <v>6073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629" t="s">
        <v>6074</v>
      </c>
      <c r="D120" s="629"/>
      <c r="E120" s="629"/>
      <c r="F120" s="629"/>
      <c r="G120" s="629"/>
      <c r="H120" s="629"/>
      <c r="I120" s="629"/>
      <c r="J120" s="629"/>
      <c r="K120" s="299"/>
    </row>
    <row r="121" spans="2:11" ht="17.25" customHeight="1">
      <c r="B121" s="300"/>
      <c r="C121" s="275" t="s">
        <v>6022</v>
      </c>
      <c r="D121" s="275"/>
      <c r="E121" s="275"/>
      <c r="F121" s="275" t="s">
        <v>6023</v>
      </c>
      <c r="G121" s="276"/>
      <c r="H121" s="275" t="s">
        <v>262</v>
      </c>
      <c r="I121" s="275" t="s">
        <v>58</v>
      </c>
      <c r="J121" s="275" t="s">
        <v>6024</v>
      </c>
      <c r="K121" s="301"/>
    </row>
    <row r="122" spans="2:11" ht="17.25" customHeight="1">
      <c r="B122" s="300"/>
      <c r="C122" s="277" t="s">
        <v>6025</v>
      </c>
      <c r="D122" s="277"/>
      <c r="E122" s="277"/>
      <c r="F122" s="278" t="s">
        <v>6026</v>
      </c>
      <c r="G122" s="279"/>
      <c r="H122" s="277"/>
      <c r="I122" s="277"/>
      <c r="J122" s="277" t="s">
        <v>6027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6030</v>
      </c>
      <c r="D124" s="280"/>
      <c r="E124" s="280"/>
      <c r="F124" s="282" t="s">
        <v>998</v>
      </c>
      <c r="G124" s="263"/>
      <c r="H124" s="263" t="s">
        <v>6066</v>
      </c>
      <c r="I124" s="263" t="s">
        <v>6029</v>
      </c>
      <c r="J124" s="263">
        <v>120</v>
      </c>
      <c r="K124" s="304"/>
    </row>
    <row r="125" spans="2:11" ht="15" customHeight="1">
      <c r="B125" s="302"/>
      <c r="C125" s="263" t="s">
        <v>6075</v>
      </c>
      <c r="D125" s="263"/>
      <c r="E125" s="263"/>
      <c r="F125" s="282" t="s">
        <v>998</v>
      </c>
      <c r="G125" s="263"/>
      <c r="H125" s="263" t="s">
        <v>6076</v>
      </c>
      <c r="I125" s="263" t="s">
        <v>6029</v>
      </c>
      <c r="J125" s="263" t="s">
        <v>6077</v>
      </c>
      <c r="K125" s="304"/>
    </row>
    <row r="126" spans="2:11" ht="15" customHeight="1">
      <c r="B126" s="302"/>
      <c r="C126" s="263" t="s">
        <v>83</v>
      </c>
      <c r="D126" s="263"/>
      <c r="E126" s="263"/>
      <c r="F126" s="282" t="s">
        <v>998</v>
      </c>
      <c r="G126" s="263"/>
      <c r="H126" s="263" t="s">
        <v>6078</v>
      </c>
      <c r="I126" s="263" t="s">
        <v>6029</v>
      </c>
      <c r="J126" s="263" t="s">
        <v>6077</v>
      </c>
      <c r="K126" s="304"/>
    </row>
    <row r="127" spans="2:11" ht="15" customHeight="1">
      <c r="B127" s="302"/>
      <c r="C127" s="263" t="s">
        <v>6038</v>
      </c>
      <c r="D127" s="263"/>
      <c r="E127" s="263"/>
      <c r="F127" s="282" t="s">
        <v>6033</v>
      </c>
      <c r="G127" s="263"/>
      <c r="H127" s="263" t="s">
        <v>6039</v>
      </c>
      <c r="I127" s="263" t="s">
        <v>6029</v>
      </c>
      <c r="J127" s="263">
        <v>15</v>
      </c>
      <c r="K127" s="304"/>
    </row>
    <row r="128" spans="2:11" ht="15" customHeight="1">
      <c r="B128" s="302"/>
      <c r="C128" s="284" t="s">
        <v>6040</v>
      </c>
      <c r="D128" s="284"/>
      <c r="E128" s="284"/>
      <c r="F128" s="285" t="s">
        <v>6033</v>
      </c>
      <c r="G128" s="284"/>
      <c r="H128" s="284" t="s">
        <v>6041</v>
      </c>
      <c r="I128" s="284" t="s">
        <v>6029</v>
      </c>
      <c r="J128" s="284">
        <v>15</v>
      </c>
      <c r="K128" s="304"/>
    </row>
    <row r="129" spans="2:11" ht="15" customHeight="1">
      <c r="B129" s="302"/>
      <c r="C129" s="284" t="s">
        <v>6042</v>
      </c>
      <c r="D129" s="284"/>
      <c r="E129" s="284"/>
      <c r="F129" s="285" t="s">
        <v>6033</v>
      </c>
      <c r="G129" s="284"/>
      <c r="H129" s="284" t="s">
        <v>6043</v>
      </c>
      <c r="I129" s="284" t="s">
        <v>6029</v>
      </c>
      <c r="J129" s="284">
        <v>20</v>
      </c>
      <c r="K129" s="304"/>
    </row>
    <row r="130" spans="2:11" ht="15" customHeight="1">
      <c r="B130" s="302"/>
      <c r="C130" s="284" t="s">
        <v>6044</v>
      </c>
      <c r="D130" s="284"/>
      <c r="E130" s="284"/>
      <c r="F130" s="285" t="s">
        <v>6033</v>
      </c>
      <c r="G130" s="284"/>
      <c r="H130" s="284" t="s">
        <v>6045</v>
      </c>
      <c r="I130" s="284" t="s">
        <v>6029</v>
      </c>
      <c r="J130" s="284">
        <v>20</v>
      </c>
      <c r="K130" s="304"/>
    </row>
    <row r="131" spans="2:11" ht="15" customHeight="1">
      <c r="B131" s="302"/>
      <c r="C131" s="263" t="s">
        <v>6032</v>
      </c>
      <c r="D131" s="263"/>
      <c r="E131" s="263"/>
      <c r="F131" s="282" t="s">
        <v>6033</v>
      </c>
      <c r="G131" s="263"/>
      <c r="H131" s="263" t="s">
        <v>6066</v>
      </c>
      <c r="I131" s="263" t="s">
        <v>6029</v>
      </c>
      <c r="J131" s="263">
        <v>50</v>
      </c>
      <c r="K131" s="304"/>
    </row>
    <row r="132" spans="2:11" ht="15" customHeight="1">
      <c r="B132" s="302"/>
      <c r="C132" s="263" t="s">
        <v>6046</v>
      </c>
      <c r="D132" s="263"/>
      <c r="E132" s="263"/>
      <c r="F132" s="282" t="s">
        <v>6033</v>
      </c>
      <c r="G132" s="263"/>
      <c r="H132" s="263" t="s">
        <v>6066</v>
      </c>
      <c r="I132" s="263" t="s">
        <v>6029</v>
      </c>
      <c r="J132" s="263">
        <v>50</v>
      </c>
      <c r="K132" s="304"/>
    </row>
    <row r="133" spans="2:11" ht="15" customHeight="1">
      <c r="B133" s="302"/>
      <c r="C133" s="263" t="s">
        <v>6052</v>
      </c>
      <c r="D133" s="263"/>
      <c r="E133" s="263"/>
      <c r="F133" s="282" t="s">
        <v>6033</v>
      </c>
      <c r="G133" s="263"/>
      <c r="H133" s="263" t="s">
        <v>6066</v>
      </c>
      <c r="I133" s="263" t="s">
        <v>6029</v>
      </c>
      <c r="J133" s="263">
        <v>50</v>
      </c>
      <c r="K133" s="304"/>
    </row>
    <row r="134" spans="2:11" ht="15" customHeight="1">
      <c r="B134" s="302"/>
      <c r="C134" s="263" t="s">
        <v>6054</v>
      </c>
      <c r="D134" s="263"/>
      <c r="E134" s="263"/>
      <c r="F134" s="282" t="s">
        <v>6033</v>
      </c>
      <c r="G134" s="263"/>
      <c r="H134" s="263" t="s">
        <v>6066</v>
      </c>
      <c r="I134" s="263" t="s">
        <v>6029</v>
      </c>
      <c r="J134" s="263">
        <v>50</v>
      </c>
      <c r="K134" s="304"/>
    </row>
    <row r="135" spans="2:11" ht="15" customHeight="1">
      <c r="B135" s="302"/>
      <c r="C135" s="263" t="s">
        <v>267</v>
      </c>
      <c r="D135" s="263"/>
      <c r="E135" s="263"/>
      <c r="F135" s="282" t="s">
        <v>6033</v>
      </c>
      <c r="G135" s="263"/>
      <c r="H135" s="263" t="s">
        <v>6079</v>
      </c>
      <c r="I135" s="263" t="s">
        <v>6029</v>
      </c>
      <c r="J135" s="263">
        <v>255</v>
      </c>
      <c r="K135" s="304"/>
    </row>
    <row r="136" spans="2:11" ht="15" customHeight="1">
      <c r="B136" s="302"/>
      <c r="C136" s="263" t="s">
        <v>6056</v>
      </c>
      <c r="D136" s="263"/>
      <c r="E136" s="263"/>
      <c r="F136" s="282" t="s">
        <v>998</v>
      </c>
      <c r="G136" s="263"/>
      <c r="H136" s="263" t="s">
        <v>6080</v>
      </c>
      <c r="I136" s="263" t="s">
        <v>6058</v>
      </c>
      <c r="J136" s="263"/>
      <c r="K136" s="304"/>
    </row>
    <row r="137" spans="2:11" ht="15" customHeight="1">
      <c r="B137" s="302"/>
      <c r="C137" s="263" t="s">
        <v>6059</v>
      </c>
      <c r="D137" s="263"/>
      <c r="E137" s="263"/>
      <c r="F137" s="282" t="s">
        <v>998</v>
      </c>
      <c r="G137" s="263"/>
      <c r="H137" s="263" t="s">
        <v>6081</v>
      </c>
      <c r="I137" s="263" t="s">
        <v>6061</v>
      </c>
      <c r="J137" s="263"/>
      <c r="K137" s="304"/>
    </row>
    <row r="138" spans="2:11" ht="15" customHeight="1">
      <c r="B138" s="302"/>
      <c r="C138" s="263" t="s">
        <v>6062</v>
      </c>
      <c r="D138" s="263"/>
      <c r="E138" s="263"/>
      <c r="F138" s="282" t="s">
        <v>998</v>
      </c>
      <c r="G138" s="263"/>
      <c r="H138" s="263" t="s">
        <v>6062</v>
      </c>
      <c r="I138" s="263" t="s">
        <v>6061</v>
      </c>
      <c r="J138" s="263"/>
      <c r="K138" s="304"/>
    </row>
    <row r="139" spans="2:11" ht="15" customHeight="1">
      <c r="B139" s="302"/>
      <c r="C139" s="263" t="s">
        <v>39</v>
      </c>
      <c r="D139" s="263"/>
      <c r="E139" s="263"/>
      <c r="F139" s="282" t="s">
        <v>998</v>
      </c>
      <c r="G139" s="263"/>
      <c r="H139" s="263" t="s">
        <v>6082</v>
      </c>
      <c r="I139" s="263" t="s">
        <v>6061</v>
      </c>
      <c r="J139" s="263"/>
      <c r="K139" s="304"/>
    </row>
    <row r="140" spans="2:11" ht="15" customHeight="1">
      <c r="B140" s="302"/>
      <c r="C140" s="263" t="s">
        <v>6083</v>
      </c>
      <c r="D140" s="263"/>
      <c r="E140" s="263"/>
      <c r="F140" s="282" t="s">
        <v>998</v>
      </c>
      <c r="G140" s="263"/>
      <c r="H140" s="263" t="s">
        <v>6084</v>
      </c>
      <c r="I140" s="263" t="s">
        <v>6061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634" t="s">
        <v>6085</v>
      </c>
      <c r="D145" s="634"/>
      <c r="E145" s="634"/>
      <c r="F145" s="634"/>
      <c r="G145" s="634"/>
      <c r="H145" s="634"/>
      <c r="I145" s="634"/>
      <c r="J145" s="634"/>
      <c r="K145" s="274"/>
    </row>
    <row r="146" spans="2:11" ht="17.25" customHeight="1">
      <c r="B146" s="273"/>
      <c r="C146" s="275" t="s">
        <v>6022</v>
      </c>
      <c r="D146" s="275"/>
      <c r="E146" s="275"/>
      <c r="F146" s="275" t="s">
        <v>6023</v>
      </c>
      <c r="G146" s="276"/>
      <c r="H146" s="275" t="s">
        <v>262</v>
      </c>
      <c r="I146" s="275" t="s">
        <v>58</v>
      </c>
      <c r="J146" s="275" t="s">
        <v>6024</v>
      </c>
      <c r="K146" s="274"/>
    </row>
    <row r="147" spans="2:11" ht="17.25" customHeight="1">
      <c r="B147" s="273"/>
      <c r="C147" s="277" t="s">
        <v>6025</v>
      </c>
      <c r="D147" s="277"/>
      <c r="E147" s="277"/>
      <c r="F147" s="278" t="s">
        <v>6026</v>
      </c>
      <c r="G147" s="279"/>
      <c r="H147" s="277"/>
      <c r="I147" s="277"/>
      <c r="J147" s="277" t="s">
        <v>6027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6030</v>
      </c>
      <c r="D149" s="263"/>
      <c r="E149" s="263"/>
      <c r="F149" s="309" t="s">
        <v>998</v>
      </c>
      <c r="G149" s="263"/>
      <c r="H149" s="308" t="s">
        <v>6066</v>
      </c>
      <c r="I149" s="308" t="s">
        <v>6029</v>
      </c>
      <c r="J149" s="308">
        <v>120</v>
      </c>
      <c r="K149" s="304"/>
    </row>
    <row r="150" spans="2:11" ht="15" customHeight="1">
      <c r="B150" s="283"/>
      <c r="C150" s="308" t="s">
        <v>6075</v>
      </c>
      <c r="D150" s="263"/>
      <c r="E150" s="263"/>
      <c r="F150" s="309" t="s">
        <v>998</v>
      </c>
      <c r="G150" s="263"/>
      <c r="H150" s="308" t="s">
        <v>6086</v>
      </c>
      <c r="I150" s="308" t="s">
        <v>6029</v>
      </c>
      <c r="J150" s="308" t="s">
        <v>6077</v>
      </c>
      <c r="K150" s="304"/>
    </row>
    <row r="151" spans="2:11" ht="15" customHeight="1">
      <c r="B151" s="283"/>
      <c r="C151" s="308" t="s">
        <v>83</v>
      </c>
      <c r="D151" s="263"/>
      <c r="E151" s="263"/>
      <c r="F151" s="309" t="s">
        <v>998</v>
      </c>
      <c r="G151" s="263"/>
      <c r="H151" s="308" t="s">
        <v>6087</v>
      </c>
      <c r="I151" s="308" t="s">
        <v>6029</v>
      </c>
      <c r="J151" s="308" t="s">
        <v>6077</v>
      </c>
      <c r="K151" s="304"/>
    </row>
    <row r="152" spans="2:11" ht="15" customHeight="1">
      <c r="B152" s="283"/>
      <c r="C152" s="308" t="s">
        <v>6032</v>
      </c>
      <c r="D152" s="263"/>
      <c r="E152" s="263"/>
      <c r="F152" s="309" t="s">
        <v>6033</v>
      </c>
      <c r="G152" s="263"/>
      <c r="H152" s="308" t="s">
        <v>6066</v>
      </c>
      <c r="I152" s="308" t="s">
        <v>6029</v>
      </c>
      <c r="J152" s="308">
        <v>50</v>
      </c>
      <c r="K152" s="304"/>
    </row>
    <row r="153" spans="2:11" ht="15" customHeight="1">
      <c r="B153" s="283"/>
      <c r="C153" s="308" t="s">
        <v>6035</v>
      </c>
      <c r="D153" s="263"/>
      <c r="E153" s="263"/>
      <c r="F153" s="309" t="s">
        <v>998</v>
      </c>
      <c r="G153" s="263"/>
      <c r="H153" s="308" t="s">
        <v>6066</v>
      </c>
      <c r="I153" s="308" t="s">
        <v>6037</v>
      </c>
      <c r="J153" s="308"/>
      <c r="K153" s="304"/>
    </row>
    <row r="154" spans="2:11" ht="15" customHeight="1">
      <c r="B154" s="283"/>
      <c r="C154" s="308" t="s">
        <v>6046</v>
      </c>
      <c r="D154" s="263"/>
      <c r="E154" s="263"/>
      <c r="F154" s="309" t="s">
        <v>6033</v>
      </c>
      <c r="G154" s="263"/>
      <c r="H154" s="308" t="s">
        <v>6066</v>
      </c>
      <c r="I154" s="308" t="s">
        <v>6029</v>
      </c>
      <c r="J154" s="308">
        <v>50</v>
      </c>
      <c r="K154" s="304"/>
    </row>
    <row r="155" spans="2:11" ht="15" customHeight="1">
      <c r="B155" s="283"/>
      <c r="C155" s="308" t="s">
        <v>6054</v>
      </c>
      <c r="D155" s="263"/>
      <c r="E155" s="263"/>
      <c r="F155" s="309" t="s">
        <v>6033</v>
      </c>
      <c r="G155" s="263"/>
      <c r="H155" s="308" t="s">
        <v>6066</v>
      </c>
      <c r="I155" s="308" t="s">
        <v>6029</v>
      </c>
      <c r="J155" s="308">
        <v>50</v>
      </c>
      <c r="K155" s="304"/>
    </row>
    <row r="156" spans="2:11" ht="15" customHeight="1">
      <c r="B156" s="283"/>
      <c r="C156" s="308" t="s">
        <v>6052</v>
      </c>
      <c r="D156" s="263"/>
      <c r="E156" s="263"/>
      <c r="F156" s="309" t="s">
        <v>6033</v>
      </c>
      <c r="G156" s="263"/>
      <c r="H156" s="308" t="s">
        <v>6066</v>
      </c>
      <c r="I156" s="308" t="s">
        <v>6029</v>
      </c>
      <c r="J156" s="308">
        <v>50</v>
      </c>
      <c r="K156" s="304"/>
    </row>
    <row r="157" spans="2:11" ht="15" customHeight="1">
      <c r="B157" s="283"/>
      <c r="C157" s="308" t="s">
        <v>241</v>
      </c>
      <c r="D157" s="263"/>
      <c r="E157" s="263"/>
      <c r="F157" s="309" t="s">
        <v>998</v>
      </c>
      <c r="G157" s="263"/>
      <c r="H157" s="308" t="s">
        <v>6088</v>
      </c>
      <c r="I157" s="308" t="s">
        <v>6029</v>
      </c>
      <c r="J157" s="308" t="s">
        <v>6089</v>
      </c>
      <c r="K157" s="304"/>
    </row>
    <row r="158" spans="2:11" ht="15" customHeight="1">
      <c r="B158" s="283"/>
      <c r="C158" s="308" t="s">
        <v>6090</v>
      </c>
      <c r="D158" s="263"/>
      <c r="E158" s="263"/>
      <c r="F158" s="309" t="s">
        <v>998</v>
      </c>
      <c r="G158" s="263"/>
      <c r="H158" s="308" t="s">
        <v>6091</v>
      </c>
      <c r="I158" s="308" t="s">
        <v>6061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629" t="s">
        <v>6092</v>
      </c>
      <c r="D163" s="629"/>
      <c r="E163" s="629"/>
      <c r="F163" s="629"/>
      <c r="G163" s="629"/>
      <c r="H163" s="629"/>
      <c r="I163" s="629"/>
      <c r="J163" s="629"/>
      <c r="K163" s="255"/>
    </row>
    <row r="164" spans="2:11" ht="17.25" customHeight="1">
      <c r="B164" s="254"/>
      <c r="C164" s="275" t="s">
        <v>6022</v>
      </c>
      <c r="D164" s="275"/>
      <c r="E164" s="275"/>
      <c r="F164" s="275" t="s">
        <v>6023</v>
      </c>
      <c r="G164" s="312"/>
      <c r="H164" s="313" t="s">
        <v>262</v>
      </c>
      <c r="I164" s="313" t="s">
        <v>58</v>
      </c>
      <c r="J164" s="275" t="s">
        <v>6024</v>
      </c>
      <c r="K164" s="255"/>
    </row>
    <row r="165" spans="2:11" ht="17.25" customHeight="1">
      <c r="B165" s="256"/>
      <c r="C165" s="277" t="s">
        <v>6025</v>
      </c>
      <c r="D165" s="277"/>
      <c r="E165" s="277"/>
      <c r="F165" s="278" t="s">
        <v>6026</v>
      </c>
      <c r="G165" s="314"/>
      <c r="H165" s="315"/>
      <c r="I165" s="315"/>
      <c r="J165" s="277" t="s">
        <v>6027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6030</v>
      </c>
      <c r="D167" s="263"/>
      <c r="E167" s="263"/>
      <c r="F167" s="282" t="s">
        <v>998</v>
      </c>
      <c r="G167" s="263"/>
      <c r="H167" s="263" t="s">
        <v>6066</v>
      </c>
      <c r="I167" s="263" t="s">
        <v>6029</v>
      </c>
      <c r="J167" s="263">
        <v>120</v>
      </c>
      <c r="K167" s="304"/>
    </row>
    <row r="168" spans="2:11" ht="15" customHeight="1">
      <c r="B168" s="283"/>
      <c r="C168" s="263" t="s">
        <v>6075</v>
      </c>
      <c r="D168" s="263"/>
      <c r="E168" s="263"/>
      <c r="F168" s="282" t="s">
        <v>998</v>
      </c>
      <c r="G168" s="263"/>
      <c r="H168" s="263" t="s">
        <v>6076</v>
      </c>
      <c r="I168" s="263" t="s">
        <v>6029</v>
      </c>
      <c r="J168" s="263" t="s">
        <v>6077</v>
      </c>
      <c r="K168" s="304"/>
    </row>
    <row r="169" spans="2:11" ht="15" customHeight="1">
      <c r="B169" s="283"/>
      <c r="C169" s="263" t="s">
        <v>83</v>
      </c>
      <c r="D169" s="263"/>
      <c r="E169" s="263"/>
      <c r="F169" s="282" t="s">
        <v>998</v>
      </c>
      <c r="G169" s="263"/>
      <c r="H169" s="263" t="s">
        <v>6093</v>
      </c>
      <c r="I169" s="263" t="s">
        <v>6029</v>
      </c>
      <c r="J169" s="263" t="s">
        <v>6077</v>
      </c>
      <c r="K169" s="304"/>
    </row>
    <row r="170" spans="2:11" ht="15" customHeight="1">
      <c r="B170" s="283"/>
      <c r="C170" s="263" t="s">
        <v>6032</v>
      </c>
      <c r="D170" s="263"/>
      <c r="E170" s="263"/>
      <c r="F170" s="282" t="s">
        <v>6033</v>
      </c>
      <c r="G170" s="263"/>
      <c r="H170" s="263" t="s">
        <v>6093</v>
      </c>
      <c r="I170" s="263" t="s">
        <v>6029</v>
      </c>
      <c r="J170" s="263">
        <v>50</v>
      </c>
      <c r="K170" s="304"/>
    </row>
    <row r="171" spans="2:11" ht="15" customHeight="1">
      <c r="B171" s="283"/>
      <c r="C171" s="263" t="s">
        <v>6035</v>
      </c>
      <c r="D171" s="263"/>
      <c r="E171" s="263"/>
      <c r="F171" s="282" t="s">
        <v>998</v>
      </c>
      <c r="G171" s="263"/>
      <c r="H171" s="263" t="s">
        <v>6093</v>
      </c>
      <c r="I171" s="263" t="s">
        <v>6037</v>
      </c>
      <c r="J171" s="263"/>
      <c r="K171" s="304"/>
    </row>
    <row r="172" spans="2:11" ht="15" customHeight="1">
      <c r="B172" s="283"/>
      <c r="C172" s="263" t="s">
        <v>6046</v>
      </c>
      <c r="D172" s="263"/>
      <c r="E172" s="263"/>
      <c r="F172" s="282" t="s">
        <v>6033</v>
      </c>
      <c r="G172" s="263"/>
      <c r="H172" s="263" t="s">
        <v>6093</v>
      </c>
      <c r="I172" s="263" t="s">
        <v>6029</v>
      </c>
      <c r="J172" s="263">
        <v>50</v>
      </c>
      <c r="K172" s="304"/>
    </row>
    <row r="173" spans="2:11" ht="15" customHeight="1">
      <c r="B173" s="283"/>
      <c r="C173" s="263" t="s">
        <v>6054</v>
      </c>
      <c r="D173" s="263"/>
      <c r="E173" s="263"/>
      <c r="F173" s="282" t="s">
        <v>6033</v>
      </c>
      <c r="G173" s="263"/>
      <c r="H173" s="263" t="s">
        <v>6093</v>
      </c>
      <c r="I173" s="263" t="s">
        <v>6029</v>
      </c>
      <c r="J173" s="263">
        <v>50</v>
      </c>
      <c r="K173" s="304"/>
    </row>
    <row r="174" spans="2:11" ht="15" customHeight="1">
      <c r="B174" s="283"/>
      <c r="C174" s="263" t="s">
        <v>6052</v>
      </c>
      <c r="D174" s="263"/>
      <c r="E174" s="263"/>
      <c r="F174" s="282" t="s">
        <v>6033</v>
      </c>
      <c r="G174" s="263"/>
      <c r="H174" s="263" t="s">
        <v>6093</v>
      </c>
      <c r="I174" s="263" t="s">
        <v>6029</v>
      </c>
      <c r="J174" s="263">
        <v>50</v>
      </c>
      <c r="K174" s="304"/>
    </row>
    <row r="175" spans="2:11" ht="15" customHeight="1">
      <c r="B175" s="283"/>
      <c r="C175" s="263" t="s">
        <v>261</v>
      </c>
      <c r="D175" s="263"/>
      <c r="E175" s="263"/>
      <c r="F175" s="282" t="s">
        <v>998</v>
      </c>
      <c r="G175" s="263"/>
      <c r="H175" s="263" t="s">
        <v>6094</v>
      </c>
      <c r="I175" s="263" t="s">
        <v>6095</v>
      </c>
      <c r="J175" s="263"/>
      <c r="K175" s="304"/>
    </row>
    <row r="176" spans="2:11" ht="15" customHeight="1">
      <c r="B176" s="283"/>
      <c r="C176" s="263" t="s">
        <v>58</v>
      </c>
      <c r="D176" s="263"/>
      <c r="E176" s="263"/>
      <c r="F176" s="282" t="s">
        <v>998</v>
      </c>
      <c r="G176" s="263"/>
      <c r="H176" s="263" t="s">
        <v>6096</v>
      </c>
      <c r="I176" s="263" t="s">
        <v>6097</v>
      </c>
      <c r="J176" s="263">
        <v>1</v>
      </c>
      <c r="K176" s="304"/>
    </row>
    <row r="177" spans="2:11" ht="15" customHeight="1">
      <c r="B177" s="283"/>
      <c r="C177" s="263" t="s">
        <v>54</v>
      </c>
      <c r="D177" s="263"/>
      <c r="E177" s="263"/>
      <c r="F177" s="282" t="s">
        <v>998</v>
      </c>
      <c r="G177" s="263"/>
      <c r="H177" s="263" t="s">
        <v>6098</v>
      </c>
      <c r="I177" s="263" t="s">
        <v>6029</v>
      </c>
      <c r="J177" s="263">
        <v>20</v>
      </c>
      <c r="K177" s="304"/>
    </row>
    <row r="178" spans="2:11" ht="15" customHeight="1">
      <c r="B178" s="283"/>
      <c r="C178" s="263" t="s">
        <v>262</v>
      </c>
      <c r="D178" s="263"/>
      <c r="E178" s="263"/>
      <c r="F178" s="282" t="s">
        <v>998</v>
      </c>
      <c r="G178" s="263"/>
      <c r="H178" s="263" t="s">
        <v>6099</v>
      </c>
      <c r="I178" s="263" t="s">
        <v>6029</v>
      </c>
      <c r="J178" s="263">
        <v>255</v>
      </c>
      <c r="K178" s="304"/>
    </row>
    <row r="179" spans="2:11" ht="15" customHeight="1">
      <c r="B179" s="283"/>
      <c r="C179" s="263" t="s">
        <v>263</v>
      </c>
      <c r="D179" s="263"/>
      <c r="E179" s="263"/>
      <c r="F179" s="282" t="s">
        <v>998</v>
      </c>
      <c r="G179" s="263"/>
      <c r="H179" s="263" t="s">
        <v>5993</v>
      </c>
      <c r="I179" s="263" t="s">
        <v>6029</v>
      </c>
      <c r="J179" s="263">
        <v>10</v>
      </c>
      <c r="K179" s="304"/>
    </row>
    <row r="180" spans="2:11" ht="15" customHeight="1">
      <c r="B180" s="283"/>
      <c r="C180" s="263" t="s">
        <v>264</v>
      </c>
      <c r="D180" s="263"/>
      <c r="E180" s="263"/>
      <c r="F180" s="282" t="s">
        <v>998</v>
      </c>
      <c r="G180" s="263"/>
      <c r="H180" s="263" t="s">
        <v>6100</v>
      </c>
      <c r="I180" s="263" t="s">
        <v>6061</v>
      </c>
      <c r="J180" s="263"/>
      <c r="K180" s="304"/>
    </row>
    <row r="181" spans="2:11" ht="15" customHeight="1">
      <c r="B181" s="283"/>
      <c r="C181" s="263" t="s">
        <v>6101</v>
      </c>
      <c r="D181" s="263"/>
      <c r="E181" s="263"/>
      <c r="F181" s="282" t="s">
        <v>998</v>
      </c>
      <c r="G181" s="263"/>
      <c r="H181" s="263" t="s">
        <v>6102</v>
      </c>
      <c r="I181" s="263" t="s">
        <v>6061</v>
      </c>
      <c r="J181" s="263"/>
      <c r="K181" s="304"/>
    </row>
    <row r="182" spans="2:11" ht="15" customHeight="1">
      <c r="B182" s="283"/>
      <c r="C182" s="263" t="s">
        <v>6090</v>
      </c>
      <c r="D182" s="263"/>
      <c r="E182" s="263"/>
      <c r="F182" s="282" t="s">
        <v>998</v>
      </c>
      <c r="G182" s="263"/>
      <c r="H182" s="263" t="s">
        <v>6103</v>
      </c>
      <c r="I182" s="263" t="s">
        <v>6061</v>
      </c>
      <c r="J182" s="263"/>
      <c r="K182" s="304"/>
    </row>
    <row r="183" spans="2:11" ht="15" customHeight="1">
      <c r="B183" s="283"/>
      <c r="C183" s="263" t="s">
        <v>266</v>
      </c>
      <c r="D183" s="263"/>
      <c r="E183" s="263"/>
      <c r="F183" s="282" t="s">
        <v>6033</v>
      </c>
      <c r="G183" s="263"/>
      <c r="H183" s="263" t="s">
        <v>6104</v>
      </c>
      <c r="I183" s="263" t="s">
        <v>6029</v>
      </c>
      <c r="J183" s="263">
        <v>50</v>
      </c>
      <c r="K183" s="304"/>
    </row>
    <row r="184" spans="2:11" ht="15" customHeight="1">
      <c r="B184" s="283"/>
      <c r="C184" s="263" t="s">
        <v>6105</v>
      </c>
      <c r="D184" s="263"/>
      <c r="E184" s="263"/>
      <c r="F184" s="282" t="s">
        <v>6033</v>
      </c>
      <c r="G184" s="263"/>
      <c r="H184" s="263" t="s">
        <v>6106</v>
      </c>
      <c r="I184" s="263" t="s">
        <v>6107</v>
      </c>
      <c r="J184" s="263"/>
      <c r="K184" s="304"/>
    </row>
    <row r="185" spans="2:11" ht="15" customHeight="1">
      <c r="B185" s="283"/>
      <c r="C185" s="263" t="s">
        <v>6108</v>
      </c>
      <c r="D185" s="263"/>
      <c r="E185" s="263"/>
      <c r="F185" s="282" t="s">
        <v>6033</v>
      </c>
      <c r="G185" s="263"/>
      <c r="H185" s="263" t="s">
        <v>6109</v>
      </c>
      <c r="I185" s="263" t="s">
        <v>6107</v>
      </c>
      <c r="J185" s="263"/>
      <c r="K185" s="304"/>
    </row>
    <row r="186" spans="2:11" ht="15" customHeight="1">
      <c r="B186" s="283"/>
      <c r="C186" s="263" t="s">
        <v>6110</v>
      </c>
      <c r="D186" s="263"/>
      <c r="E186" s="263"/>
      <c r="F186" s="282" t="s">
        <v>6033</v>
      </c>
      <c r="G186" s="263"/>
      <c r="H186" s="263" t="s">
        <v>6111</v>
      </c>
      <c r="I186" s="263" t="s">
        <v>6107</v>
      </c>
      <c r="J186" s="263"/>
      <c r="K186" s="304"/>
    </row>
    <row r="187" spans="2:11" ht="15" customHeight="1">
      <c r="B187" s="283"/>
      <c r="C187" s="316" t="s">
        <v>6112</v>
      </c>
      <c r="D187" s="263"/>
      <c r="E187" s="263"/>
      <c r="F187" s="282" t="s">
        <v>6033</v>
      </c>
      <c r="G187" s="263"/>
      <c r="H187" s="263" t="s">
        <v>6113</v>
      </c>
      <c r="I187" s="263" t="s">
        <v>6114</v>
      </c>
      <c r="J187" s="317" t="s">
        <v>6115</v>
      </c>
      <c r="K187" s="304"/>
    </row>
    <row r="188" spans="2:11" ht="15" customHeight="1">
      <c r="B188" s="283"/>
      <c r="C188" s="268" t="s">
        <v>43</v>
      </c>
      <c r="D188" s="263"/>
      <c r="E188" s="263"/>
      <c r="F188" s="282" t="s">
        <v>998</v>
      </c>
      <c r="G188" s="263"/>
      <c r="H188" s="259" t="s">
        <v>6116</v>
      </c>
      <c r="I188" s="263" t="s">
        <v>6117</v>
      </c>
      <c r="J188" s="263"/>
      <c r="K188" s="304"/>
    </row>
    <row r="189" spans="2:11" ht="15" customHeight="1">
      <c r="B189" s="283"/>
      <c r="C189" s="268" t="s">
        <v>6118</v>
      </c>
      <c r="D189" s="263"/>
      <c r="E189" s="263"/>
      <c r="F189" s="282" t="s">
        <v>998</v>
      </c>
      <c r="G189" s="263"/>
      <c r="H189" s="263" t="s">
        <v>6119</v>
      </c>
      <c r="I189" s="263" t="s">
        <v>6061</v>
      </c>
      <c r="J189" s="263"/>
      <c r="K189" s="304"/>
    </row>
    <row r="190" spans="2:11" ht="15" customHeight="1">
      <c r="B190" s="283"/>
      <c r="C190" s="268" t="s">
        <v>6120</v>
      </c>
      <c r="D190" s="263"/>
      <c r="E190" s="263"/>
      <c r="F190" s="282" t="s">
        <v>998</v>
      </c>
      <c r="G190" s="263"/>
      <c r="H190" s="263" t="s">
        <v>6121</v>
      </c>
      <c r="I190" s="263" t="s">
        <v>6061</v>
      </c>
      <c r="J190" s="263"/>
      <c r="K190" s="304"/>
    </row>
    <row r="191" spans="2:11" ht="15" customHeight="1">
      <c r="B191" s="283"/>
      <c r="C191" s="268" t="s">
        <v>6122</v>
      </c>
      <c r="D191" s="263"/>
      <c r="E191" s="263"/>
      <c r="F191" s="282" t="s">
        <v>6033</v>
      </c>
      <c r="G191" s="263"/>
      <c r="H191" s="263" t="s">
        <v>6123</v>
      </c>
      <c r="I191" s="263" t="s">
        <v>6061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2.2">
      <c r="B197" s="254"/>
      <c r="C197" s="629" t="s">
        <v>6124</v>
      </c>
      <c r="D197" s="629"/>
      <c r="E197" s="629"/>
      <c r="F197" s="629"/>
      <c r="G197" s="629"/>
      <c r="H197" s="629"/>
      <c r="I197" s="629"/>
      <c r="J197" s="629"/>
      <c r="K197" s="255"/>
    </row>
    <row r="198" spans="2:11" ht="25.5" customHeight="1">
      <c r="B198" s="254"/>
      <c r="C198" s="319" t="s">
        <v>6125</v>
      </c>
      <c r="D198" s="319"/>
      <c r="E198" s="319"/>
      <c r="F198" s="319" t="s">
        <v>6126</v>
      </c>
      <c r="G198" s="320"/>
      <c r="H198" s="635" t="s">
        <v>6127</v>
      </c>
      <c r="I198" s="635"/>
      <c r="J198" s="635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6117</v>
      </c>
      <c r="D200" s="263"/>
      <c r="E200" s="263"/>
      <c r="F200" s="282" t="s">
        <v>44</v>
      </c>
      <c r="G200" s="263"/>
      <c r="H200" s="631" t="s">
        <v>6128</v>
      </c>
      <c r="I200" s="631"/>
      <c r="J200" s="631"/>
      <c r="K200" s="304"/>
    </row>
    <row r="201" spans="2:11" ht="15" customHeight="1">
      <c r="B201" s="283"/>
      <c r="C201" s="289"/>
      <c r="D201" s="263"/>
      <c r="E201" s="263"/>
      <c r="F201" s="282" t="s">
        <v>45</v>
      </c>
      <c r="G201" s="263"/>
      <c r="H201" s="631" t="s">
        <v>6129</v>
      </c>
      <c r="I201" s="631"/>
      <c r="J201" s="631"/>
      <c r="K201" s="304"/>
    </row>
    <row r="202" spans="2:11" ht="15" customHeight="1">
      <c r="B202" s="283"/>
      <c r="C202" s="289"/>
      <c r="D202" s="263"/>
      <c r="E202" s="263"/>
      <c r="F202" s="282" t="s">
        <v>48</v>
      </c>
      <c r="G202" s="263"/>
      <c r="H202" s="631" t="s">
        <v>6130</v>
      </c>
      <c r="I202" s="631"/>
      <c r="J202" s="631"/>
      <c r="K202" s="304"/>
    </row>
    <row r="203" spans="2:11" ht="15" customHeight="1">
      <c r="B203" s="283"/>
      <c r="C203" s="263"/>
      <c r="D203" s="263"/>
      <c r="E203" s="263"/>
      <c r="F203" s="282" t="s">
        <v>46</v>
      </c>
      <c r="G203" s="263"/>
      <c r="H203" s="631" t="s">
        <v>6131</v>
      </c>
      <c r="I203" s="631"/>
      <c r="J203" s="631"/>
      <c r="K203" s="304"/>
    </row>
    <row r="204" spans="2:11" ht="15" customHeight="1">
      <c r="B204" s="283"/>
      <c r="C204" s="263"/>
      <c r="D204" s="263"/>
      <c r="E204" s="263"/>
      <c r="F204" s="282" t="s">
        <v>47</v>
      </c>
      <c r="G204" s="263"/>
      <c r="H204" s="631" t="s">
        <v>6132</v>
      </c>
      <c r="I204" s="631"/>
      <c r="J204" s="631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6073</v>
      </c>
      <c r="D206" s="263"/>
      <c r="E206" s="263"/>
      <c r="F206" s="282" t="s">
        <v>79</v>
      </c>
      <c r="G206" s="263"/>
      <c r="H206" s="631" t="s">
        <v>6133</v>
      </c>
      <c r="I206" s="631"/>
      <c r="J206" s="631"/>
      <c r="K206" s="304"/>
    </row>
    <row r="207" spans="2:11" ht="15" customHeight="1">
      <c r="B207" s="283"/>
      <c r="C207" s="289"/>
      <c r="D207" s="263"/>
      <c r="E207" s="263"/>
      <c r="F207" s="282" t="s">
        <v>5972</v>
      </c>
      <c r="G207" s="263"/>
      <c r="H207" s="631" t="s">
        <v>5973</v>
      </c>
      <c r="I207" s="631"/>
      <c r="J207" s="631"/>
      <c r="K207" s="304"/>
    </row>
    <row r="208" spans="2:11" ht="15" customHeight="1">
      <c r="B208" s="283"/>
      <c r="C208" s="263"/>
      <c r="D208" s="263"/>
      <c r="E208" s="263"/>
      <c r="F208" s="282" t="s">
        <v>5970</v>
      </c>
      <c r="G208" s="263"/>
      <c r="H208" s="631" t="s">
        <v>6134</v>
      </c>
      <c r="I208" s="631"/>
      <c r="J208" s="631"/>
      <c r="K208" s="304"/>
    </row>
    <row r="209" spans="2:11" ht="15" customHeight="1">
      <c r="B209" s="321"/>
      <c r="C209" s="289"/>
      <c r="D209" s="289"/>
      <c r="E209" s="289"/>
      <c r="F209" s="282" t="s">
        <v>5974</v>
      </c>
      <c r="G209" s="268"/>
      <c r="H209" s="630" t="s">
        <v>5975</v>
      </c>
      <c r="I209" s="630"/>
      <c r="J209" s="630"/>
      <c r="K209" s="322"/>
    </row>
    <row r="210" spans="2:11" ht="15" customHeight="1">
      <c r="B210" s="321"/>
      <c r="C210" s="289"/>
      <c r="D210" s="289"/>
      <c r="E210" s="289"/>
      <c r="F210" s="282" t="s">
        <v>5976</v>
      </c>
      <c r="G210" s="268"/>
      <c r="H210" s="630" t="s">
        <v>6135</v>
      </c>
      <c r="I210" s="630"/>
      <c r="J210" s="630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6097</v>
      </c>
      <c r="D212" s="289"/>
      <c r="E212" s="289"/>
      <c r="F212" s="282">
        <v>1</v>
      </c>
      <c r="G212" s="268"/>
      <c r="H212" s="630" t="s">
        <v>6136</v>
      </c>
      <c r="I212" s="630"/>
      <c r="J212" s="630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630" t="s">
        <v>6137</v>
      </c>
      <c r="I213" s="630"/>
      <c r="J213" s="630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630" t="s">
        <v>6138</v>
      </c>
      <c r="I214" s="630"/>
      <c r="J214" s="630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630" t="s">
        <v>6139</v>
      </c>
      <c r="I215" s="630"/>
      <c r="J215" s="630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E2A1" sheet="1" objects="1" scenarios="1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Ing. Jana Zimová</cp:lastModifiedBy>
  <dcterms:created xsi:type="dcterms:W3CDTF">2018-05-22T04:21:52Z</dcterms:created>
  <dcterms:modified xsi:type="dcterms:W3CDTF">2018-05-23T13:56:12Z</dcterms:modified>
</cp:coreProperties>
</file>