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29040" windowHeight="16440" activeTab="0"/>
  </bookViews>
  <sheets>
    <sheet name="Rekapitulace stavby" sheetId="1" r:id="rId1"/>
    <sheet name="01 - SO 101 ZPEVNĚNÉ PLOCHY" sheetId="2" r:id="rId2"/>
    <sheet name="09 - SO 901 AUTONOMNÍ ZÁV..." sheetId="3" r:id="rId3"/>
    <sheet name="99 - VEDLEJŠÍ ROZPOČTOVÉ ..." sheetId="4" r:id="rId4"/>
    <sheet name="Pokyny pro vyplnění" sheetId="5" r:id="rId5"/>
  </sheets>
  <definedNames>
    <definedName name="_xlnm._FilterDatabase" localSheetId="1" hidden="1">'01 - SO 101 ZPEVNĚNÉ PLOCHY'!$C$88:$K$180</definedName>
    <definedName name="_xlnm._FilterDatabase" localSheetId="2" hidden="1">'09 - SO 901 AUTONOMNÍ ZÁV...'!$C$79:$K$83</definedName>
    <definedName name="_xlnm._FilterDatabase" localSheetId="3" hidden="1">'99 - VEDLEJŠÍ ROZPOČTOVÉ ...'!$C$79:$K$87</definedName>
    <definedName name="_xlnm.Print_Area" localSheetId="1">'01 - SO 101 ZPEVNĚNÉ PLOCHY'!$C$4:$J$39,'01 - SO 101 ZPEVNĚNÉ PLOCHY'!$C$45:$J$70,'01 - SO 101 ZPEVNĚNÉ PLOCHY'!$C$76:$K$180</definedName>
    <definedName name="_xlnm.Print_Area" localSheetId="2">'09 - SO 901 AUTONOMNÍ ZÁV...'!$C$4:$J$39,'09 - SO 901 AUTONOMNÍ ZÁV...'!$C$45:$J$61,'09 - SO 901 AUTONOMNÍ ZÁV...'!$C$67:$K$83</definedName>
    <definedName name="_xlnm.Print_Area" localSheetId="3">'99 - VEDLEJŠÍ ROZPOČTOVÉ ...'!$C$4:$J$39,'99 - VEDLEJŠÍ ROZPOČTOVÉ ...'!$C$45:$J$61,'99 - VEDLEJŠÍ ROZPOČTOVÉ ...'!$C$67:$K$87</definedName>
    <definedName name="_xlnm.Print_Area" localSheetId="4">'Pokyny pro vyplnění'!$B$2:$K$71,'Pokyny pro vyplnění'!$B$74:$K$118,'Pokyny pro vyplnění'!$B$121:$K$190,'Pokyny pro vyplnění'!$B$198:$K$218</definedName>
    <definedName name="_xlnm.Print_Area" localSheetId="0">'Rekapitulace stavby'!$D$4:$AO$36,'Rekapitulace stavby'!$C$42:$AQ$58</definedName>
    <definedName name="_xlnm.Print_Titles" localSheetId="0">'Rekapitulace stavby'!$52:$52</definedName>
    <definedName name="_xlnm.Print_Titles" localSheetId="1">'01 - SO 101 ZPEVNĚNÉ PLOCHY'!$88:$88</definedName>
    <definedName name="_xlnm.Print_Titles" localSheetId="2">'09 - SO 901 AUTONOMNÍ ZÁV...'!$79:$79</definedName>
    <definedName name="_xlnm.Print_Titles" localSheetId="3">'99 - VEDLEJŠÍ ROZPOČTOVÉ ...'!$79:$79</definedName>
  </definedNames>
  <calcPr calcId="152511"/>
  <extLst/>
</workbook>
</file>

<file path=xl/sharedStrings.xml><?xml version="1.0" encoding="utf-8"?>
<sst xmlns="http://schemas.openxmlformats.org/spreadsheetml/2006/main" count="1873" uniqueCount="517">
  <si>
    <t>Export Komplet</t>
  </si>
  <si>
    <t>VZ</t>
  </si>
  <si>
    <t>2.0</t>
  </si>
  <si>
    <t/>
  </si>
  <si>
    <t>False</t>
  </si>
  <si>
    <t>{3b76e766-699e-4024-8cec-515536501ad1}</t>
  </si>
  <si>
    <t>&gt;&gt;  skryté sloupce  &lt;&lt;</t>
  </si>
  <si>
    <t>0,01</t>
  </si>
  <si>
    <t>21</t>
  </si>
  <si>
    <t>15</t>
  </si>
  <si>
    <t>REKAPITULACE STAVBY</t>
  </si>
  <si>
    <t>v ---  níže se nacházejí doplnkové a pomocné údaje k sestavám  --- v</t>
  </si>
  <si>
    <t>Návod na vyplnění</t>
  </si>
  <si>
    <t>0,001</t>
  </si>
  <si>
    <t>Kód:</t>
  </si>
  <si>
    <t>8-003/119/01</t>
  </si>
  <si>
    <t>Měnit lze pouze buňky se žlutým podbarvením!
1) v Rekapitulaci stavby vyplňte údaje o Uchazeči (přenesou se do ostatních sestav i v jiných listech)
2) na vybraných listech vyplňte v sestavě Soupis prací ceny u položek</t>
  </si>
  <si>
    <t>Stavba:</t>
  </si>
  <si>
    <t>Olomouc, Envelopa, zpevněná plocha Přírodovědecké fakulty</t>
  </si>
  <si>
    <t>KSO:</t>
  </si>
  <si>
    <t>CC-CZ:</t>
  </si>
  <si>
    <t>Místo:</t>
  </si>
  <si>
    <t>Olomouc</t>
  </si>
  <si>
    <t>Datum:</t>
  </si>
  <si>
    <t>15. 5. 2019</t>
  </si>
  <si>
    <t>Zadavatel:</t>
  </si>
  <si>
    <t>IČ:</t>
  </si>
  <si>
    <t>UPOL</t>
  </si>
  <si>
    <t>DIČ:</t>
  </si>
  <si>
    <t>Uchazeč:</t>
  </si>
  <si>
    <t>Vyplň údaj</t>
  </si>
  <si>
    <t>Projektant:</t>
  </si>
  <si>
    <t>Alfaprojekt Olomouc s.r.o., Tylova 4, 779 00 OL</t>
  </si>
  <si>
    <t>True</t>
  </si>
  <si>
    <t>Zpracovatel:</t>
  </si>
  <si>
    <t>Petr Staněk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</si>
  <si>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</si>
  <si>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</si>
  <si>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</si>
  <si>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</si>
  <si>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</si>
  <si>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</si>
  <si>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</si>
  <si>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</si>
  <si>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</si>
  <si>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</si>
  <si>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</si>
  <si>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</si>
  <si>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</si>
  <si>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</si>
  <si>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</si>
  <si>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</si>
  <si>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</si>
  <si>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</si>
  <si>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</si>
  <si>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</si>
  <si>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</si>
  <si>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</si>
  <si>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</si>
  <si>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</si>
  <si>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</si>
  <si>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</si>
  <si>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</si>
  <si>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</si>
  <si>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</si>
  <si>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</si>
  <si>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</si>
  <si>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</si>
  <si>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</si>
  <si>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</si>
  <si>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</si>
  <si>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</si>
  <si>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</si>
  <si>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</si>
  <si>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</si>
  <si>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</si>
  <si>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</si>
  <si>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</si>
  <si>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101 ZPEVNĚNÉ PLOCHY</t>
  </si>
  <si>
    <t>STA</t>
  </si>
  <si>
    <t>1</t>
  </si>
  <si>
    <t>{cb882a84-f9d5-4150-888a-c3e33abb68bf}</t>
  </si>
  <si>
    <t>2</t>
  </si>
  <si>
    <t>09</t>
  </si>
  <si>
    <t>SO 901 AUTONOMNÍ ZÁVOROVÝ SYSTÉM</t>
  </si>
  <si>
    <t>{4af68f71-894f-4b47-b038-5c6b87af0f29}</t>
  </si>
  <si>
    <t>99</t>
  </si>
  <si>
    <t>VEDLEJŠÍ ROZPOČTOVÉ NÁKLADY</t>
  </si>
  <si>
    <t>{6155fbd2-1fcd-4ede-a2a3-051b8b3c7c1a}</t>
  </si>
  <si>
    <t>822 29 7</t>
  </si>
  <si>
    <t>KRYCÍ LIST SOUPISU PRACÍ</t>
  </si>
  <si>
    <t>Objekt:</t>
  </si>
  <si>
    <t>01 - SO 101 ZPEVNĚNÉ PLOCHY</t>
  </si>
  <si>
    <t>Alfaprojekt Olomouc a.s., Tylova 4, 779 00 Olomouc</t>
  </si>
  <si>
    <t>REKAPITULACE ČLENĚNÍ SOUPISU PRACÍ</t>
  </si>
  <si>
    <t>Kód dílu - Popis</t>
  </si>
  <si>
    <t>Cena celkem [CZK]</t>
  </si>
  <si>
    <t>-1</t>
  </si>
  <si>
    <t>HSV - Práce a dodávky HSV</t>
  </si>
  <si>
    <t xml:space="preserve">    1 - Zemní práce</t>
  </si>
  <si>
    <t xml:space="preserve">      11 - Zemní práce - přípravné a přidružené práce</t>
  </si>
  <si>
    <t xml:space="preserve">      12 - Zemní práce - odkopávky a prokopávky</t>
  </si>
  <si>
    <t xml:space="preserve">      18 - Zemní práce - povrchové úpravy terénu</t>
  </si>
  <si>
    <t xml:space="preserve">    5 - Komunikace pozemní</t>
  </si>
  <si>
    <t xml:space="preserve">    8 - Trubní vedení</t>
  </si>
  <si>
    <t xml:space="preserve">    9 - Ostatní konstrukce a práce, bourání</t>
  </si>
  <si>
    <t xml:space="preserve">      91 - Doplňující konstrukce a práce pozemních komunikací, letišť a ploch</t>
  </si>
  <si>
    <t xml:space="preserve">      99 - Přesuny hmot a suti</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</si>
  <si>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</si>
  <si>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</si>
  <si>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</si>
  <si>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</si>
  <si>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</si>
  <si>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</si>
  <si>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</si>
  <si>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</si>
  <si>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</si>
  <si>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</si>
  <si>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</si>
  <si>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</si>
  <si>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</si>
  <si>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</si>
  <si>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</si>
  <si>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</si>
  <si>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</si>
  <si>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11</t>
  </si>
  <si>
    <t>Zemní práce - přípravné a přidružené práce</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</si>
  <si>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</si>
  <si>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</si>
  <si>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</si>
  <si>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</si>
  <si>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CS ÚRS 2018 01</t>
  </si>
  <si>
    <t>4</t>
  </si>
  <si>
    <t>3</t>
  </si>
  <si>
    <t>-996611157</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</si>
  <si>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</si>
  <si>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</si>
  <si>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P</t>
  </si>
  <si>
    <t>Poznámka k položce:
rozebrání dlažby chodníku v pásu 6,0m a dlažby parkoviště v pásu 0,25m pro realizaci přejezdu 
dlažba ponechána na místě pro dispozici investora</t>
  </si>
  <si>
    <t>VV</t>
  </si>
  <si>
    <t>15+1,5</t>
  </si>
  <si>
    <t>113107223</t>
  </si>
  <si>
    <t>Odstranění podkladů nebo krytů strojně plochy jednotlivě přes 200 m2 s přemístěním hmot na skládku na vzdálenost do 20 m nebo s naložením na dopravní prostředek z kameniva hrubého drceného, o tl. vrstvy přes 200 do 300 mm</t>
  </si>
  <si>
    <t>1536434364</t>
  </si>
  <si>
    <t>Poznámka k položce:
odstranění podkladu pod chodníkem a pod pásem dlažby u obrubníku
podklady ponechány ny místě pro uložení do sanační vrstvy</t>
  </si>
  <si>
    <t>113202111</t>
  </si>
  <si>
    <t>Vytrhání obrub s vybouráním lože, s přemístěním hmot na skládku na vzdálenost do 3 m nebo s naložením na dopravní prostředek z krajníků nebo obrubníků stojatých</t>
  </si>
  <si>
    <t>m</t>
  </si>
  <si>
    <t>CS ÚRS 2016 01</t>
  </si>
  <si>
    <t>-1295248594</t>
  </si>
  <si>
    <t>Poznámka k položce:
Vytrhání obrub kolem chodníku 6m silniční a 6 m záhonové</t>
  </si>
  <si>
    <t>997221551</t>
  </si>
  <si>
    <t>Vodorovná doprava suti bez naložení, ale se složením a s hrubým urovnáním ze sypkých materiálů, na vzdálenost do 1 km</t>
  </si>
  <si>
    <t>t</t>
  </si>
  <si>
    <t>1928977823</t>
  </si>
  <si>
    <t>Poznámka k položce:
odvoz vytrhaných obrub na skládku</t>
  </si>
  <si>
    <t>6,6</t>
  </si>
  <si>
    <t>5</t>
  </si>
  <si>
    <t>997221559</t>
  </si>
  <si>
    <t>Vodorovná doprava suti bez naložení, ale se složením a s hrubým urovnáním Příplatek k ceně za každý další i započatý 1 km přes 1 km</t>
  </si>
  <si>
    <t>-1097326785</t>
  </si>
  <si>
    <t>Poznámka k položce:
odvoz do celkem 11 km</t>
  </si>
  <si>
    <t>6,6*10 'Přepočtené koeficientem množství</t>
  </si>
  <si>
    <t>6</t>
  </si>
  <si>
    <t>997221825</t>
  </si>
  <si>
    <t>Poplatek za uložení stavebního odpadu na skládce (skládkovné) z armovaného betonu zatříděného do Katalogu odpadů pod kódem 170 101</t>
  </si>
  <si>
    <t>-228306849</t>
  </si>
  <si>
    <t>12</t>
  </si>
  <si>
    <t>Zemní práce - odkopávky a prokopávky</t>
  </si>
  <si>
    <t>7</t>
  </si>
  <si>
    <t>122201102</t>
  </si>
  <si>
    <t>Odkopávky a prokopávky nezapažené s přehozením výkopku na vzdálenost do 3 m nebo s naložením na dopravní prostředek v hornině tř. 3 přes 100 do 1 000 m3</t>
  </si>
  <si>
    <t>m3</t>
  </si>
  <si>
    <t>CS ÚRS 2013 01</t>
  </si>
  <si>
    <t>-1581078900</t>
  </si>
  <si>
    <t xml:space="preserve">Poznámka k položce:
odkopy na zemní pláň
15 cm pod přejezdem, 50 cm pod vjezdem 35 cm pod manipulační plochou </t>
  </si>
  <si>
    <t>(15*0,15+33*0,5+537*0,35)*1,1</t>
  </si>
  <si>
    <t>8</t>
  </si>
  <si>
    <t>132201101</t>
  </si>
  <si>
    <t>Hloubení zapažených i nezapažených rýh šířky do 600 mm s urovnáním dna do předepsaného profilu a spádu v hornině tř. 3 do 100 m3</t>
  </si>
  <si>
    <t>1134770750</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</si>
  <si>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</si>
  <si>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Poznámka k položce:
drenážní rýha</t>
  </si>
  <si>
    <t>47*0,5*0,5</t>
  </si>
  <si>
    <t>9</t>
  </si>
  <si>
    <t>162301101</t>
  </si>
  <si>
    <t>Vodorovné přemístění výkopku nebo sypaniny po suchu na obvyklém dopravním prostředku, bez naložení výkopku, avšak se složením bez rozhrnutí z horniny tř. 1 až 4 na vzdálenost přes 50 do 500 m</t>
  </si>
  <si>
    <t>-376867855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</si>
  <si>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</si>
  <si>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uložení výkopku na místě dle dispozice investora</t>
  </si>
  <si>
    <t>11,75+227,37</t>
  </si>
  <si>
    <t>10</t>
  </si>
  <si>
    <t>919726122</t>
  </si>
  <si>
    <t>Geotextilie pro ochranu, separaci a filtraci netkaná měrná hmotnost do 300 g/m2</t>
  </si>
  <si>
    <t>1935974107</t>
  </si>
  <si>
    <t>Poznámka k položce:
položení geotextilie na pláň pod manipulační plochu, přejezd a vjezd</t>
  </si>
  <si>
    <t>(15+33+537)*1,2</t>
  </si>
  <si>
    <t>18</t>
  </si>
  <si>
    <t>Zemní práce - povrchové úpravy terénu</t>
  </si>
  <si>
    <t>181951102</t>
  </si>
  <si>
    <t>Úprava pláně vyrovnáním výškových rozdílů v hornině tř. 1 až 4 se zhutněním</t>
  </si>
  <si>
    <t>CS ÚRS 2014 01</t>
  </si>
  <si>
    <t>1752428297</t>
  </si>
  <si>
    <t>Poznámka k položce:
zhutnění pláně pláně pod zpevněnými plochami</t>
  </si>
  <si>
    <t>(15+33+537)*1,1</t>
  </si>
  <si>
    <t>Komunikace pozemní</t>
  </si>
  <si>
    <t>564861111</t>
  </si>
  <si>
    <t>Podklad ze štěrkodrti ŠD s rozprostřením a zhutněním, po zhutnění tl. 200 mm</t>
  </si>
  <si>
    <t>-1986311620</t>
  </si>
  <si>
    <t>Poznámka k položce:
popdsyp přejezdu a vjezdu</t>
  </si>
  <si>
    <t>(15+32,5)*1,1</t>
  </si>
  <si>
    <t>13</t>
  </si>
  <si>
    <t>567120114</t>
  </si>
  <si>
    <t>Podklad ze směsi stmelené cementem SC bez dilatačních spár, s rozprostřením a zhutněním SC C 1,5/2,0 (SC II), po zhutnění tl. 150 mm</t>
  </si>
  <si>
    <t>-1502701315</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</si>
  <si>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</si>
  <si>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Poznámka k položce:
podklad přejezdu a vjezdu</t>
  </si>
  <si>
    <t>15+32,5</t>
  </si>
  <si>
    <t>14</t>
  </si>
  <si>
    <t>596212221</t>
  </si>
  <si>
    <t>Kladení dlažby z betonových zámkových dlaždic pozemních komunikací s ložem z kameniva těženého nebo drceného tl. do 50 mm, s vyplněním spár, s dvojitým hutněním vibrováním a se smetením přebytečného materiálu na krajnici tl. 80 mm skupiny B, pro plochy přes 50 do 100 m2</t>
  </si>
  <si>
    <t>-914641898</t>
  </si>
  <si>
    <t>Poznámka k položce:
dlážděný přejezd a vjezd</t>
  </si>
  <si>
    <t>M</t>
  </si>
  <si>
    <t>59245030</t>
  </si>
  <si>
    <t>dlažba skladebná betonová 20x20x8 cm přírodní</t>
  </si>
  <si>
    <t>-1582597636</t>
  </si>
  <si>
    <t>12,5+32,5</t>
  </si>
  <si>
    <t>45*1,03 'Přepočtené koeficientem množství</t>
  </si>
  <si>
    <t>16</t>
  </si>
  <si>
    <t>592450081</t>
  </si>
  <si>
    <t>dlažba skladebná betonová základní pro nevidomé 20 x 10 x 8 cm barevná</t>
  </si>
  <si>
    <t>-795351285</t>
  </si>
  <si>
    <t>Poznámka k položce:
reliefní dlažba</t>
  </si>
  <si>
    <t>2,5</t>
  </si>
  <si>
    <t>2,5*1,05 'Přepočtené koeficientem množství</t>
  </si>
  <si>
    <t>17</t>
  </si>
  <si>
    <t>564961315</t>
  </si>
  <si>
    <t>Podklad nebo podsyp z betonového recyklátu s rozprostřením a zhutněním, po zhutnění tl. 200 mm</t>
  </si>
  <si>
    <t>1246724516</t>
  </si>
  <si>
    <t>Poznámka k položce:
manipulační plocha</t>
  </si>
  <si>
    <t>537*1,1</t>
  </si>
  <si>
    <t>564760111</t>
  </si>
  <si>
    <t>Podklad nebo kryt z kameniva hrubého drceného vel. 16-32 mm s rozprostřením a zhutněním, po zhutnění tl. 200 mm</t>
  </si>
  <si>
    <t>706778608</t>
  </si>
  <si>
    <t>537</t>
  </si>
  <si>
    <t>19</t>
  </si>
  <si>
    <t>564730011</t>
  </si>
  <si>
    <t>Podklad nebo kryt z kameniva hrubého drceného vel. 8-16 mm s rozprostřením a zhutněním, po zhutnění tl. 100 mm</t>
  </si>
  <si>
    <t>-1950079277</t>
  </si>
  <si>
    <t>Trubní vedení</t>
  </si>
  <si>
    <t>20</t>
  </si>
  <si>
    <t>451541111</t>
  </si>
  <si>
    <t>Lože pod potrubí, stoky a drobné objekty v otevřeném výkopu ze štěrkodrtě 0-63 mm</t>
  </si>
  <si>
    <t>1152863988</t>
  </si>
  <si>
    <t>Poznámka k položce:
lože pod chráničky</t>
  </si>
  <si>
    <t>6*3*0,3*0,2</t>
  </si>
  <si>
    <t>871324301</t>
  </si>
  <si>
    <t>Montáž kanalizačního potrubí z plastů z polyetylenu PE 100 svařovaných na tupo v otevřeném výkopu ve sklonu do 20 % SDR 17/PN 10 D 160 x 9,5 mm</t>
  </si>
  <si>
    <t>2000397226</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</si>
  <si>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</si>
  <si>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Poznámka k položce:
chráničky stávajících kabelů v přejezdu</t>
  </si>
  <si>
    <t>6*3</t>
  </si>
  <si>
    <t>22</t>
  </si>
  <si>
    <t>r80031190101</t>
  </si>
  <si>
    <t>Dvoudílná chránička D-HDPE 160/11/3000</t>
  </si>
  <si>
    <t>ks</t>
  </si>
  <si>
    <t>830347531</t>
  </si>
  <si>
    <t>6*1,1 'Přepočtené koeficientem množství</t>
  </si>
  <si>
    <t>Ostatní konstrukce a práce, bourání</t>
  </si>
  <si>
    <t>91</t>
  </si>
  <si>
    <t>Doplňující konstrukce a práce pozemních komunikací, letišť a ploch</t>
  </si>
  <si>
    <t>23</t>
  </si>
  <si>
    <t>916131213</t>
  </si>
  <si>
    <t>Osazení silničního obrubníku betonového stojatého s boční opěrou do lože z betonu prostého</t>
  </si>
  <si>
    <t>-1466182664</t>
  </si>
  <si>
    <t>Poznámka k položce:
osazení bet. obrubníků 10/25, 15/15 a 15/25</t>
  </si>
  <si>
    <t>6+6+20+111</t>
  </si>
  <si>
    <t>24</t>
  </si>
  <si>
    <t>592174150</t>
  </si>
  <si>
    <t>obrubník betonový chodníkový 100x10x25 cm</t>
  </si>
  <si>
    <t>kus</t>
  </si>
  <si>
    <t>CS ÚRS 2017 01</t>
  </si>
  <si>
    <t>1261297381</t>
  </si>
  <si>
    <t>137</t>
  </si>
  <si>
    <t>137*1,05 'Přepočtené koeficientem množství</t>
  </si>
  <si>
    <t>25</t>
  </si>
  <si>
    <t>59217030</t>
  </si>
  <si>
    <t>obrubník betonový silniční přechodový 100x15x15-25 cm</t>
  </si>
  <si>
    <t>1878214429</t>
  </si>
  <si>
    <t>2*1,05 'Přepočtené koeficientem množství</t>
  </si>
  <si>
    <t>26</t>
  </si>
  <si>
    <t>59217029</t>
  </si>
  <si>
    <t>obrubník betonový silniční nájezdový 100x15x15 cm</t>
  </si>
  <si>
    <t>-191367278</t>
  </si>
  <si>
    <t>4*1,05 'Přepočtené koeficientem množství</t>
  </si>
  <si>
    <t>Přesuny hmot a suti</t>
  </si>
  <si>
    <t>27</t>
  </si>
  <si>
    <t>998225111</t>
  </si>
  <si>
    <t>Přesun hmot pro komunikace s krytem z kameniva, monolitickým betonovým nebo živičným dopravní vzdálenost do 200 m jakékoliv délky objektu</t>
  </si>
  <si>
    <t>2133954927</t>
  </si>
  <si>
    <t>09 - SO 901 AUTONOMNÍ ZÁVOROVÝ SYSTÉM</t>
  </si>
  <si>
    <t>HSV - SO 901 AUTONOMNÍ ZÁVOROVÝ SYSTÉM</t>
  </si>
  <si>
    <t>01a</t>
  </si>
  <si>
    <t xml:space="preserve">AUTONOMNÍ ZÁVOROVÝ SYSTÉM
bez kabelového napájení, zdroj energie pro závoru i přístupový systém akumulátor, dobíjený solární baterií
sestava:
sloupek se závorou délky minimálně 3,0m
2* snímač karet
solární panely a akumulátory
stavební příprava - uložení sloupků do typových betonových základů 
položka obsahuje dodávku, montáž, odzkoušení a odladění snímacího systému
</t>
  </si>
  <si>
    <t>225428704</t>
  </si>
  <si>
    <t>Poznámka k položce:
výrobky a systém musí být schváleny investorem předem</t>
  </si>
  <si>
    <t>99 - VEDLEJŠÍ ROZPOČTOVÉ NÁKLADY</t>
  </si>
  <si>
    <t>Alfaprojekt Olomouc, a.s.</t>
  </si>
  <si>
    <t>VRN - Vedlejší rozpočtové náklady</t>
  </si>
  <si>
    <t>VRN</t>
  </si>
  <si>
    <t>Vedlejší rozpočtové náklady</t>
  </si>
  <si>
    <t>012103001</t>
  </si>
  <si>
    <t>Průzkumné, geodetické a projektové práce geodetické práce před výstavbou</t>
  </si>
  <si>
    <t>soubor</t>
  </si>
  <si>
    <t>262144</t>
  </si>
  <si>
    <t>-258878768</t>
  </si>
  <si>
    <t>012103101</t>
  </si>
  <si>
    <t>Vytýčení inženýrských sítí</t>
  </si>
  <si>
    <t>-1187003315</t>
  </si>
  <si>
    <t>013254001</t>
  </si>
  <si>
    <t>Průzkumné, geodetické a projektové práce projektové práce dokumentace stavby (výkresová a textová) skutečného provedení stavby</t>
  </si>
  <si>
    <t>-1686877807</t>
  </si>
  <si>
    <t>034403001</t>
  </si>
  <si>
    <t>Zařízení staveniště zabezpečení staveniště dopravní značení na staveništi</t>
  </si>
  <si>
    <t>1024</t>
  </si>
  <si>
    <t>-1249563564</t>
  </si>
  <si>
    <t>043103001</t>
  </si>
  <si>
    <t xml:space="preserve">Náklady na provedení zkoušek, revizí a měření </t>
  </si>
  <si>
    <t>-2017988113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</si>
  <si>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</si>
  <si>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</si>
  <si>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</si>
  <si>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</si>
  <si>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</si>
  <si>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</si>
  <si>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</si>
  <si>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</si>
  <si>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</si>
  <si>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</si>
  <si>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</si>
  <si>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</si>
  <si>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</si>
  <si>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</si>
  <si>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</si>
  <si>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</si>
  <si>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</si>
  <si>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</si>
  <si>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</si>
  <si>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</si>
  <si>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</si>
  <si>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</si>
  <si>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</si>
  <si>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</si>
  <si>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</si>
  <si>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</si>
  <si>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</si>
  <si>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</si>
  <si>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</si>
  <si>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</si>
  <si>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</si>
  <si>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</si>
  <si>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</si>
  <si>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</si>
  <si>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</si>
  <si>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</si>
  <si>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</si>
  <si>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</si>
  <si>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</si>
  <si>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</si>
  <si>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</si>
  <si>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</si>
  <si>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</si>
  <si>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</si>
  <si>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</si>
  <si>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</si>
  <si>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</si>
  <si>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</si>
  <si>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</si>
  <si>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</si>
  <si>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</si>
  <si>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</si>
  <si>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</si>
  <si>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</si>
  <si>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</si>
  <si>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</si>
  <si>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</si>
  <si>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</si>
  <si>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</si>
  <si>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</si>
  <si>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</si>
  <si>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</si>
  <si>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</si>
  <si>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</si>
  <si>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</si>
  <si>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</si>
  <si>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</si>
  <si>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</si>
  <si>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</si>
  <si>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</si>
  <si>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</si>
  <si>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</si>
  <si>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</si>
  <si>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</si>
  <si>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</si>
  <si>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</si>
  <si>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</si>
  <si>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</si>
  <si>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</si>
  <si>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</si>
  <si>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</si>
  <si>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</si>
  <si>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</si>
  <si>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</si>
  <si>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</si>
  <si>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</si>
  <si>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</si>
  <si>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</si>
  <si>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</si>
  <si>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</si>
  <si>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</si>
  <si>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</si>
  <si>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</si>
  <si>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</si>
  <si>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</si>
  <si>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</si>
  <si>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</si>
  <si>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</si>
  <si>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</si>
  <si>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</si>
  <si>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</si>
  <si>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</si>
  <si>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</si>
  <si>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</si>
  <si>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</si>
  <si>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</si>
  <si>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</si>
  <si>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</si>
  <si>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</si>
  <si>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</si>
  <si>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</si>
  <si>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</si>
  <si>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</si>
  <si>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</si>
  <si>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</si>
  <si>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</si>
  <si>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</si>
  <si>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</si>
  <si>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</si>
  <si>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</si>
  <si>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</si>
  <si>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</si>
  <si>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</si>
  <si>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</si>
  <si>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</si>
  <si>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</si>
  <si>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</si>
  <si>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</si>
  <si>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</si>
  <si>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</si>
  <si>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</si>
  <si>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</si>
  <si>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</si>
  <si>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</si>
  <si>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</si>
  <si>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</si>
  <si>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</si>
  <si>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</si>
  <si>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</si>
  <si>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</si>
  <si>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</si>
  <si>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</si>
  <si>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</si>
  <si>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</si>
  <si>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</si>
  <si>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</si>
  <si>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</si>
  <si>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</si>
  <si>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</si>
  <si>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</si>
  <si>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</si>
  <si>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</si>
  <si>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</si>
  <si>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</si>
  <si>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</si>
  <si>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</si>
  <si>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</si>
  <si>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</si>
  <si>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</si>
  <si>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</si>
  <si>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</si>
  <si>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</si>
  <si>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</si>
  <si>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</si>
  <si>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</si>
  <si>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</si>
  <si>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</si>
  <si>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</si>
  <si>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</si>
  <si>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</si>
  <si>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</si>
  <si>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</si>
  <si>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</si>
  <si>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</si>
  <si>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</si>
  <si>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</si>
  <si>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</si>
  <si>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</si>
  <si>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</si>
  <si>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</si>
  <si>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</si>
  <si>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</si>
  <si>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</si>
  <si>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</si>
  <si>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</si>
  <si>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</si>
  <si>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Inženýrská činnost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</si>
</sst>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0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2"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left" vertical="center"/>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0" fillId="3" borderId="7" xfId="0" applyFont="1" applyFill="1" applyBorder="1" applyAlignment="1">
      <alignment vertical="center"/>
    </xf>
    <xf numFmtId="0" fontId="4"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6" fillId="0" borderId="0" xfId="0" applyFont="1" applyAlignment="1">
      <alignment vertical="center"/>
    </xf>
    <xf numFmtId="165" fontId="0" fillId="0" borderId="0" xfId="0" applyNumberFormat="1"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18" fillId="4" borderId="13" xfId="0" applyFont="1" applyFill="1" applyBorder="1" applyAlignment="1">
      <alignment horizontal="center"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0" fillId="0" borderId="17" xfId="0" applyFont="1" applyBorder="1" applyAlignment="1">
      <alignment vertical="center"/>
    </xf>
    <xf numFmtId="0" fontId="4" fillId="0" borderId="3"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4" fontId="20" fillId="0" borderId="0" xfId="0" applyNumberFormat="1" applyFont="1" applyAlignment="1">
      <alignment vertical="center"/>
    </xf>
    <xf numFmtId="0" fontId="4" fillId="0" borderId="0" xfId="0" applyFont="1" applyAlignment="1">
      <alignment horizontal="center" vertical="center"/>
    </xf>
    <xf numFmtId="4" fontId="17" fillId="0" borderId="18" xfId="0" applyNumberFormat="1" applyFont="1" applyBorder="1" applyAlignment="1">
      <alignment vertical="center"/>
    </xf>
    <xf numFmtId="4" fontId="17" fillId="0" borderId="0" xfId="0" applyNumberFormat="1" applyFont="1" applyBorder="1" applyAlignment="1">
      <alignment vertical="center"/>
    </xf>
    <xf numFmtId="166" fontId="17" fillId="0" borderId="0" xfId="0" applyNumberFormat="1" applyFont="1" applyBorder="1" applyAlignment="1">
      <alignment vertical="center"/>
    </xf>
    <xf numFmtId="4" fontId="17" fillId="0" borderId="12" xfId="0" applyNumberFormat="1" applyFont="1" applyBorder="1" applyAlignment="1">
      <alignment vertical="center"/>
    </xf>
    <xf numFmtId="0" fontId="4" fillId="0" borderId="0" xfId="0" applyFont="1" applyAlignment="1">
      <alignment horizontal="left" vertical="center"/>
    </xf>
    <xf numFmtId="0" fontId="21" fillId="0" borderId="0" xfId="0" applyFont="1" applyAlignment="1">
      <alignment horizontal="left" vertical="center"/>
    </xf>
    <xf numFmtId="0" fontId="22" fillId="0" borderId="0" xfId="20" applyFont="1" applyAlignment="1">
      <alignment horizontal="center" vertical="center"/>
    </xf>
    <xf numFmtId="0" fontId="5" fillId="0" borderId="3"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3" fillId="0" borderId="0" xfId="0" applyFont="1" applyAlignment="1">
      <alignment horizontal="center" vertical="center"/>
    </xf>
    <xf numFmtId="4" fontId="25" fillId="0" borderId="18" xfId="0" applyNumberFormat="1" applyFont="1" applyBorder="1" applyAlignment="1">
      <alignment vertical="center"/>
    </xf>
    <xf numFmtId="4" fontId="25" fillId="0" borderId="0" xfId="0" applyNumberFormat="1" applyFont="1" applyBorder="1" applyAlignment="1">
      <alignment vertical="center"/>
    </xf>
    <xf numFmtId="166" fontId="25" fillId="0" borderId="0" xfId="0" applyNumberFormat="1" applyFont="1" applyBorder="1" applyAlignment="1">
      <alignment vertical="center"/>
    </xf>
    <xf numFmtId="4" fontId="25" fillId="0" borderId="12" xfId="0" applyNumberFormat="1" applyFont="1" applyBorder="1" applyAlignment="1">
      <alignment vertical="center"/>
    </xf>
    <xf numFmtId="0" fontId="5" fillId="0" borderId="0" xfId="0" applyFont="1" applyAlignment="1">
      <alignment horizontal="left" vertical="center"/>
    </xf>
    <xf numFmtId="4" fontId="25" fillId="0" borderId="19" xfId="0" applyNumberFormat="1" applyFont="1" applyBorder="1" applyAlignment="1">
      <alignment vertical="center"/>
    </xf>
    <xf numFmtId="4" fontId="25" fillId="0" borderId="20" xfId="0" applyNumberFormat="1" applyFont="1" applyBorder="1" applyAlignment="1">
      <alignment vertical="center"/>
    </xf>
    <xf numFmtId="166" fontId="25" fillId="0" borderId="20" xfId="0" applyNumberFormat="1" applyFont="1" applyBorder="1" applyAlignment="1">
      <alignment vertical="center"/>
    </xf>
    <xf numFmtId="4" fontId="25"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5" fillId="0" borderId="0" xfId="0" applyFont="1" applyAlignment="1">
      <alignment horizontal="lef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18" fillId="4" borderId="0" xfId="0" applyFont="1" applyFill="1" applyAlignment="1">
      <alignment horizontal="left" vertical="center"/>
    </xf>
    <xf numFmtId="0" fontId="0" fillId="4" borderId="0" xfId="0" applyFont="1" applyFill="1" applyAlignment="1" applyProtection="1">
      <alignment vertical="center"/>
      <protection locked="0"/>
    </xf>
    <xf numFmtId="0" fontId="18" fillId="4" borderId="0" xfId="0" applyFont="1" applyFill="1" applyAlignment="1">
      <alignment horizontal="right" vertical="center"/>
    </xf>
    <xf numFmtId="0" fontId="26"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0" fillId="0" borderId="3" xfId="0" applyFont="1" applyBorder="1" applyAlignment="1">
      <alignment horizontal="center" vertical="center" wrapText="1"/>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5" xfId="0" applyFont="1" applyFill="1" applyBorder="1" applyAlignment="1" applyProtection="1">
      <alignment horizontal="center" vertical="center" wrapText="1"/>
      <protection locked="0"/>
    </xf>
    <xf numFmtId="0" fontId="18" fillId="4" borderId="16" xfId="0" applyFont="1" applyFill="1" applyBorder="1" applyAlignment="1">
      <alignment horizontal="center" vertical="center" wrapText="1"/>
    </xf>
    <xf numFmtId="0" fontId="18" fillId="4" borderId="0" xfId="0" applyFont="1" applyFill="1" applyAlignment="1">
      <alignment horizontal="center" vertical="center" wrapText="1"/>
    </xf>
    <xf numFmtId="4" fontId="20" fillId="0" borderId="0" xfId="0" applyNumberFormat="1" applyFont="1" applyAlignment="1">
      <alignment/>
    </xf>
    <xf numFmtId="166" fontId="27" fillId="0" borderId="10" xfId="0" applyNumberFormat="1" applyFont="1" applyBorder="1" applyAlignment="1">
      <alignment/>
    </xf>
    <xf numFmtId="166" fontId="27" fillId="0" borderId="11" xfId="0" applyNumberFormat="1" applyFont="1" applyBorder="1" applyAlignment="1">
      <alignment/>
    </xf>
    <xf numFmtId="4" fontId="16" fillId="0" borderId="0" xfId="0" applyNumberFormat="1" applyFont="1" applyAlignment="1">
      <alignment vertical="center"/>
    </xf>
    <xf numFmtId="0" fontId="8" fillId="0" borderId="3"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8"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2"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3"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49" fontId="0" fillId="0" borderId="22" xfId="0" applyNumberFormat="1"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2" xfId="0" applyFont="1" applyBorder="1" applyAlignment="1" applyProtection="1">
      <alignment horizontal="center" vertical="center" wrapText="1"/>
      <protection locked="0"/>
    </xf>
    <xf numFmtId="167" fontId="0" fillId="0" borderId="22" xfId="0" applyNumberFormat="1" applyFont="1" applyBorder="1" applyAlignment="1" applyProtection="1">
      <alignment vertical="center"/>
      <protection locked="0"/>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locked="0"/>
    </xf>
    <xf numFmtId="0" fontId="2" fillId="2" borderId="18"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2" xfId="0" applyNumberFormat="1" applyFont="1" applyBorder="1" applyAlignment="1">
      <alignment vertical="center"/>
    </xf>
    <xf numFmtId="4" fontId="0" fillId="0" borderId="0" xfId="0" applyNumberFormat="1" applyFont="1" applyAlignment="1">
      <alignment vertical="center"/>
    </xf>
    <xf numFmtId="0" fontId="28" fillId="0" borderId="0" xfId="0" applyFont="1" applyAlignment="1">
      <alignment horizontal="left" vertical="center"/>
    </xf>
    <xf numFmtId="0" fontId="29" fillId="0" borderId="0" xfId="0" applyFont="1" applyAlignment="1">
      <alignment vertical="center" wrapText="1"/>
    </xf>
    <xf numFmtId="0" fontId="0" fillId="0" borderId="18" xfId="0" applyFont="1"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8"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30" fillId="0" borderId="22" xfId="0" applyFont="1" applyBorder="1" applyAlignment="1" applyProtection="1">
      <alignment horizontal="center" vertical="center"/>
      <protection locked="0"/>
    </xf>
    <xf numFmtId="49" fontId="30" fillId="0" borderId="22" xfId="0" applyNumberFormat="1" applyFont="1" applyBorder="1" applyAlignment="1" applyProtection="1">
      <alignment horizontal="left" vertical="center" wrapText="1"/>
      <protection locked="0"/>
    </xf>
    <xf numFmtId="0" fontId="30" fillId="0" borderId="22" xfId="0" applyFont="1" applyBorder="1" applyAlignment="1" applyProtection="1">
      <alignment horizontal="left" vertical="center" wrapText="1"/>
      <protection locked="0"/>
    </xf>
    <xf numFmtId="0" fontId="30" fillId="0" borderId="22" xfId="0" applyFont="1" applyBorder="1" applyAlignment="1" applyProtection="1">
      <alignment horizontal="center" vertical="center" wrapText="1"/>
      <protection locked="0"/>
    </xf>
    <xf numFmtId="167" fontId="30" fillId="0" borderId="22" xfId="0" applyNumberFormat="1" applyFont="1" applyBorder="1" applyAlignment="1" applyProtection="1">
      <alignment vertical="center"/>
      <protection locked="0"/>
    </xf>
    <xf numFmtId="4" fontId="30" fillId="2" borderId="22" xfId="0" applyNumberFormat="1" applyFont="1" applyFill="1" applyBorder="1" applyAlignment="1" applyProtection="1">
      <alignment vertical="center"/>
      <protection locked="0"/>
    </xf>
    <xf numFmtId="4" fontId="30" fillId="0" borderId="22" xfId="0" applyNumberFormat="1" applyFont="1" applyBorder="1" applyAlignment="1" applyProtection="1">
      <alignment vertical="center"/>
      <protection locked="0"/>
    </xf>
    <xf numFmtId="0" fontId="30" fillId="0" borderId="3" xfId="0" applyFont="1" applyBorder="1" applyAlignment="1">
      <alignment vertical="center"/>
    </xf>
    <xf numFmtId="0" fontId="30" fillId="2" borderId="18" xfId="0" applyFont="1" applyFill="1" applyBorder="1" applyAlignment="1" applyProtection="1">
      <alignment horizontal="left" vertical="center"/>
      <protection locked="0"/>
    </xf>
    <xf numFmtId="0" fontId="30" fillId="0" borderId="0" xfId="0" applyFont="1" applyBorder="1" applyAlignment="1">
      <alignment horizontal="center" vertical="center"/>
    </xf>
    <xf numFmtId="0" fontId="2" fillId="2" borderId="19" xfId="0" applyFont="1" applyFill="1" applyBorder="1" applyAlignment="1" applyProtection="1">
      <alignment horizontal="left" vertical="center"/>
      <protection locked="0"/>
    </xf>
    <xf numFmtId="0" fontId="2" fillId="0" borderId="20" xfId="0" applyFont="1" applyBorder="1" applyAlignment="1">
      <alignment horizontal="center" vertical="center"/>
    </xf>
    <xf numFmtId="0" fontId="0" fillId="0" borderId="20" xfId="0" applyFont="1" applyBorder="1" applyAlignment="1">
      <alignment vertical="center"/>
    </xf>
    <xf numFmtId="166" fontId="2" fillId="0" borderId="20" xfId="0" applyNumberFormat="1" applyFont="1" applyBorder="1" applyAlignment="1">
      <alignment vertical="center"/>
    </xf>
    <xf numFmtId="166" fontId="2" fillId="0" borderId="21" xfId="0" applyNumberFormat="1"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1" fillId="0" borderId="23" xfId="0" applyFont="1" applyBorder="1" applyAlignment="1">
      <alignment vertical="center" wrapText="1"/>
    </xf>
    <xf numFmtId="0" fontId="31" fillId="0" borderId="24" xfId="0" applyFont="1" applyBorder="1" applyAlignment="1">
      <alignment vertical="center" wrapText="1"/>
    </xf>
    <xf numFmtId="0" fontId="31" fillId="0" borderId="25" xfId="0" applyFont="1" applyBorder="1" applyAlignment="1">
      <alignment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6" xfId="0" applyFont="1" applyBorder="1" applyAlignment="1">
      <alignment vertical="center" wrapText="1"/>
    </xf>
    <xf numFmtId="0" fontId="31" fillId="0" borderId="27" xfId="0" applyFont="1" applyBorder="1" applyAlignment="1">
      <alignment vertical="center" wrapText="1"/>
    </xf>
    <xf numFmtId="0" fontId="33" fillId="0" borderId="0" xfId="0" applyFont="1" applyBorder="1" applyAlignment="1">
      <alignment horizontal="left" vertical="center" wrapText="1"/>
    </xf>
    <xf numFmtId="0" fontId="34" fillId="0" borderId="0" xfId="0" applyFont="1" applyBorder="1" applyAlignment="1">
      <alignment horizontal="left" vertical="center" wrapText="1"/>
    </xf>
    <xf numFmtId="0" fontId="34" fillId="0" borderId="26" xfId="0" applyFont="1" applyBorder="1" applyAlignment="1">
      <alignment vertical="center" wrapText="1"/>
    </xf>
    <xf numFmtId="0" fontId="34" fillId="0" borderId="0" xfId="0" applyFont="1" applyBorder="1" applyAlignment="1">
      <alignment vertical="center" wrapText="1"/>
    </xf>
    <xf numFmtId="0" fontId="34" fillId="0" borderId="0" xfId="0" applyFont="1" applyBorder="1" applyAlignment="1">
      <alignment horizontal="left" vertical="center"/>
    </xf>
    <xf numFmtId="0" fontId="34" fillId="0" borderId="0" xfId="0" applyFont="1" applyBorder="1" applyAlignment="1">
      <alignment vertical="center"/>
    </xf>
    <xf numFmtId="49" fontId="34" fillId="0" borderId="0" xfId="0" applyNumberFormat="1" applyFont="1" applyBorder="1" applyAlignment="1">
      <alignment vertical="center" wrapText="1"/>
    </xf>
    <xf numFmtId="0" fontId="31" fillId="0" borderId="28" xfId="0" applyFont="1" applyBorder="1" applyAlignment="1">
      <alignment vertical="center" wrapText="1"/>
    </xf>
    <xf numFmtId="0" fontId="35" fillId="0" borderId="29" xfId="0" applyFont="1" applyBorder="1" applyAlignment="1">
      <alignment vertical="center" wrapText="1"/>
    </xf>
    <xf numFmtId="0" fontId="31" fillId="0" borderId="30" xfId="0" applyFont="1" applyBorder="1" applyAlignment="1">
      <alignment vertical="center" wrapText="1"/>
    </xf>
    <xf numFmtId="0" fontId="31" fillId="0" borderId="0" xfId="0" applyFont="1" applyBorder="1" applyAlignment="1">
      <alignment vertical="top"/>
    </xf>
    <xf numFmtId="0" fontId="31" fillId="0" borderId="0" xfId="0" applyFont="1" applyAlignment="1">
      <alignment vertical="top"/>
    </xf>
    <xf numFmtId="0" fontId="31" fillId="0" borderId="23" xfId="0" applyFont="1" applyBorder="1" applyAlignment="1">
      <alignment horizontal="left" vertical="center"/>
    </xf>
    <xf numFmtId="0" fontId="31" fillId="0" borderId="24" xfId="0" applyFont="1" applyBorder="1" applyAlignment="1">
      <alignment horizontal="left" vertical="center"/>
    </xf>
    <xf numFmtId="0" fontId="31" fillId="0" borderId="25" xfId="0" applyFont="1" applyBorder="1" applyAlignment="1">
      <alignment horizontal="left" vertical="center"/>
    </xf>
    <xf numFmtId="0" fontId="31" fillId="0" borderId="26" xfId="0" applyFont="1" applyBorder="1" applyAlignment="1">
      <alignment horizontal="left" vertical="center"/>
    </xf>
    <xf numFmtId="0" fontId="31" fillId="0" borderId="27" xfId="0" applyFont="1" applyBorder="1" applyAlignment="1">
      <alignment horizontal="left" vertical="center"/>
    </xf>
    <xf numFmtId="0" fontId="33" fillId="0" borderId="0" xfId="0" applyFont="1" applyBorder="1" applyAlignment="1">
      <alignment horizontal="left" vertical="center"/>
    </xf>
    <xf numFmtId="0" fontId="36" fillId="0" borderId="0" xfId="0" applyFont="1" applyAlignment="1">
      <alignment horizontal="left" vertical="center"/>
    </xf>
    <xf numFmtId="0" fontId="33" fillId="0" borderId="29" xfId="0" applyFont="1" applyBorder="1" applyAlignment="1">
      <alignment horizontal="left" vertical="center"/>
    </xf>
    <xf numFmtId="0" fontId="33" fillId="0" borderId="29" xfId="0" applyFont="1" applyBorder="1" applyAlignment="1">
      <alignment horizontal="center" vertical="center"/>
    </xf>
    <xf numFmtId="0" fontId="36" fillId="0" borderId="29" xfId="0" applyFont="1" applyBorder="1" applyAlignment="1">
      <alignment horizontal="left" vertical="center"/>
    </xf>
    <xf numFmtId="0" fontId="37" fillId="0" borderId="0" xfId="0" applyFont="1" applyBorder="1" applyAlignment="1">
      <alignment horizontal="left" vertical="center"/>
    </xf>
    <xf numFmtId="0" fontId="34" fillId="0" borderId="0" xfId="0" applyFont="1" applyAlignment="1">
      <alignment horizontal="left" vertical="center"/>
    </xf>
    <xf numFmtId="0" fontId="34" fillId="0" borderId="0" xfId="0" applyFont="1" applyBorder="1" applyAlignment="1">
      <alignment horizontal="center" vertical="center"/>
    </xf>
    <xf numFmtId="0" fontId="34" fillId="0" borderId="26" xfId="0" applyFont="1" applyBorder="1" applyAlignment="1">
      <alignment horizontal="left" vertical="center"/>
    </xf>
    <xf numFmtId="0" fontId="34"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31" fillId="0" borderId="28" xfId="0" applyFont="1" applyBorder="1" applyAlignment="1">
      <alignment horizontal="left" vertical="center"/>
    </xf>
    <xf numFmtId="0" fontId="35" fillId="0" borderId="29" xfId="0" applyFont="1" applyBorder="1" applyAlignment="1">
      <alignment horizontal="left" vertical="center"/>
    </xf>
    <xf numFmtId="0" fontId="31" fillId="0" borderId="30" xfId="0" applyFont="1" applyBorder="1" applyAlignment="1">
      <alignment horizontal="left" vertical="center"/>
    </xf>
    <xf numFmtId="0" fontId="31" fillId="0" borderId="0" xfId="0" applyFont="1" applyBorder="1" applyAlignment="1">
      <alignment horizontal="left" vertical="center"/>
    </xf>
    <xf numFmtId="0" fontId="35" fillId="0" borderId="0" xfId="0" applyFont="1" applyBorder="1" applyAlignment="1">
      <alignment horizontal="left" vertical="center"/>
    </xf>
    <xf numFmtId="0" fontId="36" fillId="0" borderId="0" xfId="0" applyFont="1" applyBorder="1" applyAlignment="1">
      <alignment horizontal="left" vertical="center"/>
    </xf>
    <xf numFmtId="0" fontId="34" fillId="0" borderId="29" xfId="0" applyFont="1" applyBorder="1" applyAlignment="1">
      <alignment horizontal="left" vertical="center"/>
    </xf>
    <xf numFmtId="0" fontId="31" fillId="0" borderId="0" xfId="0" applyFont="1" applyBorder="1" applyAlignment="1">
      <alignment horizontal="left" vertical="center" wrapText="1"/>
    </xf>
    <xf numFmtId="0" fontId="34" fillId="0" borderId="0" xfId="0" applyFont="1" applyBorder="1" applyAlignment="1">
      <alignment horizontal="center" vertical="center" wrapText="1"/>
    </xf>
    <xf numFmtId="0" fontId="31" fillId="0" borderId="23" xfId="0" applyFont="1" applyBorder="1" applyAlignment="1">
      <alignment horizontal="left" vertical="center" wrapText="1"/>
    </xf>
    <xf numFmtId="0" fontId="31" fillId="0" borderId="24" xfId="0" applyFont="1" applyBorder="1" applyAlignment="1">
      <alignment horizontal="left" vertical="center" wrapText="1"/>
    </xf>
    <xf numFmtId="0" fontId="31" fillId="0" borderId="25" xfId="0" applyFont="1" applyBorder="1" applyAlignment="1">
      <alignment horizontal="left" vertical="center" wrapText="1"/>
    </xf>
    <xf numFmtId="0" fontId="31" fillId="0" borderId="26" xfId="0" applyFont="1" applyBorder="1" applyAlignment="1">
      <alignment horizontal="left" vertical="center" wrapText="1"/>
    </xf>
    <xf numFmtId="0" fontId="31"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4" fillId="0" borderId="27" xfId="0" applyFont="1" applyBorder="1" applyAlignment="1">
      <alignment horizontal="left" vertical="center"/>
    </xf>
    <xf numFmtId="0" fontId="34" fillId="0" borderId="28" xfId="0" applyFont="1" applyBorder="1" applyAlignment="1">
      <alignment horizontal="left" vertical="center" wrapText="1"/>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34" fillId="0" borderId="0" xfId="0" applyFont="1" applyBorder="1" applyAlignment="1">
      <alignment horizontal="left" vertical="top"/>
    </xf>
    <xf numFmtId="0" fontId="34" fillId="0" borderId="0" xfId="0" applyFont="1" applyBorder="1" applyAlignment="1">
      <alignment horizontal="center" vertical="top"/>
    </xf>
    <xf numFmtId="0" fontId="34" fillId="0" borderId="28" xfId="0" applyFont="1" applyBorder="1" applyAlignment="1">
      <alignment horizontal="left" vertical="center"/>
    </xf>
    <xf numFmtId="0" fontId="34" fillId="0" borderId="30" xfId="0" applyFont="1" applyBorder="1" applyAlignment="1">
      <alignment horizontal="left" vertical="center"/>
    </xf>
    <xf numFmtId="0" fontId="36" fillId="0" borderId="0" xfId="0" applyFont="1" applyAlignment="1">
      <alignment vertical="center"/>
    </xf>
    <xf numFmtId="0" fontId="33" fillId="0" borderId="0" xfId="0" applyFont="1" applyBorder="1" applyAlignment="1">
      <alignment vertical="center"/>
    </xf>
    <xf numFmtId="0" fontId="36" fillId="0" borderId="29" xfId="0" applyFont="1" applyBorder="1" applyAlignment="1">
      <alignment vertical="center"/>
    </xf>
    <xf numFmtId="0" fontId="33" fillId="0" borderId="29" xfId="0" applyFont="1" applyBorder="1" applyAlignment="1">
      <alignment vertical="center"/>
    </xf>
    <xf numFmtId="0" fontId="0" fillId="0" borderId="0" xfId="0" applyBorder="1" applyAlignment="1">
      <alignment vertical="top"/>
    </xf>
    <xf numFmtId="49" fontId="34" fillId="0" borderId="0" xfId="0" applyNumberFormat="1" applyFont="1" applyBorder="1" applyAlignment="1">
      <alignment horizontal="left" vertical="center"/>
    </xf>
    <xf numFmtId="0" fontId="0" fillId="0" borderId="29" xfId="0" applyBorder="1" applyAlignment="1">
      <alignment vertical="top"/>
    </xf>
    <xf numFmtId="0" fontId="33" fillId="0" borderId="29" xfId="0" applyFont="1" applyBorder="1" applyAlignment="1">
      <alignment horizontal="left"/>
    </xf>
    <xf numFmtId="0" fontId="36" fillId="0" borderId="29" xfId="0" applyFont="1" applyBorder="1" applyAlignment="1">
      <alignment/>
    </xf>
    <xf numFmtId="0" fontId="31" fillId="0" borderId="26" xfId="0" applyFont="1" applyBorder="1" applyAlignment="1">
      <alignment vertical="top"/>
    </xf>
    <xf numFmtId="0" fontId="31" fillId="0" borderId="27" xfId="0" applyFont="1" applyBorder="1" applyAlignment="1">
      <alignment vertical="top"/>
    </xf>
    <xf numFmtId="0" fontId="31" fillId="0" borderId="0" xfId="0" applyFont="1" applyBorder="1" applyAlignment="1">
      <alignment horizontal="center" vertical="center"/>
    </xf>
    <xf numFmtId="0" fontId="31" fillId="0" borderId="0" xfId="0" applyFont="1" applyBorder="1" applyAlignment="1">
      <alignment horizontal="left" vertical="top"/>
    </xf>
    <xf numFmtId="0" fontId="31" fillId="0" borderId="28" xfId="0" applyFont="1" applyBorder="1" applyAlignment="1">
      <alignment vertical="top"/>
    </xf>
    <xf numFmtId="0" fontId="31" fillId="0" borderId="29" xfId="0" applyFont="1" applyBorder="1" applyAlignment="1">
      <alignment vertical="top"/>
    </xf>
    <xf numFmtId="0" fontId="31" fillId="0" borderId="30" xfId="0" applyFont="1" applyBorder="1" applyAlignment="1">
      <alignment vertical="top"/>
    </xf>
    <xf numFmtId="0" fontId="0" fillId="0" borderId="0" xfId="0" applyFont="1" applyAlignment="1">
      <alignment vertical="center"/>
    </xf>
    <xf numFmtId="0" fontId="0" fillId="0" borderId="0" xfId="0" applyFont="1" applyAlignment="1">
      <alignment horizontal="left" vertical="center"/>
    </xf>
    <xf numFmtId="0" fontId="23" fillId="0" borderId="0" xfId="0" applyFont="1" applyAlignment="1">
      <alignment horizontal="left" vertical="center" wrapText="1"/>
    </xf>
    <xf numFmtId="0" fontId="18" fillId="4" borderId="6" xfId="0" applyFont="1" applyFill="1" applyBorder="1" applyAlignment="1">
      <alignment horizontal="center" vertical="center"/>
    </xf>
    <xf numFmtId="0" fontId="18" fillId="4" borderId="7" xfId="0" applyFont="1" applyFill="1" applyBorder="1" applyAlignment="1">
      <alignment horizontal="left" vertical="center"/>
    </xf>
    <xf numFmtId="0" fontId="18" fillId="4" borderId="7" xfId="0" applyFont="1" applyFill="1" applyBorder="1" applyAlignment="1">
      <alignment horizontal="center" vertical="center"/>
    </xf>
    <xf numFmtId="4" fontId="24" fillId="0" borderId="0" xfId="0" applyNumberFormat="1" applyFont="1" applyAlignment="1">
      <alignment vertical="center"/>
    </xf>
    <xf numFmtId="0" fontId="24" fillId="0" borderId="0" xfId="0" applyFont="1" applyAlignment="1">
      <alignment vertical="center"/>
    </xf>
    <xf numFmtId="4" fontId="20" fillId="0" borderId="0" xfId="0" applyNumberFormat="1" applyFont="1" applyAlignment="1">
      <alignment horizontal="right" vertical="center"/>
    </xf>
    <xf numFmtId="4" fontId="20" fillId="0" borderId="0" xfId="0" applyNumberFormat="1" applyFont="1" applyAlignment="1">
      <alignment vertical="center"/>
    </xf>
    <xf numFmtId="164" fontId="2" fillId="0" borderId="0" xfId="0" applyNumberFormat="1" applyFont="1" applyAlignment="1">
      <alignment horizontal="right" vertical="center"/>
    </xf>
    <xf numFmtId="0" fontId="2" fillId="0" borderId="0" xfId="0" applyFont="1" applyAlignment="1">
      <alignment vertical="center"/>
    </xf>
    <xf numFmtId="0" fontId="18" fillId="4" borderId="7" xfId="0" applyFont="1" applyFill="1" applyBorder="1" applyAlignment="1">
      <alignment horizontal="right" vertical="center"/>
    </xf>
    <xf numFmtId="0" fontId="17" fillId="0" borderId="17" xfId="0" applyFont="1" applyBorder="1" applyAlignment="1">
      <alignment horizontal="center" vertical="center"/>
    </xf>
    <xf numFmtId="0" fontId="17"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0" fillId="0" borderId="0" xfId="0" applyNumberFormat="1" applyFont="1" applyAlignment="1">
      <alignment horizontal="left" vertical="center"/>
    </xf>
    <xf numFmtId="4" fontId="14" fillId="0" borderId="0" xfId="0" applyNumberFormat="1" applyFont="1" applyAlignment="1">
      <alignment vertical="center"/>
    </xf>
    <xf numFmtId="0" fontId="4" fillId="3" borderId="7" xfId="0" applyFont="1" applyFill="1" applyBorder="1" applyAlignment="1">
      <alignment horizontal="left" vertical="center"/>
    </xf>
    <xf numFmtId="0" fontId="0" fillId="3" borderId="7" xfId="0" applyFont="1" applyFill="1" applyBorder="1" applyAlignment="1">
      <alignment vertical="center"/>
    </xf>
    <xf numFmtId="4" fontId="4" fillId="3" borderId="7" xfId="0" applyNumberFormat="1" applyFont="1" applyFill="1" applyBorder="1" applyAlignment="1">
      <alignment vertical="center"/>
    </xf>
    <xf numFmtId="0" fontId="0" fillId="3" borderId="13" xfId="0" applyFont="1" applyFill="1" applyBorder="1" applyAlignment="1">
      <alignment vertical="center"/>
    </xf>
    <xf numFmtId="0" fontId="11" fillId="5" borderId="0" xfId="0" applyFont="1" applyFill="1" applyAlignment="1">
      <alignment horizontal="center" vertical="center"/>
    </xf>
    <xf numFmtId="0" fontId="0" fillId="0" borderId="0" xfId="0"/>
    <xf numFmtId="0" fontId="0" fillId="0" borderId="0" xfId="0" applyFont="1" applyAlignment="1">
      <alignment horizontal="left" vertical="center"/>
    </xf>
    <xf numFmtId="0" fontId="3" fillId="0" borderId="0" xfId="0" applyFont="1" applyAlignment="1">
      <alignment horizontal="left" vertical="top" wrapText="1"/>
    </xf>
    <xf numFmtId="49" fontId="0" fillId="2" borderId="0" xfId="0" applyNumberFormat="1" applyFont="1" applyFill="1" applyAlignment="1" applyProtection="1">
      <alignment horizontal="left" vertical="center"/>
      <protection locked="0"/>
    </xf>
    <xf numFmtId="49" fontId="0" fillId="0" borderId="0" xfId="0" applyNumberFormat="1" applyFont="1" applyAlignment="1">
      <alignment horizontal="left" vertical="center"/>
    </xf>
    <xf numFmtId="0" fontId="0" fillId="0" borderId="0" xfId="0" applyFont="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left" vertical="top" wrapText="1"/>
    </xf>
    <xf numFmtId="0" fontId="14" fillId="0" borderId="0" xfId="0" applyFont="1" applyAlignment="1">
      <alignment horizontal="left" vertical="center"/>
    </xf>
    <xf numFmtId="4" fontId="15"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2" borderId="0" xfId="0" applyFont="1" applyFill="1" applyAlignment="1" applyProtection="1">
      <alignment horizontal="left" vertical="center"/>
      <protection locked="0"/>
    </xf>
    <xf numFmtId="0" fontId="34" fillId="0" borderId="0" xfId="0" applyFont="1" applyBorder="1" applyAlignment="1">
      <alignment horizontal="left" vertical="center" wrapText="1"/>
    </xf>
    <xf numFmtId="0" fontId="32" fillId="0" borderId="0" xfId="0" applyFont="1" applyBorder="1" applyAlignment="1">
      <alignment horizontal="center" vertical="center"/>
    </xf>
    <xf numFmtId="49" fontId="34" fillId="0" borderId="0" xfId="0" applyNumberFormat="1" applyFont="1" applyBorder="1" applyAlignment="1">
      <alignment horizontal="left" vertical="center" wrapText="1"/>
    </xf>
    <xf numFmtId="0" fontId="33" fillId="0" borderId="29" xfId="0" applyFont="1" applyBorder="1" applyAlignment="1">
      <alignment horizontal="left" wrapText="1"/>
    </xf>
    <xf numFmtId="0" fontId="32" fillId="0" borderId="0" xfId="0" applyFont="1" applyBorder="1" applyAlignment="1">
      <alignment horizontal="center" vertical="center" wrapText="1"/>
    </xf>
    <xf numFmtId="0" fontId="34" fillId="0" borderId="0" xfId="0" applyFont="1" applyBorder="1" applyAlignment="1">
      <alignment horizontal="left" vertical="top"/>
    </xf>
    <xf numFmtId="0" fontId="34" fillId="0" borderId="0" xfId="0" applyFont="1" applyBorder="1" applyAlignment="1">
      <alignment horizontal="left" vertical="center"/>
    </xf>
    <xf numFmtId="0" fontId="33" fillId="0" borderId="29" xfId="0" applyFont="1" applyBorder="1" applyAlignment="1">
      <alignment horizontal="left"/>
    </xf>
    <xf numFmtId="0" fontId="2" fillId="0" borderId="0" xfId="0" applyFont="1" applyBorder="1" applyAlignment="1">
      <alignment horizontal="center" vertical="center"/>
    </xf>
    <xf numFmtId="0" fontId="0" fillId="0" borderId="0" xfId="0" applyFont="1" applyBorder="1" applyAlignment="1">
      <alignment vertical="center"/>
    </xf>
    <xf numFmtId="166" fontId="2" fillId="0" borderId="0" xfId="0" applyNumberFormat="1"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tabSelected="1" workbookViewId="0" topLeftCell="A43"/>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3" t="s">
        <v>0</v>
      </c>
      <c r="AZ1" s="13" t="s">
        <v>1</v>
      </c>
      <c r="BA1" s="13" t="s">
        <v>2</v>
      </c>
      <c r="BB1" s="13" t="s">
        <v>3</v>
      </c>
      <c r="BT1" s="13" t="s">
        <v>4</v>
      </c>
      <c r="BU1" s="13" t="s">
        <v>4</v>
      </c>
      <c r="BV1" s="13" t="s">
        <v>5</v>
      </c>
    </row>
    <row r="2" spans="44:72" ht="36.9" customHeight="1">
      <c r="AR2" s="283" t="s">
        <v>6</v>
      </c>
      <c r="AS2" s="284"/>
      <c r="AT2" s="284"/>
      <c r="AU2" s="284"/>
      <c r="AV2" s="284"/>
      <c r="AW2" s="284"/>
      <c r="AX2" s="284"/>
      <c r="AY2" s="284"/>
      <c r="AZ2" s="284"/>
      <c r="BA2" s="284"/>
      <c r="BB2" s="284"/>
      <c r="BC2" s="284"/>
      <c r="BD2" s="284"/>
      <c r="BE2" s="284"/>
      <c r="BS2" s="14" t="s">
        <v>7</v>
      </c>
      <c r="BT2" s="14" t="s">
        <v>8</v>
      </c>
    </row>
    <row r="3" spans="2:72" ht="6.9"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7</v>
      </c>
      <c r="BT3" s="14" t="s">
        <v>9</v>
      </c>
    </row>
    <row r="4" spans="2:71" ht="24.9" customHeight="1">
      <c r="B4" s="17"/>
      <c r="D4" s="18" t="s">
        <v>10</v>
      </c>
      <c r="AR4" s="17"/>
      <c r="AS4" s="19" t="s">
        <v>11</v>
      </c>
      <c r="BE4" s="20" t="s">
        <v>12</v>
      </c>
      <c r="BS4" s="14" t="s">
        <v>13</v>
      </c>
    </row>
    <row r="5" spans="2:71" ht="12" customHeight="1">
      <c r="B5" s="17"/>
      <c r="D5" s="21" t="s">
        <v>14</v>
      </c>
      <c r="K5" s="285" t="s">
        <v>15</v>
      </c>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R5" s="17"/>
      <c r="BE5" s="291" t="s">
        <v>16</v>
      </c>
      <c r="BS5" s="14" t="s">
        <v>7</v>
      </c>
    </row>
    <row r="6" spans="2:71" ht="36.9" customHeight="1">
      <c r="B6" s="17"/>
      <c r="D6" s="22" t="s">
        <v>17</v>
      </c>
      <c r="K6" s="286" t="s">
        <v>18</v>
      </c>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R6" s="17"/>
      <c r="BE6" s="292"/>
      <c r="BS6" s="14" t="s">
        <v>7</v>
      </c>
    </row>
    <row r="7" spans="2:71" ht="12" customHeight="1">
      <c r="B7" s="17"/>
      <c r="D7" s="23" t="s">
        <v>19</v>
      </c>
      <c r="K7" s="14" t="s">
        <v>3</v>
      </c>
      <c r="AK7" s="23" t="s">
        <v>20</v>
      </c>
      <c r="AN7" s="14" t="s">
        <v>3</v>
      </c>
      <c r="AR7" s="17"/>
      <c r="BE7" s="292"/>
      <c r="BS7" s="14" t="s">
        <v>7</v>
      </c>
    </row>
    <row r="8" spans="2:71" ht="12" customHeight="1">
      <c r="B8" s="17"/>
      <c r="D8" s="23" t="s">
        <v>21</v>
      </c>
      <c r="K8" s="14" t="s">
        <v>22</v>
      </c>
      <c r="AK8" s="23" t="s">
        <v>23</v>
      </c>
      <c r="AN8" s="24" t="s">
        <v>24</v>
      </c>
      <c r="AR8" s="17"/>
      <c r="BE8" s="292"/>
      <c r="BS8" s="14" t="s">
        <v>7</v>
      </c>
    </row>
    <row r="9" spans="2:71" ht="14.4" customHeight="1">
      <c r="B9" s="17"/>
      <c r="AR9" s="17"/>
      <c r="BE9" s="292"/>
      <c r="BS9" s="14" t="s">
        <v>7</v>
      </c>
    </row>
    <row r="10" spans="2:71" ht="12" customHeight="1">
      <c r="B10" s="17"/>
      <c r="D10" s="23" t="s">
        <v>25</v>
      </c>
      <c r="AK10" s="23" t="s">
        <v>26</v>
      </c>
      <c r="AN10" s="14" t="s">
        <v>3</v>
      </c>
      <c r="AR10" s="17"/>
      <c r="BE10" s="292"/>
      <c r="BS10" s="14" t="s">
        <v>7</v>
      </c>
    </row>
    <row r="11" spans="2:71" ht="18.45" customHeight="1">
      <c r="B11" s="17"/>
      <c r="E11" s="14" t="s">
        <v>27</v>
      </c>
      <c r="AK11" s="23" t="s">
        <v>28</v>
      </c>
      <c r="AN11" s="14" t="s">
        <v>3</v>
      </c>
      <c r="AR11" s="17"/>
      <c r="BE11" s="292"/>
      <c r="BS11" s="14" t="s">
        <v>7</v>
      </c>
    </row>
    <row r="12" spans="2:71" ht="6.9" customHeight="1">
      <c r="B12" s="17"/>
      <c r="AR12" s="17"/>
      <c r="BE12" s="292"/>
      <c r="BS12" s="14" t="s">
        <v>7</v>
      </c>
    </row>
    <row r="13" spans="2:71" ht="12" customHeight="1">
      <c r="B13" s="17"/>
      <c r="D13" s="23" t="s">
        <v>29</v>
      </c>
      <c r="AK13" s="23" t="s">
        <v>26</v>
      </c>
      <c r="AN13" s="25" t="s">
        <v>30</v>
      </c>
      <c r="AR13" s="17"/>
      <c r="BE13" s="292"/>
      <c r="BS13" s="14" t="s">
        <v>7</v>
      </c>
    </row>
    <row r="14" spans="2:71" ht="12">
      <c r="B14" s="17"/>
      <c r="E14" s="287" t="s">
        <v>30</v>
      </c>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3" t="s">
        <v>28</v>
      </c>
      <c r="AN14" s="25" t="s">
        <v>30</v>
      </c>
      <c r="AR14" s="17"/>
      <c r="BE14" s="292"/>
      <c r="BS14" s="14" t="s">
        <v>7</v>
      </c>
    </row>
    <row r="15" spans="2:71" ht="6.9" customHeight="1">
      <c r="B15" s="17"/>
      <c r="AR15" s="17"/>
      <c r="BE15" s="292"/>
      <c r="BS15" s="14" t="s">
        <v>4</v>
      </c>
    </row>
    <row r="16" spans="2:71" ht="12" customHeight="1">
      <c r="B16" s="17"/>
      <c r="D16" s="23" t="s">
        <v>31</v>
      </c>
      <c r="AK16" s="23" t="s">
        <v>26</v>
      </c>
      <c r="AN16" s="14" t="s">
        <v>3</v>
      </c>
      <c r="AR16" s="17"/>
      <c r="BE16" s="292"/>
      <c r="BS16" s="14" t="s">
        <v>4</v>
      </c>
    </row>
    <row r="17" spans="2:71" ht="18.45" customHeight="1">
      <c r="B17" s="17"/>
      <c r="E17" s="14" t="s">
        <v>32</v>
      </c>
      <c r="AK17" s="23" t="s">
        <v>28</v>
      </c>
      <c r="AN17" s="14" t="s">
        <v>3</v>
      </c>
      <c r="AR17" s="17"/>
      <c r="BE17" s="292"/>
      <c r="BS17" s="14" t="s">
        <v>33</v>
      </c>
    </row>
    <row r="18" spans="2:71" ht="6.9" customHeight="1">
      <c r="B18" s="17"/>
      <c r="AR18" s="17"/>
      <c r="BE18" s="292"/>
      <c r="BS18" s="14" t="s">
        <v>7</v>
      </c>
    </row>
    <row r="19" spans="2:71" ht="12" customHeight="1">
      <c r="B19" s="17"/>
      <c r="D19" s="23" t="s">
        <v>34</v>
      </c>
      <c r="AK19" s="23" t="s">
        <v>26</v>
      </c>
      <c r="AN19" s="14" t="s">
        <v>3</v>
      </c>
      <c r="AR19" s="17"/>
      <c r="BE19" s="292"/>
      <c r="BS19" s="14" t="s">
        <v>7</v>
      </c>
    </row>
    <row r="20" spans="2:71" ht="18.45" customHeight="1">
      <c r="B20" s="17"/>
      <c r="E20" s="14" t="s">
        <v>35</v>
      </c>
      <c r="AK20" s="23" t="s">
        <v>28</v>
      </c>
      <c r="AN20" s="14" t="s">
        <v>3</v>
      </c>
      <c r="AR20" s="17"/>
      <c r="BE20" s="292"/>
      <c r="BS20" s="14" t="s">
        <v>4</v>
      </c>
    </row>
    <row r="21" spans="2:57" ht="6.9" customHeight="1">
      <c r="B21" s="17"/>
      <c r="AR21" s="17"/>
      <c r="BE21" s="292"/>
    </row>
    <row r="22" spans="2:57" ht="12" customHeight="1">
      <c r="B22" s="17"/>
      <c r="D22" s="23" t="s">
        <v>36</v>
      </c>
      <c r="AR22" s="17"/>
      <c r="BE22" s="292"/>
    </row>
    <row r="23" spans="2:57" ht="45" customHeight="1">
      <c r="B23" s="17"/>
      <c r="E23" s="289" t="s">
        <v>37</v>
      </c>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R23" s="17"/>
      <c r="BE23" s="292"/>
    </row>
    <row r="24" spans="2:57" ht="6.9" customHeight="1">
      <c r="B24" s="17"/>
      <c r="AR24" s="17"/>
      <c r="BE24" s="292"/>
    </row>
    <row r="25" spans="2:57" ht="6.9" customHeight="1">
      <c r="B25" s="1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R25" s="17"/>
      <c r="BE25" s="292"/>
    </row>
    <row r="26" spans="2:57" s="1" customFormat="1" ht="25.95" customHeight="1">
      <c r="B26" s="28"/>
      <c r="D26" s="29" t="s">
        <v>38</v>
      </c>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293">
        <f>ROUND(AG54,2)</f>
        <v>0</v>
      </c>
      <c r="AL26" s="294"/>
      <c r="AM26" s="294"/>
      <c r="AN26" s="294"/>
      <c r="AO26" s="294"/>
      <c r="AR26" s="28"/>
      <c r="BE26" s="292"/>
    </row>
    <row r="27" spans="2:57" s="1" customFormat="1" ht="6.9" customHeight="1">
      <c r="B27" s="28"/>
      <c r="AR27" s="28"/>
      <c r="BE27" s="292"/>
    </row>
    <row r="28" spans="2:57" s="1" customFormat="1" ht="12">
      <c r="B28" s="28"/>
      <c r="L28" s="290" t="s">
        <v>39</v>
      </c>
      <c r="M28" s="290"/>
      <c r="N28" s="290"/>
      <c r="O28" s="290"/>
      <c r="P28" s="290"/>
      <c r="W28" s="290" t="s">
        <v>40</v>
      </c>
      <c r="X28" s="290"/>
      <c r="Y28" s="290"/>
      <c r="Z28" s="290"/>
      <c r="AA28" s="290"/>
      <c r="AB28" s="290"/>
      <c r="AC28" s="290"/>
      <c r="AD28" s="290"/>
      <c r="AE28" s="290"/>
      <c r="AK28" s="290" t="s">
        <v>41</v>
      </c>
      <c r="AL28" s="290"/>
      <c r="AM28" s="290"/>
      <c r="AN28" s="290"/>
      <c r="AO28" s="290"/>
      <c r="AR28" s="28"/>
      <c r="BE28" s="292"/>
    </row>
    <row r="29" spans="2:57" s="2" customFormat="1" ht="14.4" customHeight="1">
      <c r="B29" s="32"/>
      <c r="D29" s="23" t="s">
        <v>42</v>
      </c>
      <c r="F29" s="23" t="s">
        <v>43</v>
      </c>
      <c r="L29" s="266">
        <v>0.21</v>
      </c>
      <c r="M29" s="267"/>
      <c r="N29" s="267"/>
      <c r="O29" s="267"/>
      <c r="P29" s="267"/>
      <c r="W29" s="278">
        <f>ROUND(AZ54,2)</f>
        <v>0</v>
      </c>
      <c r="X29" s="267"/>
      <c r="Y29" s="267"/>
      <c r="Z29" s="267"/>
      <c r="AA29" s="267"/>
      <c r="AB29" s="267"/>
      <c r="AC29" s="267"/>
      <c r="AD29" s="267"/>
      <c r="AE29" s="267"/>
      <c r="AK29" s="278">
        <f>ROUND(AV54,2)</f>
        <v>0</v>
      </c>
      <c r="AL29" s="267"/>
      <c r="AM29" s="267"/>
      <c r="AN29" s="267"/>
      <c r="AO29" s="267"/>
      <c r="AR29" s="32"/>
      <c r="BE29" s="292"/>
    </row>
    <row r="30" spans="2:57" s="2" customFormat="1" ht="14.4" customHeight="1">
      <c r="B30" s="32"/>
      <c r="F30" s="23" t="s">
        <v>44</v>
      </c>
      <c r="L30" s="266">
        <v>0.15</v>
      </c>
      <c r="M30" s="267"/>
      <c r="N30" s="267"/>
      <c r="O30" s="267"/>
      <c r="P30" s="267"/>
      <c r="W30" s="278">
        <f>ROUND(BA54,2)</f>
        <v>0</v>
      </c>
      <c r="X30" s="267"/>
      <c r="Y30" s="267"/>
      <c r="Z30" s="267"/>
      <c r="AA30" s="267"/>
      <c r="AB30" s="267"/>
      <c r="AC30" s="267"/>
      <c r="AD30" s="267"/>
      <c r="AE30" s="267"/>
      <c r="AK30" s="278">
        <f>ROUND(AW54,2)</f>
        <v>0</v>
      </c>
      <c r="AL30" s="267"/>
      <c r="AM30" s="267"/>
      <c r="AN30" s="267"/>
      <c r="AO30" s="267"/>
      <c r="AR30" s="32"/>
      <c r="BE30" s="292"/>
    </row>
    <row r="31" spans="2:57" s="2" customFormat="1" ht="14.4" customHeight="1" hidden="1">
      <c r="B31" s="32"/>
      <c r="F31" s="23" t="s">
        <v>45</v>
      </c>
      <c r="L31" s="266">
        <v>0.21</v>
      </c>
      <c r="M31" s="267"/>
      <c r="N31" s="267"/>
      <c r="O31" s="267"/>
      <c r="P31" s="267"/>
      <c r="W31" s="278">
        <f>ROUND(BB54,2)</f>
        <v>0</v>
      </c>
      <c r="X31" s="267"/>
      <c r="Y31" s="267"/>
      <c r="Z31" s="267"/>
      <c r="AA31" s="267"/>
      <c r="AB31" s="267"/>
      <c r="AC31" s="267"/>
      <c r="AD31" s="267"/>
      <c r="AE31" s="267"/>
      <c r="AK31" s="278">
        <v>0</v>
      </c>
      <c r="AL31" s="267"/>
      <c r="AM31" s="267"/>
      <c r="AN31" s="267"/>
      <c r="AO31" s="267"/>
      <c r="AR31" s="32"/>
      <c r="BE31" s="292"/>
    </row>
    <row r="32" spans="2:57" s="2" customFormat="1" ht="14.4" customHeight="1" hidden="1">
      <c r="B32" s="32"/>
      <c r="F32" s="23" t="s">
        <v>46</v>
      </c>
      <c r="L32" s="266">
        <v>0.15</v>
      </c>
      <c r="M32" s="267"/>
      <c r="N32" s="267"/>
      <c r="O32" s="267"/>
      <c r="P32" s="267"/>
      <c r="W32" s="278">
        <f>ROUND(BC54,2)</f>
        <v>0</v>
      </c>
      <c r="X32" s="267"/>
      <c r="Y32" s="267"/>
      <c r="Z32" s="267"/>
      <c r="AA32" s="267"/>
      <c r="AB32" s="267"/>
      <c r="AC32" s="267"/>
      <c r="AD32" s="267"/>
      <c r="AE32" s="267"/>
      <c r="AK32" s="278">
        <v>0</v>
      </c>
      <c r="AL32" s="267"/>
      <c r="AM32" s="267"/>
      <c r="AN32" s="267"/>
      <c r="AO32" s="267"/>
      <c r="AR32" s="32"/>
      <c r="BE32" s="292"/>
    </row>
    <row r="33" spans="2:44" s="2" customFormat="1" ht="14.4" customHeight="1" hidden="1">
      <c r="B33" s="32"/>
      <c r="F33" s="23" t="s">
        <v>47</v>
      </c>
      <c r="L33" s="266">
        <v>0</v>
      </c>
      <c r="M33" s="267"/>
      <c r="N33" s="267"/>
      <c r="O33" s="267"/>
      <c r="P33" s="267"/>
      <c r="W33" s="278">
        <f>ROUND(BD54,2)</f>
        <v>0</v>
      </c>
      <c r="X33" s="267"/>
      <c r="Y33" s="267"/>
      <c r="Z33" s="267"/>
      <c r="AA33" s="267"/>
      <c r="AB33" s="267"/>
      <c r="AC33" s="267"/>
      <c r="AD33" s="267"/>
      <c r="AE33" s="267"/>
      <c r="AK33" s="278">
        <v>0</v>
      </c>
      <c r="AL33" s="267"/>
      <c r="AM33" s="267"/>
      <c r="AN33" s="267"/>
      <c r="AO33" s="267"/>
      <c r="AR33" s="32"/>
    </row>
    <row r="34" spans="2:44" s="1" customFormat="1" ht="6.9" customHeight="1">
      <c r="B34" s="28"/>
      <c r="AR34" s="28"/>
    </row>
    <row r="35" spans="2:44" s="1" customFormat="1" ht="25.95" customHeight="1">
      <c r="B35" s="28"/>
      <c r="C35" s="33"/>
      <c r="D35" s="34" t="s">
        <v>48</v>
      </c>
      <c r="E35" s="35"/>
      <c r="F35" s="35"/>
      <c r="G35" s="35"/>
      <c r="H35" s="35"/>
      <c r="I35" s="35"/>
      <c r="J35" s="35"/>
      <c r="K35" s="35"/>
      <c r="L35" s="35"/>
      <c r="M35" s="35"/>
      <c r="N35" s="35"/>
      <c r="O35" s="35"/>
      <c r="P35" s="35"/>
      <c r="Q35" s="35"/>
      <c r="R35" s="35"/>
      <c r="S35" s="35"/>
      <c r="T35" s="36" t="s">
        <v>49</v>
      </c>
      <c r="U35" s="35"/>
      <c r="V35" s="35"/>
      <c r="W35" s="35"/>
      <c r="X35" s="279" t="s">
        <v>50</v>
      </c>
      <c r="Y35" s="280"/>
      <c r="Z35" s="280"/>
      <c r="AA35" s="280"/>
      <c r="AB35" s="280"/>
      <c r="AC35" s="35"/>
      <c r="AD35" s="35"/>
      <c r="AE35" s="35"/>
      <c r="AF35" s="35"/>
      <c r="AG35" s="35"/>
      <c r="AH35" s="35"/>
      <c r="AI35" s="35"/>
      <c r="AJ35" s="35"/>
      <c r="AK35" s="281">
        <f>SUM(AK26:AK33)</f>
        <v>0</v>
      </c>
      <c r="AL35" s="280"/>
      <c r="AM35" s="280"/>
      <c r="AN35" s="280"/>
      <c r="AO35" s="282"/>
      <c r="AP35" s="33"/>
      <c r="AQ35" s="33"/>
      <c r="AR35" s="28"/>
    </row>
    <row r="36" spans="2:44" s="1" customFormat="1" ht="6.9" customHeight="1">
      <c r="B36" s="28"/>
      <c r="AR36" s="28"/>
    </row>
    <row r="37" spans="2:44" s="1" customFormat="1" ht="6.9" customHeight="1">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28"/>
    </row>
    <row r="41" spans="2:44" s="1" customFormat="1" ht="6.9" customHeight="1">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28"/>
    </row>
    <row r="42" spans="2:44" s="1" customFormat="1" ht="24.9" customHeight="1">
      <c r="B42" s="28"/>
      <c r="C42" s="18" t="s">
        <v>51</v>
      </c>
      <c r="AR42" s="28"/>
    </row>
    <row r="43" spans="2:44" s="1" customFormat="1" ht="6.9" customHeight="1">
      <c r="B43" s="28"/>
      <c r="AR43" s="28"/>
    </row>
    <row r="44" spans="2:44" s="1" customFormat="1" ht="12" customHeight="1">
      <c r="B44" s="28"/>
      <c r="C44" s="23" t="s">
        <v>14</v>
      </c>
      <c r="L44" s="1" t="str">
        <f>K5</f>
        <v>8-003/119/01</v>
      </c>
      <c r="AR44" s="28"/>
    </row>
    <row r="45" spans="2:44" s="3" customFormat="1" ht="36.9" customHeight="1">
      <c r="B45" s="41"/>
      <c r="C45" s="42" t="s">
        <v>17</v>
      </c>
      <c r="L45" s="275" t="str">
        <f>K6</f>
        <v>Olomouc, Envelopa, zpevněná plocha Přírodovědecké fakulty</v>
      </c>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R45" s="41"/>
    </row>
    <row r="46" spans="2:44" s="1" customFormat="1" ht="6.9" customHeight="1">
      <c r="B46" s="28"/>
      <c r="AR46" s="28"/>
    </row>
    <row r="47" spans="2:44" s="1" customFormat="1" ht="12" customHeight="1">
      <c r="B47" s="28"/>
      <c r="C47" s="23" t="s">
        <v>21</v>
      </c>
      <c r="L47" s="43" t="str">
        <f>IF(K8="","",K8)</f>
        <v>Olomouc</v>
      </c>
      <c r="AI47" s="23" t="s">
        <v>23</v>
      </c>
      <c r="AM47" s="277" t="str">
        <f>IF(AN8="","",AN8)</f>
        <v>15. 5. 2019</v>
      </c>
      <c r="AN47" s="277"/>
      <c r="AR47" s="28"/>
    </row>
    <row r="48" spans="2:44" s="1" customFormat="1" ht="6.9" customHeight="1">
      <c r="B48" s="28"/>
      <c r="AR48" s="28"/>
    </row>
    <row r="49" spans="2:56" s="1" customFormat="1" ht="24.9" customHeight="1">
      <c r="B49" s="28"/>
      <c r="C49" s="23" t="s">
        <v>25</v>
      </c>
      <c r="L49" s="1" t="str">
        <f>IF(E11="","",E11)</f>
        <v>UPOL</v>
      </c>
      <c r="AI49" s="23" t="s">
        <v>31</v>
      </c>
      <c r="AM49" s="273" t="str">
        <f>IF(E17="","",E17)</f>
        <v>Alfaprojekt Olomouc s.r.o., Tylova 4, 779 00 OL</v>
      </c>
      <c r="AN49" s="274"/>
      <c r="AO49" s="274"/>
      <c r="AP49" s="274"/>
      <c r="AR49" s="28"/>
      <c r="AS49" s="269" t="s">
        <v>52</v>
      </c>
      <c r="AT49" s="270"/>
      <c r="AU49" s="45"/>
      <c r="AV49" s="45"/>
      <c r="AW49" s="45"/>
      <c r="AX49" s="45"/>
      <c r="AY49" s="45"/>
      <c r="AZ49" s="45"/>
      <c r="BA49" s="45"/>
      <c r="BB49" s="45"/>
      <c r="BC49" s="45"/>
      <c r="BD49" s="46"/>
    </row>
    <row r="50" spans="2:56" s="1" customFormat="1" ht="13.65" customHeight="1">
      <c r="B50" s="28"/>
      <c r="C50" s="23" t="s">
        <v>29</v>
      </c>
      <c r="L50" s="1" t="str">
        <f>IF(E14="Vyplň údaj","",E14)</f>
        <v/>
      </c>
      <c r="AI50" s="23" t="s">
        <v>34</v>
      </c>
      <c r="AM50" s="273" t="str">
        <f>IF(E20="","",E20)</f>
        <v>Petr Staněk</v>
      </c>
      <c r="AN50" s="274"/>
      <c r="AO50" s="274"/>
      <c r="AP50" s="274"/>
      <c r="AR50" s="28"/>
      <c r="AS50" s="271"/>
      <c r="AT50" s="272"/>
      <c r="AU50" s="47"/>
      <c r="AV50" s="47"/>
      <c r="AW50" s="47"/>
      <c r="AX50" s="47"/>
      <c r="AY50" s="47"/>
      <c r="AZ50" s="47"/>
      <c r="BA50" s="47"/>
      <c r="BB50" s="47"/>
      <c r="BC50" s="47"/>
      <c r="BD50" s="48"/>
    </row>
    <row r="51" spans="2:56" s="1" customFormat="1" ht="10.95" customHeight="1">
      <c r="B51" s="28"/>
      <c r="AR51" s="28"/>
      <c r="AS51" s="271"/>
      <c r="AT51" s="272"/>
      <c r="AU51" s="47"/>
      <c r="AV51" s="47"/>
      <c r="AW51" s="47"/>
      <c r="AX51" s="47"/>
      <c r="AY51" s="47"/>
      <c r="AZ51" s="47"/>
      <c r="BA51" s="47"/>
      <c r="BB51" s="47"/>
      <c r="BC51" s="47"/>
      <c r="BD51" s="48"/>
    </row>
    <row r="52" spans="2:56" s="1" customFormat="1" ht="29.25" customHeight="1">
      <c r="B52" s="28"/>
      <c r="C52" s="259" t="s">
        <v>53</v>
      </c>
      <c r="D52" s="260"/>
      <c r="E52" s="260"/>
      <c r="F52" s="260"/>
      <c r="G52" s="260"/>
      <c r="H52" s="49"/>
      <c r="I52" s="261" t="s">
        <v>54</v>
      </c>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8" t="s">
        <v>55</v>
      </c>
      <c r="AH52" s="260"/>
      <c r="AI52" s="260"/>
      <c r="AJ52" s="260"/>
      <c r="AK52" s="260"/>
      <c r="AL52" s="260"/>
      <c r="AM52" s="260"/>
      <c r="AN52" s="261" t="s">
        <v>56</v>
      </c>
      <c r="AO52" s="260"/>
      <c r="AP52" s="260"/>
      <c r="AQ52" s="50" t="s">
        <v>57</v>
      </c>
      <c r="AR52" s="28"/>
      <c r="AS52" s="51" t="s">
        <v>58</v>
      </c>
      <c r="AT52" s="52" t="s">
        <v>59</v>
      </c>
      <c r="AU52" s="52" t="s">
        <v>60</v>
      </c>
      <c r="AV52" s="52" t="s">
        <v>61</v>
      </c>
      <c r="AW52" s="52" t="s">
        <v>62</v>
      </c>
      <c r="AX52" s="52" t="s">
        <v>63</v>
      </c>
      <c r="AY52" s="52" t="s">
        <v>64</v>
      </c>
      <c r="AZ52" s="52" t="s">
        <v>65</v>
      </c>
      <c r="BA52" s="52" t="s">
        <v>66</v>
      </c>
      <c r="BB52" s="52" t="s">
        <v>67</v>
      </c>
      <c r="BC52" s="52" t="s">
        <v>68</v>
      </c>
      <c r="BD52" s="53" t="s">
        <v>69</v>
      </c>
    </row>
    <row r="53" spans="2:56" s="1" customFormat="1" ht="10.95" customHeight="1">
      <c r="B53" s="28"/>
      <c r="AR53" s="28"/>
      <c r="AS53" s="54"/>
      <c r="AT53" s="45"/>
      <c r="AU53" s="45"/>
      <c r="AV53" s="45"/>
      <c r="AW53" s="45"/>
      <c r="AX53" s="45"/>
      <c r="AY53" s="45"/>
      <c r="AZ53" s="45"/>
      <c r="BA53" s="45"/>
      <c r="BB53" s="45"/>
      <c r="BC53" s="45"/>
      <c r="BD53" s="46"/>
    </row>
    <row r="54" spans="2:90" s="4" customFormat="1" ht="32.4" customHeight="1">
      <c r="B54" s="55"/>
      <c r="C54" s="56" t="s">
        <v>70</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264">
        <f>ROUND(SUM(AG55:AG57),2)</f>
        <v>0</v>
      </c>
      <c r="AH54" s="264"/>
      <c r="AI54" s="264"/>
      <c r="AJ54" s="264"/>
      <c r="AK54" s="264"/>
      <c r="AL54" s="264"/>
      <c r="AM54" s="264"/>
      <c r="AN54" s="265">
        <f>SUM(AG54,AT54)</f>
        <v>0</v>
      </c>
      <c r="AO54" s="265"/>
      <c r="AP54" s="265"/>
      <c r="AQ54" s="59" t="s">
        <v>3</v>
      </c>
      <c r="AR54" s="55"/>
      <c r="AS54" s="60">
        <f>ROUND(SUM(AS55:AS57),2)</f>
        <v>0</v>
      </c>
      <c r="AT54" s="61">
        <f>ROUND(SUM(AV54:AW54),2)</f>
        <v>0</v>
      </c>
      <c r="AU54" s="62">
        <f>ROUND(SUM(AU55:AU57),5)</f>
        <v>0</v>
      </c>
      <c r="AV54" s="61">
        <f>ROUND(AZ54*L29,2)</f>
        <v>0</v>
      </c>
      <c r="AW54" s="61">
        <f>ROUND(BA54*L30,2)</f>
        <v>0</v>
      </c>
      <c r="AX54" s="61">
        <f>ROUND(BB54*L29,2)</f>
        <v>0</v>
      </c>
      <c r="AY54" s="61">
        <f>ROUND(BC54*L30,2)</f>
        <v>0</v>
      </c>
      <c r="AZ54" s="61">
        <f>ROUND(SUM(AZ55:AZ57),2)</f>
        <v>0</v>
      </c>
      <c r="BA54" s="61">
        <f>ROUND(SUM(BA55:BA57),2)</f>
        <v>0</v>
      </c>
      <c r="BB54" s="61">
        <f>ROUND(SUM(BB55:BB57),2)</f>
        <v>0</v>
      </c>
      <c r="BC54" s="61">
        <f>ROUND(SUM(BC55:BC57),2)</f>
        <v>0</v>
      </c>
      <c r="BD54" s="63">
        <f>ROUND(SUM(BD55:BD57),2)</f>
        <v>0</v>
      </c>
      <c r="BS54" s="64" t="s">
        <v>71</v>
      </c>
      <c r="BT54" s="64" t="s">
        <v>72</v>
      </c>
      <c r="BU54" s="65" t="s">
        <v>73</v>
      </c>
      <c r="BV54" s="64" t="s">
        <v>74</v>
      </c>
      <c r="BW54" s="64" t="s">
        <v>5</v>
      </c>
      <c r="BX54" s="64" t="s">
        <v>75</v>
      </c>
      <c r="CL54" s="64" t="s">
        <v>3</v>
      </c>
    </row>
    <row r="55" spans="1:91" s="5" customFormat="1" ht="16.5" customHeight="1">
      <c r="A55" s="66" t="s">
        <v>76</v>
      </c>
      <c r="B55" s="67"/>
      <c r="C55" s="68"/>
      <c r="D55" s="258" t="s">
        <v>77</v>
      </c>
      <c r="E55" s="258"/>
      <c r="F55" s="258"/>
      <c r="G55" s="258"/>
      <c r="H55" s="258"/>
      <c r="I55" s="69"/>
      <c r="J55" s="258" t="s">
        <v>78</v>
      </c>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62">
        <f>'01 - SO 101 ZPEVNĚNÉ PLOCHY'!J30</f>
        <v>0</v>
      </c>
      <c r="AH55" s="263"/>
      <c r="AI55" s="263"/>
      <c r="AJ55" s="263"/>
      <c r="AK55" s="263"/>
      <c r="AL55" s="263"/>
      <c r="AM55" s="263"/>
      <c r="AN55" s="262">
        <f>SUM(AG55,AT55)</f>
        <v>0</v>
      </c>
      <c r="AO55" s="263"/>
      <c r="AP55" s="263"/>
      <c r="AQ55" s="70" t="s">
        <v>79</v>
      </c>
      <c r="AR55" s="67"/>
      <c r="AS55" s="71">
        <v>0</v>
      </c>
      <c r="AT55" s="72">
        <f>ROUND(SUM(AV55:AW55),2)</f>
        <v>0</v>
      </c>
      <c r="AU55" s="73">
        <f>'01 - SO 101 ZPEVNĚNÉ PLOCHY'!P89</f>
        <v>0</v>
      </c>
      <c r="AV55" s="72">
        <f>'01 - SO 101 ZPEVNĚNÉ PLOCHY'!J33</f>
        <v>0</v>
      </c>
      <c r="AW55" s="72">
        <f>'01 - SO 101 ZPEVNĚNÉ PLOCHY'!J34</f>
        <v>0</v>
      </c>
      <c r="AX55" s="72">
        <f>'01 - SO 101 ZPEVNĚNÉ PLOCHY'!J35</f>
        <v>0</v>
      </c>
      <c r="AY55" s="72">
        <f>'01 - SO 101 ZPEVNĚNÉ PLOCHY'!J36</f>
        <v>0</v>
      </c>
      <c r="AZ55" s="72">
        <f>'01 - SO 101 ZPEVNĚNÉ PLOCHY'!F33</f>
        <v>0</v>
      </c>
      <c r="BA55" s="72">
        <f>'01 - SO 101 ZPEVNĚNÉ PLOCHY'!F34</f>
        <v>0</v>
      </c>
      <c r="BB55" s="72">
        <f>'01 - SO 101 ZPEVNĚNÉ PLOCHY'!F35</f>
        <v>0</v>
      </c>
      <c r="BC55" s="72">
        <f>'01 - SO 101 ZPEVNĚNÉ PLOCHY'!F36</f>
        <v>0</v>
      </c>
      <c r="BD55" s="74">
        <f>'01 - SO 101 ZPEVNĚNÉ PLOCHY'!F37</f>
        <v>0</v>
      </c>
      <c r="BT55" s="75" t="s">
        <v>80</v>
      </c>
      <c r="BV55" s="75" t="s">
        <v>74</v>
      </c>
      <c r="BW55" s="75" t="s">
        <v>81</v>
      </c>
      <c r="BX55" s="75" t="s">
        <v>5</v>
      </c>
      <c r="CL55" s="75" t="s">
        <v>3</v>
      </c>
      <c r="CM55" s="75" t="s">
        <v>82</v>
      </c>
    </row>
    <row r="56" spans="1:91" s="5" customFormat="1" ht="27" customHeight="1">
      <c r="A56" s="66" t="s">
        <v>76</v>
      </c>
      <c r="B56" s="67"/>
      <c r="C56" s="68"/>
      <c r="D56" s="258" t="s">
        <v>83</v>
      </c>
      <c r="E56" s="258"/>
      <c r="F56" s="258"/>
      <c r="G56" s="258"/>
      <c r="H56" s="258"/>
      <c r="I56" s="69"/>
      <c r="J56" s="258" t="s">
        <v>84</v>
      </c>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62">
        <f>'09 - SO 901 AUTONOMNÍ ZÁV...'!J30</f>
        <v>0</v>
      </c>
      <c r="AH56" s="263"/>
      <c r="AI56" s="263"/>
      <c r="AJ56" s="263"/>
      <c r="AK56" s="263"/>
      <c r="AL56" s="263"/>
      <c r="AM56" s="263"/>
      <c r="AN56" s="262">
        <f>SUM(AG56,AT56)</f>
        <v>0</v>
      </c>
      <c r="AO56" s="263"/>
      <c r="AP56" s="263"/>
      <c r="AQ56" s="70" t="s">
        <v>79</v>
      </c>
      <c r="AR56" s="67"/>
      <c r="AS56" s="71">
        <v>0</v>
      </c>
      <c r="AT56" s="72">
        <f>ROUND(SUM(AV56:AW56),2)</f>
        <v>0</v>
      </c>
      <c r="AU56" s="73">
        <f>'09 - SO 901 AUTONOMNÍ ZÁV...'!P80</f>
        <v>0</v>
      </c>
      <c r="AV56" s="72">
        <f>'09 - SO 901 AUTONOMNÍ ZÁV...'!J33</f>
        <v>0</v>
      </c>
      <c r="AW56" s="72">
        <f>'09 - SO 901 AUTONOMNÍ ZÁV...'!J34</f>
        <v>0</v>
      </c>
      <c r="AX56" s="72">
        <f>'09 - SO 901 AUTONOMNÍ ZÁV...'!J35</f>
        <v>0</v>
      </c>
      <c r="AY56" s="72">
        <f>'09 - SO 901 AUTONOMNÍ ZÁV...'!J36</f>
        <v>0</v>
      </c>
      <c r="AZ56" s="72">
        <f>'09 - SO 901 AUTONOMNÍ ZÁV...'!F33</f>
        <v>0</v>
      </c>
      <c r="BA56" s="72">
        <f>'09 - SO 901 AUTONOMNÍ ZÁV...'!F34</f>
        <v>0</v>
      </c>
      <c r="BB56" s="72">
        <f>'09 - SO 901 AUTONOMNÍ ZÁV...'!F35</f>
        <v>0</v>
      </c>
      <c r="BC56" s="72">
        <f>'09 - SO 901 AUTONOMNÍ ZÁV...'!F36</f>
        <v>0</v>
      </c>
      <c r="BD56" s="74">
        <f>'09 - SO 901 AUTONOMNÍ ZÁV...'!F37</f>
        <v>0</v>
      </c>
      <c r="BT56" s="75" t="s">
        <v>80</v>
      </c>
      <c r="BV56" s="75" t="s">
        <v>74</v>
      </c>
      <c r="BW56" s="75" t="s">
        <v>85</v>
      </c>
      <c r="BX56" s="75" t="s">
        <v>5</v>
      </c>
      <c r="CL56" s="75" t="s">
        <v>3</v>
      </c>
      <c r="CM56" s="75" t="s">
        <v>82</v>
      </c>
    </row>
    <row r="57" spans="1:91" s="5" customFormat="1" ht="16.5" customHeight="1">
      <c r="A57" s="66" t="s">
        <v>76</v>
      </c>
      <c r="B57" s="67"/>
      <c r="C57" s="68"/>
      <c r="D57" s="258" t="s">
        <v>86</v>
      </c>
      <c r="E57" s="258"/>
      <c r="F57" s="258"/>
      <c r="G57" s="258"/>
      <c r="H57" s="258"/>
      <c r="I57" s="69"/>
      <c r="J57" s="258" t="s">
        <v>87</v>
      </c>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62">
        <f>'99 - VEDLEJŠÍ ROZPOČTOVÉ ...'!J30</f>
        <v>0</v>
      </c>
      <c r="AH57" s="263"/>
      <c r="AI57" s="263"/>
      <c r="AJ57" s="263"/>
      <c r="AK57" s="263"/>
      <c r="AL57" s="263"/>
      <c r="AM57" s="263"/>
      <c r="AN57" s="262">
        <f>SUM(AG57,AT57)</f>
        <v>0</v>
      </c>
      <c r="AO57" s="263"/>
      <c r="AP57" s="263"/>
      <c r="AQ57" s="70" t="s">
        <v>79</v>
      </c>
      <c r="AR57" s="67"/>
      <c r="AS57" s="76">
        <v>0</v>
      </c>
      <c r="AT57" s="77">
        <f>ROUND(SUM(AV57:AW57),2)</f>
        <v>0</v>
      </c>
      <c r="AU57" s="78">
        <f>'99 - VEDLEJŠÍ ROZPOČTOVÉ ...'!P80</f>
        <v>0</v>
      </c>
      <c r="AV57" s="77">
        <f>'99 - VEDLEJŠÍ ROZPOČTOVÉ ...'!J33</f>
        <v>0</v>
      </c>
      <c r="AW57" s="77">
        <f>'99 - VEDLEJŠÍ ROZPOČTOVÉ ...'!J34</f>
        <v>0</v>
      </c>
      <c r="AX57" s="77">
        <f>'99 - VEDLEJŠÍ ROZPOČTOVÉ ...'!J35</f>
        <v>0</v>
      </c>
      <c r="AY57" s="77">
        <f>'99 - VEDLEJŠÍ ROZPOČTOVÉ ...'!J36</f>
        <v>0</v>
      </c>
      <c r="AZ57" s="77">
        <f>'99 - VEDLEJŠÍ ROZPOČTOVÉ ...'!F33</f>
        <v>0</v>
      </c>
      <c r="BA57" s="77">
        <f>'99 - VEDLEJŠÍ ROZPOČTOVÉ ...'!F34</f>
        <v>0</v>
      </c>
      <c r="BB57" s="77">
        <f>'99 - VEDLEJŠÍ ROZPOČTOVÉ ...'!F35</f>
        <v>0</v>
      </c>
      <c r="BC57" s="77">
        <f>'99 - VEDLEJŠÍ ROZPOČTOVÉ ...'!F36</f>
        <v>0</v>
      </c>
      <c r="BD57" s="79">
        <f>'99 - VEDLEJŠÍ ROZPOČTOVÉ ...'!F37</f>
        <v>0</v>
      </c>
      <c r="BT57" s="75" t="s">
        <v>80</v>
      </c>
      <c r="BV57" s="75" t="s">
        <v>74</v>
      </c>
      <c r="BW57" s="75" t="s">
        <v>88</v>
      </c>
      <c r="BX57" s="75" t="s">
        <v>5</v>
      </c>
      <c r="CL57" s="75" t="s">
        <v>89</v>
      </c>
      <c r="CM57" s="75" t="s">
        <v>82</v>
      </c>
    </row>
    <row r="58" spans="2:44" s="1" customFormat="1" ht="30" customHeight="1">
      <c r="B58" s="28"/>
      <c r="AR58" s="28"/>
    </row>
    <row r="59" spans="2:44" s="1" customFormat="1" ht="6.9" customHeight="1">
      <c r="B59" s="37"/>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28"/>
    </row>
  </sheetData>
  <mergeCells count="50">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 ref="L30:P30"/>
    <mergeCell ref="AR2:BE2"/>
    <mergeCell ref="K5:AO5"/>
    <mergeCell ref="K6:AO6"/>
    <mergeCell ref="E14:AJ14"/>
    <mergeCell ref="E23:AN23"/>
    <mergeCell ref="AS49:AT51"/>
    <mergeCell ref="AM50:AP50"/>
    <mergeCell ref="L45:AO45"/>
    <mergeCell ref="AM47:AN47"/>
    <mergeCell ref="AM49:AP49"/>
    <mergeCell ref="L33:P33"/>
    <mergeCell ref="AN52:AP52"/>
    <mergeCell ref="AG52:AM52"/>
    <mergeCell ref="AN55:AP55"/>
    <mergeCell ref="AG55:AM55"/>
    <mergeCell ref="W33:AE33"/>
    <mergeCell ref="AK33:AO33"/>
    <mergeCell ref="X35:AB35"/>
    <mergeCell ref="AK35:AO35"/>
    <mergeCell ref="AN56:AP56"/>
    <mergeCell ref="AG56:AM56"/>
    <mergeCell ref="AN57:AP57"/>
    <mergeCell ref="AG57:AM57"/>
    <mergeCell ref="AG54:AM54"/>
    <mergeCell ref="AN54:AP54"/>
    <mergeCell ref="D57:H57"/>
    <mergeCell ref="J57:AF57"/>
    <mergeCell ref="C52:G52"/>
    <mergeCell ref="I52:AF52"/>
    <mergeCell ref="D55:H55"/>
    <mergeCell ref="J55:AF55"/>
    <mergeCell ref="D56:H56"/>
    <mergeCell ref="J56:AF56"/>
  </mergeCells>
  <hyperlinks>
    <hyperlink ref="A55" location="'01 - SO 101 ZPEVNĚNÉ PLOCHY'!C2" display="/"/>
    <hyperlink ref="A56" location="'09 - SO 901 AUTONOMNÍ ZÁV...'!C2" display="/"/>
    <hyperlink ref="A57" location="'99 - VEDLEJŠÍ ROZPOČTOVÉ ...'!C2" display="/"/>
  </hyperlinks>
  <printOptions/>
  <pageMargins left="0.39375" right="0.39375" top="0.39375" bottom="0.39375" header="0" footer="0"/>
  <pageSetup blackAndWhite="1" fitToHeight="1" fitToWidth="1" horizontalDpi="600" verticalDpi="600" orientation="landscape" paperSize="9" scale="9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81"/>
  <sheetViews>
    <sheetView showGridLines="0" workbookViewId="0" topLeftCell="A158">
      <selection activeCell="F162" sqref="F16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0" customWidth="1"/>
    <col min="10" max="10" width="23.421875" style="0" customWidth="1"/>
    <col min="11" max="11" width="15.42187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3" t="s">
        <v>6</v>
      </c>
      <c r="M2" s="284"/>
      <c r="N2" s="284"/>
      <c r="O2" s="284"/>
      <c r="P2" s="284"/>
      <c r="Q2" s="284"/>
      <c r="R2" s="284"/>
      <c r="S2" s="284"/>
      <c r="T2" s="284"/>
      <c r="U2" s="284"/>
      <c r="V2" s="284"/>
      <c r="AT2" s="14" t="s">
        <v>81</v>
      </c>
    </row>
    <row r="3" spans="2:46" ht="6.9" customHeight="1">
      <c r="B3" s="15"/>
      <c r="C3" s="16"/>
      <c r="D3" s="16"/>
      <c r="E3" s="16"/>
      <c r="F3" s="16"/>
      <c r="G3" s="16"/>
      <c r="H3" s="16"/>
      <c r="I3" s="81"/>
      <c r="J3" s="16"/>
      <c r="K3" s="16"/>
      <c r="L3" s="17"/>
      <c r="AT3" s="14" t="s">
        <v>82</v>
      </c>
    </row>
    <row r="4" spans="2:46" ht="24.9" customHeight="1">
      <c r="B4" s="17"/>
      <c r="D4" s="18" t="s">
        <v>90</v>
      </c>
      <c r="L4" s="17"/>
      <c r="M4" s="19" t="s">
        <v>11</v>
      </c>
      <c r="AT4" s="14" t="s">
        <v>4</v>
      </c>
    </row>
    <row r="5" spans="2:12" ht="6.9" customHeight="1">
      <c r="B5" s="17"/>
      <c r="L5" s="17"/>
    </row>
    <row r="6" spans="2:12" ht="12" customHeight="1">
      <c r="B6" s="17"/>
      <c r="D6" s="23" t="s">
        <v>17</v>
      </c>
      <c r="L6" s="17"/>
    </row>
    <row r="7" spans="2:12" ht="16.5" customHeight="1">
      <c r="B7" s="17"/>
      <c r="E7" s="295" t="str">
        <f>'Rekapitulace stavby'!K6</f>
        <v>Olomouc, Envelopa, zpevněná plocha Přírodovědecké fakulty</v>
      </c>
      <c r="F7" s="296"/>
      <c r="G7" s="296"/>
      <c r="H7" s="296"/>
      <c r="L7" s="17"/>
    </row>
    <row r="8" spans="2:12" s="1" customFormat="1" ht="12" customHeight="1">
      <c r="B8" s="28"/>
      <c r="D8" s="23" t="s">
        <v>91</v>
      </c>
      <c r="I8" s="82"/>
      <c r="L8" s="28"/>
    </row>
    <row r="9" spans="2:12" s="1" customFormat="1" ht="36.9" customHeight="1">
      <c r="B9" s="28"/>
      <c r="E9" s="275" t="s">
        <v>92</v>
      </c>
      <c r="F9" s="274"/>
      <c r="G9" s="274"/>
      <c r="H9" s="274"/>
      <c r="I9" s="82"/>
      <c r="L9" s="28"/>
    </row>
    <row r="10" spans="2:12" s="1" customFormat="1" ht="12">
      <c r="B10" s="28"/>
      <c r="I10" s="82"/>
      <c r="L10" s="28"/>
    </row>
    <row r="11" spans="2:12" s="1" customFormat="1" ht="12" customHeight="1">
      <c r="B11" s="28"/>
      <c r="D11" s="23" t="s">
        <v>19</v>
      </c>
      <c r="F11" s="14" t="s">
        <v>3</v>
      </c>
      <c r="I11" s="83" t="s">
        <v>20</v>
      </c>
      <c r="J11" s="14" t="s">
        <v>3</v>
      </c>
      <c r="L11" s="28"/>
    </row>
    <row r="12" spans="2:12" s="1" customFormat="1" ht="12" customHeight="1">
      <c r="B12" s="28"/>
      <c r="D12" s="23" t="s">
        <v>21</v>
      </c>
      <c r="F12" s="14" t="s">
        <v>22</v>
      </c>
      <c r="I12" s="83" t="s">
        <v>23</v>
      </c>
      <c r="J12" s="44" t="str">
        <f>'Rekapitulace stavby'!AN8</f>
        <v>15. 5. 2019</v>
      </c>
      <c r="L12" s="28"/>
    </row>
    <row r="13" spans="2:12" s="1" customFormat="1" ht="10.95" customHeight="1">
      <c r="B13" s="28"/>
      <c r="I13" s="82"/>
      <c r="L13" s="28"/>
    </row>
    <row r="14" spans="2:12" s="1" customFormat="1" ht="12" customHeight="1">
      <c r="B14" s="28"/>
      <c r="D14" s="23" t="s">
        <v>25</v>
      </c>
      <c r="I14" s="83" t="s">
        <v>26</v>
      </c>
      <c r="J14" s="14" t="s">
        <v>3</v>
      </c>
      <c r="L14" s="28"/>
    </row>
    <row r="15" spans="2:12" s="1" customFormat="1" ht="18" customHeight="1">
      <c r="B15" s="28"/>
      <c r="E15" s="14" t="s">
        <v>27</v>
      </c>
      <c r="I15" s="83" t="s">
        <v>28</v>
      </c>
      <c r="J15" s="14" t="s">
        <v>3</v>
      </c>
      <c r="L15" s="28"/>
    </row>
    <row r="16" spans="2:12" s="1" customFormat="1" ht="6.9" customHeight="1">
      <c r="B16" s="28"/>
      <c r="I16" s="82"/>
      <c r="L16" s="28"/>
    </row>
    <row r="17" spans="2:12" s="1" customFormat="1" ht="12" customHeight="1">
      <c r="B17" s="28"/>
      <c r="D17" s="23" t="s">
        <v>29</v>
      </c>
      <c r="I17" s="83" t="s">
        <v>26</v>
      </c>
      <c r="J17" s="24" t="str">
        <f>'Rekapitulace stavby'!AN13</f>
        <v>Vyplň údaj</v>
      </c>
      <c r="L17" s="28"/>
    </row>
    <row r="18" spans="2:12" s="1" customFormat="1" ht="18" customHeight="1">
      <c r="B18" s="28"/>
      <c r="E18" s="297" t="str">
        <f>'Rekapitulace stavby'!E14</f>
        <v>Vyplň údaj</v>
      </c>
      <c r="F18" s="285"/>
      <c r="G18" s="285"/>
      <c r="H18" s="285"/>
      <c r="I18" s="83" t="s">
        <v>28</v>
      </c>
      <c r="J18" s="24" t="str">
        <f>'Rekapitulace stavby'!AN14</f>
        <v>Vyplň údaj</v>
      </c>
      <c r="L18" s="28"/>
    </row>
    <row r="19" spans="2:12" s="1" customFormat="1" ht="6.9" customHeight="1">
      <c r="B19" s="28"/>
      <c r="I19" s="82"/>
      <c r="L19" s="28"/>
    </row>
    <row r="20" spans="2:12" s="1" customFormat="1" ht="12" customHeight="1">
      <c r="B20" s="28"/>
      <c r="D20" s="23" t="s">
        <v>31</v>
      </c>
      <c r="I20" s="83" t="s">
        <v>26</v>
      </c>
      <c r="J20" s="14" t="s">
        <v>3</v>
      </c>
      <c r="L20" s="28"/>
    </row>
    <row r="21" spans="2:12" s="1" customFormat="1" ht="18" customHeight="1">
      <c r="B21" s="28"/>
      <c r="E21" s="14" t="s">
        <v>93</v>
      </c>
      <c r="I21" s="83" t="s">
        <v>28</v>
      </c>
      <c r="J21" s="14" t="s">
        <v>3</v>
      </c>
      <c r="L21" s="28"/>
    </row>
    <row r="22" spans="2:12" s="1" customFormat="1" ht="6.9" customHeight="1">
      <c r="B22" s="28"/>
      <c r="I22" s="82"/>
      <c r="L22" s="28"/>
    </row>
    <row r="23" spans="2:12" s="1" customFormat="1" ht="12" customHeight="1">
      <c r="B23" s="28"/>
      <c r="D23" s="23" t="s">
        <v>34</v>
      </c>
      <c r="I23" s="83" t="s">
        <v>26</v>
      </c>
      <c r="J23" s="14" t="s">
        <v>3</v>
      </c>
      <c r="L23" s="28"/>
    </row>
    <row r="24" spans="2:12" s="1" customFormat="1" ht="18" customHeight="1">
      <c r="B24" s="28"/>
      <c r="E24" s="14" t="s">
        <v>35</v>
      </c>
      <c r="I24" s="83" t="s">
        <v>28</v>
      </c>
      <c r="J24" s="14" t="s">
        <v>3</v>
      </c>
      <c r="L24" s="28"/>
    </row>
    <row r="25" spans="2:12" s="1" customFormat="1" ht="6.9" customHeight="1">
      <c r="B25" s="28"/>
      <c r="I25" s="82"/>
      <c r="L25" s="28"/>
    </row>
    <row r="26" spans="2:12" s="1" customFormat="1" ht="12" customHeight="1">
      <c r="B26" s="28"/>
      <c r="D26" s="23" t="s">
        <v>36</v>
      </c>
      <c r="I26" s="82"/>
      <c r="L26" s="28"/>
    </row>
    <row r="27" spans="2:12" s="6" customFormat="1" ht="16.5" customHeight="1">
      <c r="B27" s="84"/>
      <c r="E27" s="289" t="s">
        <v>3</v>
      </c>
      <c r="F27" s="289"/>
      <c r="G27" s="289"/>
      <c r="H27" s="289"/>
      <c r="I27" s="85"/>
      <c r="L27" s="84"/>
    </row>
    <row r="28" spans="2:12" s="1" customFormat="1" ht="6.9" customHeight="1">
      <c r="B28" s="28"/>
      <c r="I28" s="82"/>
      <c r="L28" s="28"/>
    </row>
    <row r="29" spans="2:12" s="1" customFormat="1" ht="6.9" customHeight="1">
      <c r="B29" s="28"/>
      <c r="D29" s="45"/>
      <c r="E29" s="45"/>
      <c r="F29" s="45"/>
      <c r="G29" s="45"/>
      <c r="H29" s="45"/>
      <c r="I29" s="86"/>
      <c r="J29" s="45"/>
      <c r="K29" s="45"/>
      <c r="L29" s="28"/>
    </row>
    <row r="30" spans="2:12" s="1" customFormat="1" ht="25.35" customHeight="1">
      <c r="B30" s="28"/>
      <c r="D30" s="87" t="s">
        <v>38</v>
      </c>
      <c r="I30" s="82"/>
      <c r="J30" s="58">
        <f>ROUND(J89,2)</f>
        <v>0</v>
      </c>
      <c r="L30" s="28"/>
    </row>
    <row r="31" spans="2:12" s="1" customFormat="1" ht="6.9" customHeight="1">
      <c r="B31" s="28"/>
      <c r="D31" s="45"/>
      <c r="E31" s="45"/>
      <c r="F31" s="45"/>
      <c r="G31" s="45"/>
      <c r="H31" s="45"/>
      <c r="I31" s="86"/>
      <c r="J31" s="45"/>
      <c r="K31" s="45"/>
      <c r="L31" s="28"/>
    </row>
    <row r="32" spans="2:12" s="1" customFormat="1" ht="14.4" customHeight="1">
      <c r="B32" s="28"/>
      <c r="F32" s="31" t="s">
        <v>40</v>
      </c>
      <c r="I32" s="88" t="s">
        <v>39</v>
      </c>
      <c r="J32" s="31" t="s">
        <v>41</v>
      </c>
      <c r="L32" s="28"/>
    </row>
    <row r="33" spans="2:12" s="1" customFormat="1" ht="14.4" customHeight="1">
      <c r="B33" s="28"/>
      <c r="D33" s="23" t="s">
        <v>42</v>
      </c>
      <c r="E33" s="23" t="s">
        <v>43</v>
      </c>
      <c r="F33" s="89">
        <f>ROUND((SUM(BE89:BE180)),2)</f>
        <v>0</v>
      </c>
      <c r="I33" s="90">
        <v>0.21</v>
      </c>
      <c r="J33" s="89">
        <f>ROUND(((SUM(BE89:BE180))*I33),2)</f>
        <v>0</v>
      </c>
      <c r="L33" s="28"/>
    </row>
    <row r="34" spans="2:12" s="1" customFormat="1" ht="14.4" customHeight="1">
      <c r="B34" s="28"/>
      <c r="E34" s="23" t="s">
        <v>44</v>
      </c>
      <c r="F34" s="89">
        <f>ROUND((SUM(BF89:BF180)),2)</f>
        <v>0</v>
      </c>
      <c r="I34" s="90">
        <v>0.15</v>
      </c>
      <c r="J34" s="89">
        <f>ROUND(((SUM(BF89:BF180))*I34),2)</f>
        <v>0</v>
      </c>
      <c r="L34" s="28"/>
    </row>
    <row r="35" spans="2:12" s="1" customFormat="1" ht="14.4" customHeight="1" hidden="1">
      <c r="B35" s="28"/>
      <c r="E35" s="23" t="s">
        <v>45</v>
      </c>
      <c r="F35" s="89">
        <f>ROUND((SUM(BG89:BG180)),2)</f>
        <v>0</v>
      </c>
      <c r="I35" s="90">
        <v>0.21</v>
      </c>
      <c r="J35" s="89">
        <f>0</f>
        <v>0</v>
      </c>
      <c r="L35" s="28"/>
    </row>
    <row r="36" spans="2:12" s="1" customFormat="1" ht="14.4" customHeight="1" hidden="1">
      <c r="B36" s="28"/>
      <c r="E36" s="23" t="s">
        <v>46</v>
      </c>
      <c r="F36" s="89">
        <f>ROUND((SUM(BH89:BH180)),2)</f>
        <v>0</v>
      </c>
      <c r="I36" s="90">
        <v>0.15</v>
      </c>
      <c r="J36" s="89">
        <f>0</f>
        <v>0</v>
      </c>
      <c r="L36" s="28"/>
    </row>
    <row r="37" spans="2:12" s="1" customFormat="1" ht="14.4" customHeight="1" hidden="1">
      <c r="B37" s="28"/>
      <c r="E37" s="23" t="s">
        <v>47</v>
      </c>
      <c r="F37" s="89">
        <f>ROUND((SUM(BI89:BI180)),2)</f>
        <v>0</v>
      </c>
      <c r="I37" s="90">
        <v>0</v>
      </c>
      <c r="J37" s="89">
        <f>0</f>
        <v>0</v>
      </c>
      <c r="L37" s="28"/>
    </row>
    <row r="38" spans="2:12" s="1" customFormat="1" ht="6.9" customHeight="1">
      <c r="B38" s="28"/>
      <c r="I38" s="82"/>
      <c r="L38" s="28"/>
    </row>
    <row r="39" spans="2:12" s="1" customFormat="1" ht="25.35" customHeight="1">
      <c r="B39" s="28"/>
      <c r="C39" s="91"/>
      <c r="D39" s="92" t="s">
        <v>48</v>
      </c>
      <c r="E39" s="49"/>
      <c r="F39" s="49"/>
      <c r="G39" s="93" t="s">
        <v>49</v>
      </c>
      <c r="H39" s="94" t="s">
        <v>50</v>
      </c>
      <c r="I39" s="95"/>
      <c r="J39" s="96">
        <f>SUM(J30:J37)</f>
        <v>0</v>
      </c>
      <c r="K39" s="97"/>
      <c r="L39" s="28"/>
    </row>
    <row r="40" spans="2:12" s="1" customFormat="1" ht="14.4" customHeight="1">
      <c r="B40" s="37"/>
      <c r="C40" s="38"/>
      <c r="D40" s="38"/>
      <c r="E40" s="38"/>
      <c r="F40" s="38"/>
      <c r="G40" s="38"/>
      <c r="H40" s="38"/>
      <c r="I40" s="98"/>
      <c r="J40" s="38"/>
      <c r="K40" s="38"/>
      <c r="L40" s="28"/>
    </row>
    <row r="44" spans="2:12" s="1" customFormat="1" ht="6.9" customHeight="1">
      <c r="B44" s="39"/>
      <c r="C44" s="40"/>
      <c r="D44" s="40"/>
      <c r="E44" s="40"/>
      <c r="F44" s="40"/>
      <c r="G44" s="40"/>
      <c r="H44" s="40"/>
      <c r="I44" s="99"/>
      <c r="J44" s="40"/>
      <c r="K44" s="40"/>
      <c r="L44" s="28"/>
    </row>
    <row r="45" spans="2:12" s="1" customFormat="1" ht="24.9" customHeight="1">
      <c r="B45" s="28"/>
      <c r="C45" s="18" t="s">
        <v>94</v>
      </c>
      <c r="I45" s="82"/>
      <c r="L45" s="28"/>
    </row>
    <row r="46" spans="2:12" s="1" customFormat="1" ht="6.9" customHeight="1">
      <c r="B46" s="28"/>
      <c r="I46" s="82"/>
      <c r="L46" s="28"/>
    </row>
    <row r="47" spans="2:12" s="1" customFormat="1" ht="12" customHeight="1">
      <c r="B47" s="28"/>
      <c r="C47" s="23" t="s">
        <v>17</v>
      </c>
      <c r="I47" s="82"/>
      <c r="L47" s="28"/>
    </row>
    <row r="48" spans="2:12" s="1" customFormat="1" ht="16.5" customHeight="1">
      <c r="B48" s="28"/>
      <c r="E48" s="295" t="str">
        <f>E7</f>
        <v>Olomouc, Envelopa, zpevněná plocha Přírodovědecké fakulty</v>
      </c>
      <c r="F48" s="296"/>
      <c r="G48" s="296"/>
      <c r="H48" s="296"/>
      <c r="I48" s="82"/>
      <c r="L48" s="28"/>
    </row>
    <row r="49" spans="2:12" s="1" customFormat="1" ht="12" customHeight="1">
      <c r="B49" s="28"/>
      <c r="C49" s="23" t="s">
        <v>91</v>
      </c>
      <c r="I49" s="82"/>
      <c r="L49" s="28"/>
    </row>
    <row r="50" spans="2:12" s="1" customFormat="1" ht="16.5" customHeight="1">
      <c r="B50" s="28"/>
      <c r="E50" s="275" t="str">
        <f>E9</f>
        <v>01 - SO 101 ZPEVNĚNÉ PLOCHY</v>
      </c>
      <c r="F50" s="274"/>
      <c r="G50" s="274"/>
      <c r="H50" s="274"/>
      <c r="I50" s="82"/>
      <c r="L50" s="28"/>
    </row>
    <row r="51" spans="2:12" s="1" customFormat="1" ht="6.9" customHeight="1">
      <c r="B51" s="28"/>
      <c r="I51" s="82"/>
      <c r="L51" s="28"/>
    </row>
    <row r="52" spans="2:12" s="1" customFormat="1" ht="12" customHeight="1">
      <c r="B52" s="28"/>
      <c r="C52" s="23" t="s">
        <v>21</v>
      </c>
      <c r="F52" s="14" t="str">
        <f>F12</f>
        <v>Olomouc</v>
      </c>
      <c r="I52" s="83" t="s">
        <v>23</v>
      </c>
      <c r="J52" s="44" t="str">
        <f>IF(J12="","",J12)</f>
        <v>15. 5. 2019</v>
      </c>
      <c r="L52" s="28"/>
    </row>
    <row r="53" spans="2:12" s="1" customFormat="1" ht="6.9" customHeight="1">
      <c r="B53" s="28"/>
      <c r="I53" s="82"/>
      <c r="L53" s="28"/>
    </row>
    <row r="54" spans="2:12" s="1" customFormat="1" ht="24.9" customHeight="1">
      <c r="B54" s="28"/>
      <c r="C54" s="23" t="s">
        <v>25</v>
      </c>
      <c r="F54" s="14" t="str">
        <f>E15</f>
        <v>UPOL</v>
      </c>
      <c r="I54" s="83" t="s">
        <v>31</v>
      </c>
      <c r="J54" s="26" t="str">
        <f>E21</f>
        <v>Alfaprojekt Olomouc a.s., Tylova 4, 779 00 Olomouc</v>
      </c>
      <c r="L54" s="28"/>
    </row>
    <row r="55" spans="2:12" s="1" customFormat="1" ht="13.65" customHeight="1">
      <c r="B55" s="28"/>
      <c r="C55" s="23" t="s">
        <v>29</v>
      </c>
      <c r="F55" s="14" t="str">
        <f>IF(E18="","",E18)</f>
        <v>Vyplň údaj</v>
      </c>
      <c r="I55" s="83" t="s">
        <v>34</v>
      </c>
      <c r="J55" s="26" t="str">
        <f>E24</f>
        <v>Petr Staněk</v>
      </c>
      <c r="L55" s="28"/>
    </row>
    <row r="56" spans="2:12" s="1" customFormat="1" ht="10.35" customHeight="1">
      <c r="B56" s="28"/>
      <c r="I56" s="82"/>
      <c r="L56" s="28"/>
    </row>
    <row r="57" spans="2:12" s="1" customFormat="1" ht="29.25" customHeight="1">
      <c r="B57" s="28"/>
      <c r="C57" s="100" t="s">
        <v>95</v>
      </c>
      <c r="D57" s="91"/>
      <c r="E57" s="91"/>
      <c r="F57" s="91"/>
      <c r="G57" s="91"/>
      <c r="H57" s="91"/>
      <c r="I57" s="101"/>
      <c r="J57" s="102" t="s">
        <v>96</v>
      </c>
      <c r="K57" s="91"/>
      <c r="L57" s="28"/>
    </row>
    <row r="58" spans="2:12" s="1" customFormat="1" ht="10.35" customHeight="1">
      <c r="B58" s="28"/>
      <c r="I58" s="82"/>
      <c r="L58" s="28"/>
    </row>
    <row r="59" spans="2:47" s="1" customFormat="1" ht="22.95" customHeight="1">
      <c r="B59" s="28"/>
      <c r="C59" s="103" t="s">
        <v>70</v>
      </c>
      <c r="I59" s="82"/>
      <c r="J59" s="58">
        <f>J89</f>
        <v>0</v>
      </c>
      <c r="L59" s="28"/>
      <c r="AU59" s="14" t="s">
        <v>97</v>
      </c>
    </row>
    <row r="60" spans="2:12" s="7" customFormat="1" ht="24.9" customHeight="1">
      <c r="B60" s="104"/>
      <c r="D60" s="105" t="s">
        <v>98</v>
      </c>
      <c r="E60" s="106"/>
      <c r="F60" s="106"/>
      <c r="G60" s="106"/>
      <c r="H60" s="106"/>
      <c r="I60" s="107"/>
      <c r="J60" s="108">
        <f>J90</f>
        <v>0</v>
      </c>
      <c r="L60" s="104"/>
    </row>
    <row r="61" spans="2:12" s="8" customFormat="1" ht="19.95" customHeight="1">
      <c r="B61" s="109"/>
      <c r="D61" s="110" t="s">
        <v>99</v>
      </c>
      <c r="E61" s="111"/>
      <c r="F61" s="111"/>
      <c r="G61" s="111"/>
      <c r="H61" s="111"/>
      <c r="I61" s="112"/>
      <c r="J61" s="113">
        <f>J91</f>
        <v>0</v>
      </c>
      <c r="L61" s="109"/>
    </row>
    <row r="62" spans="2:12" s="8" customFormat="1" ht="14.85" customHeight="1">
      <c r="B62" s="109"/>
      <c r="D62" s="110" t="s">
        <v>100</v>
      </c>
      <c r="E62" s="111"/>
      <c r="F62" s="111"/>
      <c r="G62" s="111"/>
      <c r="H62" s="111"/>
      <c r="I62" s="112"/>
      <c r="J62" s="113">
        <f>J92</f>
        <v>0</v>
      </c>
      <c r="L62" s="109"/>
    </row>
    <row r="63" spans="2:12" s="8" customFormat="1" ht="14.85" customHeight="1">
      <c r="B63" s="109"/>
      <c r="D63" s="110" t="s">
        <v>101</v>
      </c>
      <c r="E63" s="111"/>
      <c r="F63" s="111"/>
      <c r="G63" s="111"/>
      <c r="H63" s="111"/>
      <c r="I63" s="112"/>
      <c r="J63" s="113">
        <f>J111</f>
        <v>0</v>
      </c>
      <c r="L63" s="109"/>
    </row>
    <row r="64" spans="2:12" s="8" customFormat="1" ht="14.85" customHeight="1">
      <c r="B64" s="109"/>
      <c r="D64" s="110" t="s">
        <v>102</v>
      </c>
      <c r="E64" s="111"/>
      <c r="F64" s="111"/>
      <c r="G64" s="111"/>
      <c r="H64" s="111"/>
      <c r="I64" s="112"/>
      <c r="J64" s="113">
        <f>J126</f>
        <v>0</v>
      </c>
      <c r="L64" s="109"/>
    </row>
    <row r="65" spans="2:12" s="8" customFormat="1" ht="19.95" customHeight="1">
      <c r="B65" s="109"/>
      <c r="D65" s="110" t="s">
        <v>103</v>
      </c>
      <c r="E65" s="111"/>
      <c r="F65" s="111"/>
      <c r="G65" s="111"/>
      <c r="H65" s="111"/>
      <c r="I65" s="112"/>
      <c r="J65" s="113">
        <f>J130</f>
        <v>0</v>
      </c>
      <c r="L65" s="109"/>
    </row>
    <row r="66" spans="2:12" s="8" customFormat="1" ht="19.95" customHeight="1">
      <c r="B66" s="109"/>
      <c r="D66" s="110" t="s">
        <v>104</v>
      </c>
      <c r="E66" s="111"/>
      <c r="F66" s="111"/>
      <c r="G66" s="111"/>
      <c r="H66" s="111"/>
      <c r="I66" s="112"/>
      <c r="J66" s="113">
        <f>J157</f>
        <v>0</v>
      </c>
      <c r="L66" s="109"/>
    </row>
    <row r="67" spans="2:12" s="8" customFormat="1" ht="19.95" customHeight="1">
      <c r="B67" s="109"/>
      <c r="D67" s="110" t="s">
        <v>105</v>
      </c>
      <c r="E67" s="111"/>
      <c r="F67" s="111"/>
      <c r="G67" s="111"/>
      <c r="H67" s="111"/>
      <c r="I67" s="112"/>
      <c r="J67" s="113">
        <f>J167</f>
        <v>0</v>
      </c>
      <c r="L67" s="109"/>
    </row>
    <row r="68" spans="2:12" s="8" customFormat="1" ht="14.85" customHeight="1">
      <c r="B68" s="109"/>
      <c r="D68" s="110" t="s">
        <v>106</v>
      </c>
      <c r="E68" s="111"/>
      <c r="F68" s="111"/>
      <c r="G68" s="111"/>
      <c r="H68" s="111"/>
      <c r="I68" s="112"/>
      <c r="J68" s="113">
        <f>J168</f>
        <v>0</v>
      </c>
      <c r="L68" s="109"/>
    </row>
    <row r="69" spans="2:12" s="8" customFormat="1" ht="14.85" customHeight="1">
      <c r="B69" s="109"/>
      <c r="D69" s="110" t="s">
        <v>107</v>
      </c>
      <c r="E69" s="111"/>
      <c r="F69" s="111"/>
      <c r="G69" s="111"/>
      <c r="H69" s="111"/>
      <c r="I69" s="112"/>
      <c r="J69" s="113">
        <f>J179</f>
        <v>0</v>
      </c>
      <c r="L69" s="109"/>
    </row>
    <row r="70" spans="2:12" s="1" customFormat="1" ht="21.75" customHeight="1">
      <c r="B70" s="28"/>
      <c r="I70" s="82"/>
      <c r="L70" s="28"/>
    </row>
    <row r="71" spans="2:12" s="1" customFormat="1" ht="6.9" customHeight="1">
      <c r="B71" s="37"/>
      <c r="C71" s="38"/>
      <c r="D71" s="38"/>
      <c r="E71" s="38"/>
      <c r="F71" s="38"/>
      <c r="G71" s="38"/>
      <c r="H71" s="38"/>
      <c r="I71" s="98"/>
      <c r="J71" s="38"/>
      <c r="K71" s="38"/>
      <c r="L71" s="28"/>
    </row>
    <row r="75" spans="2:12" s="1" customFormat="1" ht="6.9" customHeight="1">
      <c r="B75" s="39"/>
      <c r="C75" s="40"/>
      <c r="D75" s="40"/>
      <c r="E75" s="40"/>
      <c r="F75" s="40"/>
      <c r="G75" s="40"/>
      <c r="H75" s="40"/>
      <c r="I75" s="99"/>
      <c r="J75" s="40"/>
      <c r="K75" s="40"/>
      <c r="L75" s="28"/>
    </row>
    <row r="76" spans="2:12" s="1" customFormat="1" ht="24.9" customHeight="1">
      <c r="B76" s="28"/>
      <c r="C76" s="18" t="s">
        <v>108</v>
      </c>
      <c r="I76" s="82"/>
      <c r="L76" s="28"/>
    </row>
    <row r="77" spans="2:12" s="1" customFormat="1" ht="6.9" customHeight="1">
      <c r="B77" s="28"/>
      <c r="I77" s="82"/>
      <c r="L77" s="28"/>
    </row>
    <row r="78" spans="2:12" s="1" customFormat="1" ht="12" customHeight="1">
      <c r="B78" s="28"/>
      <c r="C78" s="23" t="s">
        <v>17</v>
      </c>
      <c r="I78" s="82"/>
      <c r="L78" s="28"/>
    </row>
    <row r="79" spans="2:12" s="1" customFormat="1" ht="16.5" customHeight="1">
      <c r="B79" s="28"/>
      <c r="E79" s="295" t="str">
        <f>E7</f>
        <v>Olomouc, Envelopa, zpevněná plocha Přírodovědecké fakulty</v>
      </c>
      <c r="F79" s="296"/>
      <c r="G79" s="296"/>
      <c r="H79" s="296"/>
      <c r="I79" s="82"/>
      <c r="L79" s="28"/>
    </row>
    <row r="80" spans="2:12" s="1" customFormat="1" ht="12" customHeight="1">
      <c r="B80" s="28"/>
      <c r="C80" s="23" t="s">
        <v>91</v>
      </c>
      <c r="I80" s="82"/>
      <c r="L80" s="28"/>
    </row>
    <row r="81" spans="2:12" s="1" customFormat="1" ht="16.5" customHeight="1">
      <c r="B81" s="28"/>
      <c r="E81" s="275" t="str">
        <f>E9</f>
        <v>01 - SO 101 ZPEVNĚNÉ PLOCHY</v>
      </c>
      <c r="F81" s="274"/>
      <c r="G81" s="274"/>
      <c r="H81" s="274"/>
      <c r="I81" s="82"/>
      <c r="L81" s="28"/>
    </row>
    <row r="82" spans="2:12" s="1" customFormat="1" ht="6.9" customHeight="1">
      <c r="B82" s="28"/>
      <c r="I82" s="82"/>
      <c r="L82" s="28"/>
    </row>
    <row r="83" spans="2:12" s="1" customFormat="1" ht="12" customHeight="1">
      <c r="B83" s="28"/>
      <c r="C83" s="23" t="s">
        <v>21</v>
      </c>
      <c r="F83" s="14" t="str">
        <f>F12</f>
        <v>Olomouc</v>
      </c>
      <c r="I83" s="83" t="s">
        <v>23</v>
      </c>
      <c r="J83" s="44" t="str">
        <f>IF(J12="","",J12)</f>
        <v>15. 5. 2019</v>
      </c>
      <c r="L83" s="28"/>
    </row>
    <row r="84" spans="2:12" s="1" customFormat="1" ht="6.9" customHeight="1">
      <c r="B84" s="28"/>
      <c r="I84" s="82"/>
      <c r="L84" s="28"/>
    </row>
    <row r="85" spans="2:12" s="1" customFormat="1" ht="24.9" customHeight="1">
      <c r="B85" s="28"/>
      <c r="C85" s="23" t="s">
        <v>25</v>
      </c>
      <c r="F85" s="14" t="str">
        <f>E15</f>
        <v>UPOL</v>
      </c>
      <c r="I85" s="83" t="s">
        <v>31</v>
      </c>
      <c r="J85" s="26" t="str">
        <f>E21</f>
        <v>Alfaprojekt Olomouc a.s., Tylova 4, 779 00 Olomouc</v>
      </c>
      <c r="L85" s="28"/>
    </row>
    <row r="86" spans="2:12" s="1" customFormat="1" ht="13.65" customHeight="1">
      <c r="B86" s="28"/>
      <c r="C86" s="23" t="s">
        <v>29</v>
      </c>
      <c r="F86" s="14" t="str">
        <f>IF(E18="","",E18)</f>
        <v>Vyplň údaj</v>
      </c>
      <c r="I86" s="83" t="s">
        <v>34</v>
      </c>
      <c r="J86" s="26" t="str">
        <f>E24</f>
        <v>Petr Staněk</v>
      </c>
      <c r="L86" s="28"/>
    </row>
    <row r="87" spans="2:12" s="1" customFormat="1" ht="10.35" customHeight="1">
      <c r="B87" s="28"/>
      <c r="I87" s="82"/>
      <c r="L87" s="28"/>
    </row>
    <row r="88" spans="2:20" s="9" customFormat="1" ht="29.25" customHeight="1">
      <c r="B88" s="114"/>
      <c r="C88" s="115" t="s">
        <v>109</v>
      </c>
      <c r="D88" s="116" t="s">
        <v>57</v>
      </c>
      <c r="E88" s="116" t="s">
        <v>53</v>
      </c>
      <c r="F88" s="116" t="s">
        <v>54</v>
      </c>
      <c r="G88" s="116" t="s">
        <v>110</v>
      </c>
      <c r="H88" s="116" t="s">
        <v>111</v>
      </c>
      <c r="I88" s="117" t="s">
        <v>112</v>
      </c>
      <c r="J88" s="118" t="s">
        <v>96</v>
      </c>
      <c r="K88" s="119" t="s">
        <v>113</v>
      </c>
      <c r="L88" s="114"/>
      <c r="M88" s="51" t="s">
        <v>3</v>
      </c>
      <c r="N88" s="52" t="s">
        <v>42</v>
      </c>
      <c r="O88" s="52" t="s">
        <v>114</v>
      </c>
      <c r="P88" s="52" t="s">
        <v>115</v>
      </c>
      <c r="Q88" s="52" t="s">
        <v>116</v>
      </c>
      <c r="R88" s="52" t="s">
        <v>117</v>
      </c>
      <c r="S88" s="52" t="s">
        <v>118</v>
      </c>
      <c r="T88" s="53" t="s">
        <v>119</v>
      </c>
    </row>
    <row r="89" spans="2:63" s="1" customFormat="1" ht="22.95" customHeight="1">
      <c r="B89" s="28"/>
      <c r="C89" s="56" t="s">
        <v>120</v>
      </c>
      <c r="I89" s="82"/>
      <c r="J89" s="120">
        <f>BK89</f>
        <v>0</v>
      </c>
      <c r="L89" s="28"/>
      <c r="M89" s="54"/>
      <c r="N89" s="45"/>
      <c r="O89" s="45"/>
      <c r="P89" s="121">
        <f>P90</f>
        <v>0</v>
      </c>
      <c r="Q89" s="45"/>
      <c r="R89" s="121">
        <f>R90</f>
        <v>57.65282500000001</v>
      </c>
      <c r="S89" s="45"/>
      <c r="T89" s="122">
        <f>T90</f>
        <v>14.010000000000002</v>
      </c>
      <c r="AT89" s="14" t="s">
        <v>71</v>
      </c>
      <c r="AU89" s="14" t="s">
        <v>97</v>
      </c>
      <c r="BK89" s="123">
        <f>BK90</f>
        <v>0</v>
      </c>
    </row>
    <row r="90" spans="2:63" s="10" customFormat="1" ht="25.95" customHeight="1">
      <c r="B90" s="124"/>
      <c r="D90" s="125" t="s">
        <v>71</v>
      </c>
      <c r="E90" s="126" t="s">
        <v>121</v>
      </c>
      <c r="F90" s="126" t="s">
        <v>122</v>
      </c>
      <c r="I90" s="127"/>
      <c r="J90" s="128">
        <f>BK90</f>
        <v>0</v>
      </c>
      <c r="L90" s="124"/>
      <c r="M90" s="129"/>
      <c r="N90" s="130"/>
      <c r="O90" s="130"/>
      <c r="P90" s="131">
        <f>P91+P130+P157+P167</f>
        <v>0</v>
      </c>
      <c r="Q90" s="130"/>
      <c r="R90" s="131">
        <f>R91+R130+R157+R167</f>
        <v>57.65282500000001</v>
      </c>
      <c r="S90" s="130"/>
      <c r="T90" s="132">
        <f>T91+T130+T157+T167</f>
        <v>14.010000000000002</v>
      </c>
      <c r="AR90" s="125" t="s">
        <v>80</v>
      </c>
      <c r="AT90" s="133" t="s">
        <v>71</v>
      </c>
      <c r="AU90" s="133" t="s">
        <v>72</v>
      </c>
      <c r="AY90" s="125" t="s">
        <v>123</v>
      </c>
      <c r="BK90" s="134">
        <f>BK91+BK130+BK157+BK167</f>
        <v>0</v>
      </c>
    </row>
    <row r="91" spans="2:63" s="10" customFormat="1" ht="22.95" customHeight="1">
      <c r="B91" s="124"/>
      <c r="D91" s="125" t="s">
        <v>71</v>
      </c>
      <c r="E91" s="135" t="s">
        <v>80</v>
      </c>
      <c r="F91" s="135" t="s">
        <v>124</v>
      </c>
      <c r="I91" s="127"/>
      <c r="J91" s="136">
        <f>BK91</f>
        <v>0</v>
      </c>
      <c r="L91" s="124"/>
      <c r="M91" s="129"/>
      <c r="N91" s="130"/>
      <c r="O91" s="130"/>
      <c r="P91" s="131">
        <f>P92+P111+P126</f>
        <v>0</v>
      </c>
      <c r="Q91" s="130"/>
      <c r="R91" s="131">
        <f>R92+R111+R126</f>
        <v>0.32994</v>
      </c>
      <c r="S91" s="130"/>
      <c r="T91" s="132">
        <f>T92+T111+T126</f>
        <v>14.010000000000002</v>
      </c>
      <c r="AR91" s="125" t="s">
        <v>80</v>
      </c>
      <c r="AT91" s="133" t="s">
        <v>71</v>
      </c>
      <c r="AU91" s="133" t="s">
        <v>80</v>
      </c>
      <c r="AY91" s="125" t="s">
        <v>123</v>
      </c>
      <c r="BK91" s="134">
        <f>BK92+BK111+BK126</f>
        <v>0</v>
      </c>
    </row>
    <row r="92" spans="2:63" s="10" customFormat="1" ht="20.85" customHeight="1">
      <c r="B92" s="124"/>
      <c r="D92" s="125" t="s">
        <v>71</v>
      </c>
      <c r="E92" s="135" t="s">
        <v>125</v>
      </c>
      <c r="F92" s="135" t="s">
        <v>126</v>
      </c>
      <c r="I92" s="127"/>
      <c r="J92" s="136">
        <f>BK92</f>
        <v>0</v>
      </c>
      <c r="L92" s="124"/>
      <c r="M92" s="129"/>
      <c r="N92" s="130"/>
      <c r="O92" s="130"/>
      <c r="P92" s="131">
        <f>SUM(P93:P110)</f>
        <v>0</v>
      </c>
      <c r="Q92" s="130"/>
      <c r="R92" s="131">
        <f>SUM(R93:R110)</f>
        <v>0</v>
      </c>
      <c r="S92" s="130"/>
      <c r="T92" s="132">
        <f>SUM(T93:T110)</f>
        <v>14.010000000000002</v>
      </c>
      <c r="AR92" s="125" t="s">
        <v>80</v>
      </c>
      <c r="AT92" s="133" t="s">
        <v>71</v>
      </c>
      <c r="AU92" s="133" t="s">
        <v>82</v>
      </c>
      <c r="AY92" s="125" t="s">
        <v>123</v>
      </c>
      <c r="BK92" s="134">
        <f>SUM(BK93:BK110)</f>
        <v>0</v>
      </c>
    </row>
    <row r="93" spans="2:65" s="1" customFormat="1" ht="22.5" customHeight="1">
      <c r="B93" s="137"/>
      <c r="C93" s="138" t="s">
        <v>80</v>
      </c>
      <c r="D93" s="138" t="s">
        <v>127</v>
      </c>
      <c r="E93" s="139" t="s">
        <v>128</v>
      </c>
      <c r="F93" s="140" t="s">
        <v>129</v>
      </c>
      <c r="G93" s="141" t="s">
        <v>130</v>
      </c>
      <c r="H93" s="142">
        <v>16.5</v>
      </c>
      <c r="I93" s="143"/>
      <c r="J93" s="144">
        <f>ROUND(I93*H93,2)</f>
        <v>0</v>
      </c>
      <c r="K93" s="140" t="s">
        <v>131</v>
      </c>
      <c r="L93" s="28"/>
      <c r="M93" s="145" t="s">
        <v>3</v>
      </c>
      <c r="N93" s="146" t="s">
        <v>43</v>
      </c>
      <c r="O93" s="47"/>
      <c r="P93" s="147">
        <f>O93*H93</f>
        <v>0</v>
      </c>
      <c r="Q93" s="147">
        <v>0</v>
      </c>
      <c r="R93" s="147">
        <f>Q93*H93</f>
        <v>0</v>
      </c>
      <c r="S93" s="147">
        <v>0.26</v>
      </c>
      <c r="T93" s="148">
        <f>S93*H93</f>
        <v>4.29</v>
      </c>
      <c r="AR93" s="14" t="s">
        <v>132</v>
      </c>
      <c r="AT93" s="14" t="s">
        <v>127</v>
      </c>
      <c r="AU93" s="14" t="s">
        <v>133</v>
      </c>
      <c r="AY93" s="14" t="s">
        <v>123</v>
      </c>
      <c r="BE93" s="149">
        <f>IF(N93="základní",J93,0)</f>
        <v>0</v>
      </c>
      <c r="BF93" s="149">
        <f>IF(N93="snížená",J93,0)</f>
        <v>0</v>
      </c>
      <c r="BG93" s="149">
        <f>IF(N93="zákl. přenesená",J93,0)</f>
        <v>0</v>
      </c>
      <c r="BH93" s="149">
        <f>IF(N93="sníž. přenesená",J93,0)</f>
        <v>0</v>
      </c>
      <c r="BI93" s="149">
        <f>IF(N93="nulová",J93,0)</f>
        <v>0</v>
      </c>
      <c r="BJ93" s="14" t="s">
        <v>80</v>
      </c>
      <c r="BK93" s="149">
        <f>ROUND(I93*H93,2)</f>
        <v>0</v>
      </c>
      <c r="BL93" s="14" t="s">
        <v>132</v>
      </c>
      <c r="BM93" s="14" t="s">
        <v>134</v>
      </c>
    </row>
    <row r="94" spans="2:47" s="1" customFormat="1" ht="124.8">
      <c r="B94" s="28"/>
      <c r="D94" s="150" t="s">
        <v>135</v>
      </c>
      <c r="F94" s="151" t="s">
        <v>136</v>
      </c>
      <c r="I94" s="82"/>
      <c r="L94" s="28"/>
      <c r="M94" s="152"/>
      <c r="N94" s="47"/>
      <c r="O94" s="47"/>
      <c r="P94" s="47"/>
      <c r="Q94" s="47"/>
      <c r="R94" s="47"/>
      <c r="S94" s="47"/>
      <c r="T94" s="48"/>
      <c r="AT94" s="14" t="s">
        <v>135</v>
      </c>
      <c r="AU94" s="14" t="s">
        <v>133</v>
      </c>
    </row>
    <row r="95" spans="2:47" s="1" customFormat="1" ht="28.8">
      <c r="B95" s="28"/>
      <c r="D95" s="150" t="s">
        <v>137</v>
      </c>
      <c r="F95" s="151" t="s">
        <v>138</v>
      </c>
      <c r="I95" s="82"/>
      <c r="L95" s="28"/>
      <c r="M95" s="152"/>
      <c r="N95" s="47"/>
      <c r="O95" s="47"/>
      <c r="P95" s="47"/>
      <c r="Q95" s="47"/>
      <c r="R95" s="47"/>
      <c r="S95" s="47"/>
      <c r="T95" s="48"/>
      <c r="AT95" s="14" t="s">
        <v>137</v>
      </c>
      <c r="AU95" s="14" t="s">
        <v>133</v>
      </c>
    </row>
    <row r="96" spans="2:51" s="11" customFormat="1" ht="12">
      <c r="B96" s="153"/>
      <c r="D96" s="150" t="s">
        <v>139</v>
      </c>
      <c r="E96" s="154" t="s">
        <v>3</v>
      </c>
      <c r="F96" s="155" t="s">
        <v>140</v>
      </c>
      <c r="H96" s="156">
        <v>16.5</v>
      </c>
      <c r="I96" s="157"/>
      <c r="L96" s="153"/>
      <c r="M96" s="158"/>
      <c r="N96" s="159"/>
      <c r="O96" s="159"/>
      <c r="P96" s="159"/>
      <c r="Q96" s="159"/>
      <c r="R96" s="159"/>
      <c r="S96" s="159"/>
      <c r="T96" s="160"/>
      <c r="AT96" s="154" t="s">
        <v>139</v>
      </c>
      <c r="AU96" s="154" t="s">
        <v>133</v>
      </c>
      <c r="AV96" s="11" t="s">
        <v>82</v>
      </c>
      <c r="AW96" s="11" t="s">
        <v>33</v>
      </c>
      <c r="AX96" s="11" t="s">
        <v>80</v>
      </c>
      <c r="AY96" s="154" t="s">
        <v>123</v>
      </c>
    </row>
    <row r="97" spans="2:65" s="1" customFormat="1" ht="22.5" customHeight="1">
      <c r="B97" s="137"/>
      <c r="C97" s="138" t="s">
        <v>82</v>
      </c>
      <c r="D97" s="138" t="s">
        <v>127</v>
      </c>
      <c r="E97" s="139" t="s">
        <v>141</v>
      </c>
      <c r="F97" s="140" t="s">
        <v>142</v>
      </c>
      <c r="G97" s="141" t="s">
        <v>130</v>
      </c>
      <c r="H97" s="142">
        <v>16.5</v>
      </c>
      <c r="I97" s="143"/>
      <c r="J97" s="144">
        <f>ROUND(I97*H97,2)</f>
        <v>0</v>
      </c>
      <c r="K97" s="140" t="s">
        <v>131</v>
      </c>
      <c r="L97" s="28"/>
      <c r="M97" s="145" t="s">
        <v>3</v>
      </c>
      <c r="N97" s="146" t="s">
        <v>43</v>
      </c>
      <c r="O97" s="47"/>
      <c r="P97" s="147">
        <f>O97*H97</f>
        <v>0</v>
      </c>
      <c r="Q97" s="147">
        <v>0</v>
      </c>
      <c r="R97" s="147">
        <f>Q97*H97</f>
        <v>0</v>
      </c>
      <c r="S97" s="147">
        <v>0.44</v>
      </c>
      <c r="T97" s="148">
        <f>S97*H97</f>
        <v>7.26</v>
      </c>
      <c r="AR97" s="14" t="s">
        <v>132</v>
      </c>
      <c r="AT97" s="14" t="s">
        <v>127</v>
      </c>
      <c r="AU97" s="14" t="s">
        <v>133</v>
      </c>
      <c r="AY97" s="14" t="s">
        <v>123</v>
      </c>
      <c r="BE97" s="149">
        <f>IF(N97="základní",J97,0)</f>
        <v>0</v>
      </c>
      <c r="BF97" s="149">
        <f>IF(N97="snížená",J97,0)</f>
        <v>0</v>
      </c>
      <c r="BG97" s="149">
        <f>IF(N97="zákl. přenesená",J97,0)</f>
        <v>0</v>
      </c>
      <c r="BH97" s="149">
        <f>IF(N97="sníž. přenesená",J97,0)</f>
        <v>0</v>
      </c>
      <c r="BI97" s="149">
        <f>IF(N97="nulová",J97,0)</f>
        <v>0</v>
      </c>
      <c r="BJ97" s="14" t="s">
        <v>80</v>
      </c>
      <c r="BK97" s="149">
        <f>ROUND(I97*H97,2)</f>
        <v>0</v>
      </c>
      <c r="BL97" s="14" t="s">
        <v>132</v>
      </c>
      <c r="BM97" s="14" t="s">
        <v>143</v>
      </c>
    </row>
    <row r="98" spans="2:47" s="1" customFormat="1" ht="28.8">
      <c r="B98" s="28"/>
      <c r="D98" s="150" t="s">
        <v>137</v>
      </c>
      <c r="F98" s="151" t="s">
        <v>144</v>
      </c>
      <c r="I98" s="82"/>
      <c r="L98" s="28"/>
      <c r="M98" s="152"/>
      <c r="N98" s="47"/>
      <c r="O98" s="47"/>
      <c r="P98" s="47"/>
      <c r="Q98" s="47"/>
      <c r="R98" s="47"/>
      <c r="S98" s="47"/>
      <c r="T98" s="48"/>
      <c r="AT98" s="14" t="s">
        <v>137</v>
      </c>
      <c r="AU98" s="14" t="s">
        <v>133</v>
      </c>
    </row>
    <row r="99" spans="2:51" s="11" customFormat="1" ht="12">
      <c r="B99" s="153"/>
      <c r="D99" s="150" t="s">
        <v>139</v>
      </c>
      <c r="E99" s="154" t="s">
        <v>3</v>
      </c>
      <c r="F99" s="155" t="s">
        <v>140</v>
      </c>
      <c r="H99" s="156">
        <v>16.5</v>
      </c>
      <c r="I99" s="157"/>
      <c r="L99" s="153"/>
      <c r="M99" s="158"/>
      <c r="N99" s="159"/>
      <c r="O99" s="159"/>
      <c r="P99" s="159"/>
      <c r="Q99" s="159"/>
      <c r="R99" s="159"/>
      <c r="S99" s="159"/>
      <c r="T99" s="160"/>
      <c r="AT99" s="154" t="s">
        <v>139</v>
      </c>
      <c r="AU99" s="154" t="s">
        <v>133</v>
      </c>
      <c r="AV99" s="11" t="s">
        <v>82</v>
      </c>
      <c r="AW99" s="11" t="s">
        <v>33</v>
      </c>
      <c r="AX99" s="11" t="s">
        <v>80</v>
      </c>
      <c r="AY99" s="154" t="s">
        <v>123</v>
      </c>
    </row>
    <row r="100" spans="2:65" s="1" customFormat="1" ht="22.5" customHeight="1">
      <c r="B100" s="137"/>
      <c r="C100" s="138" t="s">
        <v>133</v>
      </c>
      <c r="D100" s="138" t="s">
        <v>127</v>
      </c>
      <c r="E100" s="139" t="s">
        <v>145</v>
      </c>
      <c r="F100" s="140" t="s">
        <v>146</v>
      </c>
      <c r="G100" s="141" t="s">
        <v>147</v>
      </c>
      <c r="H100" s="142">
        <v>12</v>
      </c>
      <c r="I100" s="143"/>
      <c r="J100" s="144">
        <f>ROUND(I100*H100,2)</f>
        <v>0</v>
      </c>
      <c r="K100" s="140" t="s">
        <v>148</v>
      </c>
      <c r="L100" s="28"/>
      <c r="M100" s="145" t="s">
        <v>3</v>
      </c>
      <c r="N100" s="146" t="s">
        <v>43</v>
      </c>
      <c r="O100" s="47"/>
      <c r="P100" s="147">
        <f>O100*H100</f>
        <v>0</v>
      </c>
      <c r="Q100" s="147">
        <v>0</v>
      </c>
      <c r="R100" s="147">
        <f>Q100*H100</f>
        <v>0</v>
      </c>
      <c r="S100" s="147">
        <v>0.205</v>
      </c>
      <c r="T100" s="148">
        <f>S100*H100</f>
        <v>2.46</v>
      </c>
      <c r="AR100" s="14" t="s">
        <v>132</v>
      </c>
      <c r="AT100" s="14" t="s">
        <v>127</v>
      </c>
      <c r="AU100" s="14" t="s">
        <v>133</v>
      </c>
      <c r="AY100" s="14" t="s">
        <v>123</v>
      </c>
      <c r="BE100" s="149">
        <f>IF(N100="základní",J100,0)</f>
        <v>0</v>
      </c>
      <c r="BF100" s="149">
        <f>IF(N100="snížená",J100,0)</f>
        <v>0</v>
      </c>
      <c r="BG100" s="149">
        <f>IF(N100="zákl. přenesená",J100,0)</f>
        <v>0</v>
      </c>
      <c r="BH100" s="149">
        <f>IF(N100="sníž. přenesená",J100,0)</f>
        <v>0</v>
      </c>
      <c r="BI100" s="149">
        <f>IF(N100="nulová",J100,0)</f>
        <v>0</v>
      </c>
      <c r="BJ100" s="14" t="s">
        <v>80</v>
      </c>
      <c r="BK100" s="149">
        <f>ROUND(I100*H100,2)</f>
        <v>0</v>
      </c>
      <c r="BL100" s="14" t="s">
        <v>132</v>
      </c>
      <c r="BM100" s="14" t="s">
        <v>149</v>
      </c>
    </row>
    <row r="101" spans="2:47" s="1" customFormat="1" ht="19.2">
      <c r="B101" s="28"/>
      <c r="D101" s="150" t="s">
        <v>137</v>
      </c>
      <c r="F101" s="151" t="s">
        <v>150</v>
      </c>
      <c r="I101" s="82"/>
      <c r="L101" s="28"/>
      <c r="M101" s="152"/>
      <c r="N101" s="47"/>
      <c r="O101" s="47"/>
      <c r="P101" s="47"/>
      <c r="Q101" s="47"/>
      <c r="R101" s="47"/>
      <c r="S101" s="47"/>
      <c r="T101" s="48"/>
      <c r="AT101" s="14" t="s">
        <v>137</v>
      </c>
      <c r="AU101" s="14" t="s">
        <v>133</v>
      </c>
    </row>
    <row r="102" spans="2:65" s="1" customFormat="1" ht="16.5" customHeight="1">
      <c r="B102" s="137"/>
      <c r="C102" s="138" t="s">
        <v>132</v>
      </c>
      <c r="D102" s="138" t="s">
        <v>127</v>
      </c>
      <c r="E102" s="139" t="s">
        <v>151</v>
      </c>
      <c r="F102" s="140" t="s">
        <v>152</v>
      </c>
      <c r="G102" s="141" t="s">
        <v>153</v>
      </c>
      <c r="H102" s="142">
        <v>6.6</v>
      </c>
      <c r="I102" s="143"/>
      <c r="J102" s="144">
        <f>ROUND(I102*H102,2)</f>
        <v>0</v>
      </c>
      <c r="K102" s="140" t="s">
        <v>131</v>
      </c>
      <c r="L102" s="28"/>
      <c r="M102" s="145" t="s">
        <v>3</v>
      </c>
      <c r="N102" s="146" t="s">
        <v>43</v>
      </c>
      <c r="O102" s="47"/>
      <c r="P102" s="147">
        <f>O102*H102</f>
        <v>0</v>
      </c>
      <c r="Q102" s="147">
        <v>0</v>
      </c>
      <c r="R102" s="147">
        <f>Q102*H102</f>
        <v>0</v>
      </c>
      <c r="S102" s="147">
        <v>0</v>
      </c>
      <c r="T102" s="148">
        <f>S102*H102</f>
        <v>0</v>
      </c>
      <c r="AR102" s="14" t="s">
        <v>132</v>
      </c>
      <c r="AT102" s="14" t="s">
        <v>127</v>
      </c>
      <c r="AU102" s="14" t="s">
        <v>133</v>
      </c>
      <c r="AY102" s="14" t="s">
        <v>123</v>
      </c>
      <c r="BE102" s="149">
        <f>IF(N102="základní",J102,0)</f>
        <v>0</v>
      </c>
      <c r="BF102" s="149">
        <f>IF(N102="snížená",J102,0)</f>
        <v>0</v>
      </c>
      <c r="BG102" s="149">
        <f>IF(N102="zákl. přenesená",J102,0)</f>
        <v>0</v>
      </c>
      <c r="BH102" s="149">
        <f>IF(N102="sníž. přenesená",J102,0)</f>
        <v>0</v>
      </c>
      <c r="BI102" s="149">
        <f>IF(N102="nulová",J102,0)</f>
        <v>0</v>
      </c>
      <c r="BJ102" s="14" t="s">
        <v>80</v>
      </c>
      <c r="BK102" s="149">
        <f>ROUND(I102*H102,2)</f>
        <v>0</v>
      </c>
      <c r="BL102" s="14" t="s">
        <v>132</v>
      </c>
      <c r="BM102" s="14" t="s">
        <v>154</v>
      </c>
    </row>
    <row r="103" spans="2:47" s="1" customFormat="1" ht="19.2">
      <c r="B103" s="28"/>
      <c r="D103" s="150" t="s">
        <v>137</v>
      </c>
      <c r="F103" s="151" t="s">
        <v>155</v>
      </c>
      <c r="I103" s="82"/>
      <c r="L103" s="28"/>
      <c r="M103" s="152"/>
      <c r="N103" s="47"/>
      <c r="O103" s="47"/>
      <c r="P103" s="47"/>
      <c r="Q103" s="47"/>
      <c r="R103" s="47"/>
      <c r="S103" s="47"/>
      <c r="T103" s="48"/>
      <c r="AT103" s="14" t="s">
        <v>137</v>
      </c>
      <c r="AU103" s="14" t="s">
        <v>133</v>
      </c>
    </row>
    <row r="104" spans="2:51" s="11" customFormat="1" ht="12">
      <c r="B104" s="153"/>
      <c r="D104" s="150" t="s">
        <v>139</v>
      </c>
      <c r="E104" s="154" t="s">
        <v>3</v>
      </c>
      <c r="F104" s="155" t="s">
        <v>156</v>
      </c>
      <c r="H104" s="156">
        <v>6.6</v>
      </c>
      <c r="I104" s="157"/>
      <c r="L104" s="153"/>
      <c r="M104" s="158"/>
      <c r="N104" s="159"/>
      <c r="O104" s="159"/>
      <c r="P104" s="159"/>
      <c r="Q104" s="159"/>
      <c r="R104" s="159"/>
      <c r="S104" s="159"/>
      <c r="T104" s="160"/>
      <c r="AT104" s="154" t="s">
        <v>139</v>
      </c>
      <c r="AU104" s="154" t="s">
        <v>133</v>
      </c>
      <c r="AV104" s="11" t="s">
        <v>82</v>
      </c>
      <c r="AW104" s="11" t="s">
        <v>33</v>
      </c>
      <c r="AX104" s="11" t="s">
        <v>80</v>
      </c>
      <c r="AY104" s="154" t="s">
        <v>123</v>
      </c>
    </row>
    <row r="105" spans="2:65" s="1" customFormat="1" ht="22.5" customHeight="1">
      <c r="B105" s="137"/>
      <c r="C105" s="138" t="s">
        <v>157</v>
      </c>
      <c r="D105" s="138" t="s">
        <v>127</v>
      </c>
      <c r="E105" s="139" t="s">
        <v>158</v>
      </c>
      <c r="F105" s="140" t="s">
        <v>159</v>
      </c>
      <c r="G105" s="141" t="s">
        <v>153</v>
      </c>
      <c r="H105" s="142">
        <v>66</v>
      </c>
      <c r="I105" s="143"/>
      <c r="J105" s="144">
        <f>ROUND(I105*H105,2)</f>
        <v>0</v>
      </c>
      <c r="K105" s="140" t="s">
        <v>131</v>
      </c>
      <c r="L105" s="28"/>
      <c r="M105" s="145" t="s">
        <v>3</v>
      </c>
      <c r="N105" s="146" t="s">
        <v>43</v>
      </c>
      <c r="O105" s="47"/>
      <c r="P105" s="147">
        <f>O105*H105</f>
        <v>0</v>
      </c>
      <c r="Q105" s="147">
        <v>0</v>
      </c>
      <c r="R105" s="147">
        <f>Q105*H105</f>
        <v>0</v>
      </c>
      <c r="S105" s="147">
        <v>0</v>
      </c>
      <c r="T105" s="148">
        <f>S105*H105</f>
        <v>0</v>
      </c>
      <c r="AR105" s="14" t="s">
        <v>132</v>
      </c>
      <c r="AT105" s="14" t="s">
        <v>127</v>
      </c>
      <c r="AU105" s="14" t="s">
        <v>133</v>
      </c>
      <c r="AY105" s="14" t="s">
        <v>123</v>
      </c>
      <c r="BE105" s="149">
        <f>IF(N105="základní",J105,0)</f>
        <v>0</v>
      </c>
      <c r="BF105" s="149">
        <f>IF(N105="snížená",J105,0)</f>
        <v>0</v>
      </c>
      <c r="BG105" s="149">
        <f>IF(N105="zákl. přenesená",J105,0)</f>
        <v>0</v>
      </c>
      <c r="BH105" s="149">
        <f>IF(N105="sníž. přenesená",J105,0)</f>
        <v>0</v>
      </c>
      <c r="BI105" s="149">
        <f>IF(N105="nulová",J105,0)</f>
        <v>0</v>
      </c>
      <c r="BJ105" s="14" t="s">
        <v>80</v>
      </c>
      <c r="BK105" s="149">
        <f>ROUND(I105*H105,2)</f>
        <v>0</v>
      </c>
      <c r="BL105" s="14" t="s">
        <v>132</v>
      </c>
      <c r="BM105" s="14" t="s">
        <v>160</v>
      </c>
    </row>
    <row r="106" spans="2:47" s="1" customFormat="1" ht="19.2">
      <c r="B106" s="28"/>
      <c r="D106" s="150" t="s">
        <v>137</v>
      </c>
      <c r="F106" s="151" t="s">
        <v>161</v>
      </c>
      <c r="I106" s="82"/>
      <c r="L106" s="28"/>
      <c r="M106" s="152"/>
      <c r="N106" s="47"/>
      <c r="O106" s="47"/>
      <c r="P106" s="47"/>
      <c r="Q106" s="47"/>
      <c r="R106" s="47"/>
      <c r="S106" s="47"/>
      <c r="T106" s="48"/>
      <c r="AT106" s="14" t="s">
        <v>137</v>
      </c>
      <c r="AU106" s="14" t="s">
        <v>133</v>
      </c>
    </row>
    <row r="107" spans="2:51" s="11" customFormat="1" ht="12">
      <c r="B107" s="153"/>
      <c r="D107" s="150" t="s">
        <v>139</v>
      </c>
      <c r="E107" s="154" t="s">
        <v>3</v>
      </c>
      <c r="F107" s="155" t="s">
        <v>156</v>
      </c>
      <c r="H107" s="156">
        <v>6.6</v>
      </c>
      <c r="I107" s="157"/>
      <c r="L107" s="153"/>
      <c r="M107" s="158"/>
      <c r="N107" s="159"/>
      <c r="O107" s="159"/>
      <c r="P107" s="159"/>
      <c r="Q107" s="159"/>
      <c r="R107" s="159"/>
      <c r="S107" s="159"/>
      <c r="T107" s="160"/>
      <c r="AT107" s="154" t="s">
        <v>139</v>
      </c>
      <c r="AU107" s="154" t="s">
        <v>133</v>
      </c>
      <c r="AV107" s="11" t="s">
        <v>82</v>
      </c>
      <c r="AW107" s="11" t="s">
        <v>33</v>
      </c>
      <c r="AX107" s="11" t="s">
        <v>80</v>
      </c>
      <c r="AY107" s="154" t="s">
        <v>123</v>
      </c>
    </row>
    <row r="108" spans="2:51" s="11" customFormat="1" ht="12">
      <c r="B108" s="153"/>
      <c r="D108" s="150" t="s">
        <v>139</v>
      </c>
      <c r="F108" s="155" t="s">
        <v>162</v>
      </c>
      <c r="H108" s="156">
        <v>66</v>
      </c>
      <c r="I108" s="157"/>
      <c r="L108" s="153"/>
      <c r="M108" s="158"/>
      <c r="N108" s="159"/>
      <c r="O108" s="159"/>
      <c r="P108" s="159"/>
      <c r="Q108" s="159"/>
      <c r="R108" s="159"/>
      <c r="S108" s="159"/>
      <c r="T108" s="160"/>
      <c r="AT108" s="154" t="s">
        <v>139</v>
      </c>
      <c r="AU108" s="154" t="s">
        <v>133</v>
      </c>
      <c r="AV108" s="11" t="s">
        <v>82</v>
      </c>
      <c r="AW108" s="11" t="s">
        <v>4</v>
      </c>
      <c r="AX108" s="11" t="s">
        <v>80</v>
      </c>
      <c r="AY108" s="154" t="s">
        <v>123</v>
      </c>
    </row>
    <row r="109" spans="2:65" s="1" customFormat="1" ht="22.5" customHeight="1">
      <c r="B109" s="137"/>
      <c r="C109" s="138" t="s">
        <v>163</v>
      </c>
      <c r="D109" s="138" t="s">
        <v>127</v>
      </c>
      <c r="E109" s="139" t="s">
        <v>164</v>
      </c>
      <c r="F109" s="140" t="s">
        <v>165</v>
      </c>
      <c r="G109" s="141" t="s">
        <v>153</v>
      </c>
      <c r="H109" s="142">
        <v>6.6</v>
      </c>
      <c r="I109" s="143"/>
      <c r="J109" s="144">
        <f>ROUND(I109*H109,2)</f>
        <v>0</v>
      </c>
      <c r="K109" s="140" t="s">
        <v>131</v>
      </c>
      <c r="L109" s="28"/>
      <c r="M109" s="145" t="s">
        <v>3</v>
      </c>
      <c r="N109" s="146" t="s">
        <v>43</v>
      </c>
      <c r="O109" s="47"/>
      <c r="P109" s="147">
        <f>O109*H109</f>
        <v>0</v>
      </c>
      <c r="Q109" s="147">
        <v>0</v>
      </c>
      <c r="R109" s="147">
        <f>Q109*H109</f>
        <v>0</v>
      </c>
      <c r="S109" s="147">
        <v>0</v>
      </c>
      <c r="T109" s="148">
        <f>S109*H109</f>
        <v>0</v>
      </c>
      <c r="AR109" s="14" t="s">
        <v>132</v>
      </c>
      <c r="AT109" s="14" t="s">
        <v>127</v>
      </c>
      <c r="AU109" s="14" t="s">
        <v>133</v>
      </c>
      <c r="AY109" s="14" t="s">
        <v>123</v>
      </c>
      <c r="BE109" s="149">
        <f>IF(N109="základní",J109,0)</f>
        <v>0</v>
      </c>
      <c r="BF109" s="149">
        <f>IF(N109="snížená",J109,0)</f>
        <v>0</v>
      </c>
      <c r="BG109" s="149">
        <f>IF(N109="zákl. přenesená",J109,0)</f>
        <v>0</v>
      </c>
      <c r="BH109" s="149">
        <f>IF(N109="sníž. přenesená",J109,0)</f>
        <v>0</v>
      </c>
      <c r="BI109" s="149">
        <f>IF(N109="nulová",J109,0)</f>
        <v>0</v>
      </c>
      <c r="BJ109" s="14" t="s">
        <v>80</v>
      </c>
      <c r="BK109" s="149">
        <f>ROUND(I109*H109,2)</f>
        <v>0</v>
      </c>
      <c r="BL109" s="14" t="s">
        <v>132</v>
      </c>
      <c r="BM109" s="14" t="s">
        <v>166</v>
      </c>
    </row>
    <row r="110" spans="2:51" s="11" customFormat="1" ht="12">
      <c r="B110" s="153"/>
      <c r="D110" s="150" t="s">
        <v>139</v>
      </c>
      <c r="E110" s="154" t="s">
        <v>3</v>
      </c>
      <c r="F110" s="155" t="s">
        <v>156</v>
      </c>
      <c r="H110" s="156">
        <v>6.6</v>
      </c>
      <c r="I110" s="157"/>
      <c r="L110" s="153"/>
      <c r="M110" s="158"/>
      <c r="N110" s="159"/>
      <c r="O110" s="159"/>
      <c r="P110" s="159"/>
      <c r="Q110" s="159"/>
      <c r="R110" s="159"/>
      <c r="S110" s="159"/>
      <c r="T110" s="160"/>
      <c r="AT110" s="154" t="s">
        <v>139</v>
      </c>
      <c r="AU110" s="154" t="s">
        <v>133</v>
      </c>
      <c r="AV110" s="11" t="s">
        <v>82</v>
      </c>
      <c r="AW110" s="11" t="s">
        <v>33</v>
      </c>
      <c r="AX110" s="11" t="s">
        <v>80</v>
      </c>
      <c r="AY110" s="154" t="s">
        <v>123</v>
      </c>
    </row>
    <row r="111" spans="2:63" s="10" customFormat="1" ht="20.85" customHeight="1">
      <c r="B111" s="124"/>
      <c r="D111" s="125" t="s">
        <v>71</v>
      </c>
      <c r="E111" s="135" t="s">
        <v>167</v>
      </c>
      <c r="F111" s="135" t="s">
        <v>168</v>
      </c>
      <c r="I111" s="127"/>
      <c r="J111" s="136">
        <f>BK111</f>
        <v>0</v>
      </c>
      <c r="L111" s="124"/>
      <c r="M111" s="129"/>
      <c r="N111" s="130"/>
      <c r="O111" s="130"/>
      <c r="P111" s="131">
        <f>SUM(P112:P125)</f>
        <v>0</v>
      </c>
      <c r="Q111" s="130"/>
      <c r="R111" s="131">
        <f>SUM(R112:R125)</f>
        <v>0.32994</v>
      </c>
      <c r="S111" s="130"/>
      <c r="T111" s="132">
        <f>SUM(T112:T125)</f>
        <v>0</v>
      </c>
      <c r="AR111" s="125" t="s">
        <v>80</v>
      </c>
      <c r="AT111" s="133" t="s">
        <v>71</v>
      </c>
      <c r="AU111" s="133" t="s">
        <v>82</v>
      </c>
      <c r="AY111" s="125" t="s">
        <v>123</v>
      </c>
      <c r="BK111" s="134">
        <f>SUM(BK112:BK125)</f>
        <v>0</v>
      </c>
    </row>
    <row r="112" spans="2:65" s="1" customFormat="1" ht="22.5" customHeight="1">
      <c r="B112" s="137"/>
      <c r="C112" s="138" t="s">
        <v>169</v>
      </c>
      <c r="D112" s="138" t="s">
        <v>127</v>
      </c>
      <c r="E112" s="139" t="s">
        <v>170</v>
      </c>
      <c r="F112" s="140" t="s">
        <v>171</v>
      </c>
      <c r="G112" s="141" t="s">
        <v>172</v>
      </c>
      <c r="H112" s="142">
        <v>227.37</v>
      </c>
      <c r="I112" s="143"/>
      <c r="J112" s="144">
        <f>ROUND(I112*H112,2)</f>
        <v>0</v>
      </c>
      <c r="K112" s="140" t="s">
        <v>173</v>
      </c>
      <c r="L112" s="28"/>
      <c r="M112" s="145" t="s">
        <v>3</v>
      </c>
      <c r="N112" s="146" t="s">
        <v>43</v>
      </c>
      <c r="O112" s="47"/>
      <c r="P112" s="147">
        <f>O112*H112</f>
        <v>0</v>
      </c>
      <c r="Q112" s="147">
        <v>0</v>
      </c>
      <c r="R112" s="147">
        <f>Q112*H112</f>
        <v>0</v>
      </c>
      <c r="S112" s="147">
        <v>0</v>
      </c>
      <c r="T112" s="148">
        <f>S112*H112</f>
        <v>0</v>
      </c>
      <c r="AR112" s="14" t="s">
        <v>132</v>
      </c>
      <c r="AT112" s="14" t="s">
        <v>127</v>
      </c>
      <c r="AU112" s="14" t="s">
        <v>133</v>
      </c>
      <c r="AY112" s="14" t="s">
        <v>123</v>
      </c>
      <c r="BE112" s="149">
        <f>IF(N112="základní",J112,0)</f>
        <v>0</v>
      </c>
      <c r="BF112" s="149">
        <f>IF(N112="snížená",J112,0)</f>
        <v>0</v>
      </c>
      <c r="BG112" s="149">
        <f>IF(N112="zákl. přenesená",J112,0)</f>
        <v>0</v>
      </c>
      <c r="BH112" s="149">
        <f>IF(N112="sníž. přenesená",J112,0)</f>
        <v>0</v>
      </c>
      <c r="BI112" s="149">
        <f>IF(N112="nulová",J112,0)</f>
        <v>0</v>
      </c>
      <c r="BJ112" s="14" t="s">
        <v>80</v>
      </c>
      <c r="BK112" s="149">
        <f>ROUND(I112*H112,2)</f>
        <v>0</v>
      </c>
      <c r="BL112" s="14" t="s">
        <v>132</v>
      </c>
      <c r="BM112" s="14" t="s">
        <v>174</v>
      </c>
    </row>
    <row r="113" spans="2:47" s="1" customFormat="1" ht="28.8">
      <c r="B113" s="28"/>
      <c r="D113" s="150" t="s">
        <v>137</v>
      </c>
      <c r="F113" s="151" t="s">
        <v>175</v>
      </c>
      <c r="I113" s="82"/>
      <c r="L113" s="28"/>
      <c r="M113" s="152"/>
      <c r="N113" s="47"/>
      <c r="O113" s="47"/>
      <c r="P113" s="47"/>
      <c r="Q113" s="47"/>
      <c r="R113" s="47"/>
      <c r="S113" s="47"/>
      <c r="T113" s="48"/>
      <c r="AT113" s="14" t="s">
        <v>137</v>
      </c>
      <c r="AU113" s="14" t="s">
        <v>133</v>
      </c>
    </row>
    <row r="114" spans="2:51" s="11" customFormat="1" ht="12">
      <c r="B114" s="153"/>
      <c r="D114" s="150" t="s">
        <v>139</v>
      </c>
      <c r="E114" s="154" t="s">
        <v>3</v>
      </c>
      <c r="F114" s="155" t="s">
        <v>176</v>
      </c>
      <c r="H114" s="156">
        <v>227.37</v>
      </c>
      <c r="I114" s="157"/>
      <c r="L114" s="153"/>
      <c r="M114" s="158"/>
      <c r="N114" s="159"/>
      <c r="O114" s="159"/>
      <c r="P114" s="159"/>
      <c r="Q114" s="159"/>
      <c r="R114" s="159"/>
      <c r="S114" s="159"/>
      <c r="T114" s="160"/>
      <c r="AT114" s="154" t="s">
        <v>139</v>
      </c>
      <c r="AU114" s="154" t="s">
        <v>133</v>
      </c>
      <c r="AV114" s="11" t="s">
        <v>82</v>
      </c>
      <c r="AW114" s="11" t="s">
        <v>33</v>
      </c>
      <c r="AX114" s="11" t="s">
        <v>80</v>
      </c>
      <c r="AY114" s="154" t="s">
        <v>123</v>
      </c>
    </row>
    <row r="115" spans="2:65" s="1" customFormat="1" ht="22.5" customHeight="1">
      <c r="B115" s="137"/>
      <c r="C115" s="138" t="s">
        <v>177</v>
      </c>
      <c r="D115" s="138" t="s">
        <v>127</v>
      </c>
      <c r="E115" s="139" t="s">
        <v>178</v>
      </c>
      <c r="F115" s="140" t="s">
        <v>179</v>
      </c>
      <c r="G115" s="141" t="s">
        <v>172</v>
      </c>
      <c r="H115" s="142">
        <v>11.75</v>
      </c>
      <c r="I115" s="143"/>
      <c r="J115" s="144">
        <f>ROUND(I115*H115,2)</f>
        <v>0</v>
      </c>
      <c r="K115" s="140" t="s">
        <v>131</v>
      </c>
      <c r="L115" s="28"/>
      <c r="M115" s="145" t="s">
        <v>3</v>
      </c>
      <c r="N115" s="146" t="s">
        <v>43</v>
      </c>
      <c r="O115" s="47"/>
      <c r="P115" s="147">
        <f>O115*H115</f>
        <v>0</v>
      </c>
      <c r="Q115" s="147">
        <v>0</v>
      </c>
      <c r="R115" s="147">
        <f>Q115*H115</f>
        <v>0</v>
      </c>
      <c r="S115" s="147">
        <v>0</v>
      </c>
      <c r="T115" s="148">
        <f>S115*H115</f>
        <v>0</v>
      </c>
      <c r="AR115" s="14" t="s">
        <v>132</v>
      </c>
      <c r="AT115" s="14" t="s">
        <v>127</v>
      </c>
      <c r="AU115" s="14" t="s">
        <v>133</v>
      </c>
      <c r="AY115" s="14" t="s">
        <v>123</v>
      </c>
      <c r="BE115" s="149">
        <f>IF(N115="základní",J115,0)</f>
        <v>0</v>
      </c>
      <c r="BF115" s="149">
        <f>IF(N115="snížená",J115,0)</f>
        <v>0</v>
      </c>
      <c r="BG115" s="149">
        <f>IF(N115="zákl. přenesená",J115,0)</f>
        <v>0</v>
      </c>
      <c r="BH115" s="149">
        <f>IF(N115="sníž. přenesená",J115,0)</f>
        <v>0</v>
      </c>
      <c r="BI115" s="149">
        <f>IF(N115="nulová",J115,0)</f>
        <v>0</v>
      </c>
      <c r="BJ115" s="14" t="s">
        <v>80</v>
      </c>
      <c r="BK115" s="149">
        <f>ROUND(I115*H115,2)</f>
        <v>0</v>
      </c>
      <c r="BL115" s="14" t="s">
        <v>132</v>
      </c>
      <c r="BM115" s="14" t="s">
        <v>180</v>
      </c>
    </row>
    <row r="116" spans="2:47" s="1" customFormat="1" ht="105.6">
      <c r="B116" s="28"/>
      <c r="D116" s="150" t="s">
        <v>135</v>
      </c>
      <c r="F116" s="151" t="s">
        <v>181</v>
      </c>
      <c r="I116" s="82"/>
      <c r="L116" s="28"/>
      <c r="M116" s="152"/>
      <c r="N116" s="47"/>
      <c r="O116" s="47"/>
      <c r="P116" s="47"/>
      <c r="Q116" s="47"/>
      <c r="R116" s="47"/>
      <c r="S116" s="47"/>
      <c r="T116" s="48"/>
      <c r="AT116" s="14" t="s">
        <v>135</v>
      </c>
      <c r="AU116" s="14" t="s">
        <v>133</v>
      </c>
    </row>
    <row r="117" spans="2:47" s="1" customFormat="1" ht="19.2">
      <c r="B117" s="28"/>
      <c r="D117" s="150" t="s">
        <v>137</v>
      </c>
      <c r="F117" s="151" t="s">
        <v>182</v>
      </c>
      <c r="I117" s="82"/>
      <c r="L117" s="28"/>
      <c r="M117" s="152"/>
      <c r="N117" s="47"/>
      <c r="O117" s="47"/>
      <c r="P117" s="47"/>
      <c r="Q117" s="47"/>
      <c r="R117" s="47"/>
      <c r="S117" s="47"/>
      <c r="T117" s="48"/>
      <c r="AT117" s="14" t="s">
        <v>137</v>
      </c>
      <c r="AU117" s="14" t="s">
        <v>133</v>
      </c>
    </row>
    <row r="118" spans="2:51" s="11" customFormat="1" ht="12">
      <c r="B118" s="153"/>
      <c r="D118" s="150" t="s">
        <v>139</v>
      </c>
      <c r="E118" s="154" t="s">
        <v>3</v>
      </c>
      <c r="F118" s="155" t="s">
        <v>183</v>
      </c>
      <c r="H118" s="156">
        <v>11.75</v>
      </c>
      <c r="I118" s="157"/>
      <c r="L118" s="153"/>
      <c r="M118" s="158"/>
      <c r="N118" s="159"/>
      <c r="O118" s="159"/>
      <c r="P118" s="159"/>
      <c r="Q118" s="159"/>
      <c r="R118" s="159"/>
      <c r="S118" s="159"/>
      <c r="T118" s="160"/>
      <c r="AT118" s="154" t="s">
        <v>139</v>
      </c>
      <c r="AU118" s="154" t="s">
        <v>133</v>
      </c>
      <c r="AV118" s="11" t="s">
        <v>82</v>
      </c>
      <c r="AW118" s="11" t="s">
        <v>33</v>
      </c>
      <c r="AX118" s="11" t="s">
        <v>80</v>
      </c>
      <c r="AY118" s="154" t="s">
        <v>123</v>
      </c>
    </row>
    <row r="119" spans="2:65" s="1" customFormat="1" ht="22.5" customHeight="1">
      <c r="B119" s="137"/>
      <c r="C119" s="138" t="s">
        <v>184</v>
      </c>
      <c r="D119" s="138" t="s">
        <v>127</v>
      </c>
      <c r="E119" s="139" t="s">
        <v>185</v>
      </c>
      <c r="F119" s="140" t="s">
        <v>186</v>
      </c>
      <c r="G119" s="141" t="s">
        <v>172</v>
      </c>
      <c r="H119" s="142">
        <v>239.12</v>
      </c>
      <c r="I119" s="143"/>
      <c r="J119" s="144">
        <f>ROUND(I119*H119,2)</f>
        <v>0</v>
      </c>
      <c r="K119" s="140" t="s">
        <v>131</v>
      </c>
      <c r="L119" s="28"/>
      <c r="M119" s="145" t="s">
        <v>3</v>
      </c>
      <c r="N119" s="146" t="s">
        <v>43</v>
      </c>
      <c r="O119" s="47"/>
      <c r="P119" s="147">
        <f>O119*H119</f>
        <v>0</v>
      </c>
      <c r="Q119" s="147">
        <v>0</v>
      </c>
      <c r="R119" s="147">
        <f>Q119*H119</f>
        <v>0</v>
      </c>
      <c r="S119" s="147">
        <v>0</v>
      </c>
      <c r="T119" s="148">
        <f>S119*H119</f>
        <v>0</v>
      </c>
      <c r="AR119" s="14" t="s">
        <v>132</v>
      </c>
      <c r="AT119" s="14" t="s">
        <v>127</v>
      </c>
      <c r="AU119" s="14" t="s">
        <v>133</v>
      </c>
      <c r="AY119" s="14" t="s">
        <v>123</v>
      </c>
      <c r="BE119" s="149">
        <f>IF(N119="základní",J119,0)</f>
        <v>0</v>
      </c>
      <c r="BF119" s="149">
        <f>IF(N119="snížená",J119,0)</f>
        <v>0</v>
      </c>
      <c r="BG119" s="149">
        <f>IF(N119="zákl. přenesená",J119,0)</f>
        <v>0</v>
      </c>
      <c r="BH119" s="149">
        <f>IF(N119="sníž. přenesená",J119,0)</f>
        <v>0</v>
      </c>
      <c r="BI119" s="149">
        <f>IF(N119="nulová",J119,0)</f>
        <v>0</v>
      </c>
      <c r="BJ119" s="14" t="s">
        <v>80</v>
      </c>
      <c r="BK119" s="149">
        <f>ROUND(I119*H119,2)</f>
        <v>0</v>
      </c>
      <c r="BL119" s="14" t="s">
        <v>132</v>
      </c>
      <c r="BM119" s="14" t="s">
        <v>187</v>
      </c>
    </row>
    <row r="120" spans="2:47" s="1" customFormat="1" ht="144">
      <c r="B120" s="28"/>
      <c r="D120" s="150" t="s">
        <v>135</v>
      </c>
      <c r="F120" s="151" t="s">
        <v>188</v>
      </c>
      <c r="I120" s="82"/>
      <c r="L120" s="28"/>
      <c r="M120" s="152"/>
      <c r="N120" s="47"/>
      <c r="O120" s="47"/>
      <c r="P120" s="47"/>
      <c r="Q120" s="47"/>
      <c r="R120" s="47"/>
      <c r="S120" s="47"/>
      <c r="T120" s="48"/>
      <c r="AT120" s="14" t="s">
        <v>135</v>
      </c>
      <c r="AU120" s="14" t="s">
        <v>133</v>
      </c>
    </row>
    <row r="121" spans="2:47" s="1" customFormat="1" ht="19.2">
      <c r="B121" s="28"/>
      <c r="D121" s="150" t="s">
        <v>137</v>
      </c>
      <c r="F121" s="151" t="s">
        <v>189</v>
      </c>
      <c r="I121" s="82"/>
      <c r="L121" s="28"/>
      <c r="M121" s="152"/>
      <c r="N121" s="47"/>
      <c r="O121" s="47"/>
      <c r="P121" s="47"/>
      <c r="Q121" s="47"/>
      <c r="R121" s="47"/>
      <c r="S121" s="47"/>
      <c r="T121" s="48"/>
      <c r="AT121" s="14" t="s">
        <v>137</v>
      </c>
      <c r="AU121" s="14" t="s">
        <v>133</v>
      </c>
    </row>
    <row r="122" spans="2:51" s="11" customFormat="1" ht="12">
      <c r="B122" s="153"/>
      <c r="D122" s="150" t="s">
        <v>139</v>
      </c>
      <c r="E122" s="154" t="s">
        <v>3</v>
      </c>
      <c r="F122" s="155" t="s">
        <v>190</v>
      </c>
      <c r="H122" s="156">
        <v>239.12</v>
      </c>
      <c r="I122" s="157"/>
      <c r="L122" s="153"/>
      <c r="M122" s="158"/>
      <c r="N122" s="159"/>
      <c r="O122" s="159"/>
      <c r="P122" s="159"/>
      <c r="Q122" s="159"/>
      <c r="R122" s="159"/>
      <c r="S122" s="159"/>
      <c r="T122" s="160"/>
      <c r="AT122" s="154" t="s">
        <v>139</v>
      </c>
      <c r="AU122" s="154" t="s">
        <v>133</v>
      </c>
      <c r="AV122" s="11" t="s">
        <v>82</v>
      </c>
      <c r="AW122" s="11" t="s">
        <v>33</v>
      </c>
      <c r="AX122" s="11" t="s">
        <v>80</v>
      </c>
      <c r="AY122" s="154" t="s">
        <v>123</v>
      </c>
    </row>
    <row r="123" spans="2:65" s="1" customFormat="1" ht="16.5" customHeight="1">
      <c r="B123" s="137"/>
      <c r="C123" s="138" t="s">
        <v>191</v>
      </c>
      <c r="D123" s="138" t="s">
        <v>127</v>
      </c>
      <c r="E123" s="139" t="s">
        <v>192</v>
      </c>
      <c r="F123" s="140" t="s">
        <v>193</v>
      </c>
      <c r="G123" s="141" t="s">
        <v>130</v>
      </c>
      <c r="H123" s="142">
        <v>702</v>
      </c>
      <c r="I123" s="143"/>
      <c r="J123" s="144">
        <f>ROUND(I123*H123,2)</f>
        <v>0</v>
      </c>
      <c r="K123" s="140" t="s">
        <v>173</v>
      </c>
      <c r="L123" s="28"/>
      <c r="M123" s="145" t="s">
        <v>3</v>
      </c>
      <c r="N123" s="146" t="s">
        <v>43</v>
      </c>
      <c r="O123" s="47"/>
      <c r="P123" s="147">
        <f>O123*H123</f>
        <v>0</v>
      </c>
      <c r="Q123" s="147">
        <v>0.00047</v>
      </c>
      <c r="R123" s="147">
        <f>Q123*H123</f>
        <v>0.32994</v>
      </c>
      <c r="S123" s="147">
        <v>0</v>
      </c>
      <c r="T123" s="148">
        <f>S123*H123</f>
        <v>0</v>
      </c>
      <c r="AR123" s="14" t="s">
        <v>132</v>
      </c>
      <c r="AT123" s="14" t="s">
        <v>127</v>
      </c>
      <c r="AU123" s="14" t="s">
        <v>133</v>
      </c>
      <c r="AY123" s="14" t="s">
        <v>123</v>
      </c>
      <c r="BE123" s="149">
        <f>IF(N123="základní",J123,0)</f>
        <v>0</v>
      </c>
      <c r="BF123" s="149">
        <f>IF(N123="snížená",J123,0)</f>
        <v>0</v>
      </c>
      <c r="BG123" s="149">
        <f>IF(N123="zákl. přenesená",J123,0)</f>
        <v>0</v>
      </c>
      <c r="BH123" s="149">
        <f>IF(N123="sníž. přenesená",J123,0)</f>
        <v>0</v>
      </c>
      <c r="BI123" s="149">
        <f>IF(N123="nulová",J123,0)</f>
        <v>0</v>
      </c>
      <c r="BJ123" s="14" t="s">
        <v>80</v>
      </c>
      <c r="BK123" s="149">
        <f>ROUND(I123*H123,2)</f>
        <v>0</v>
      </c>
      <c r="BL123" s="14" t="s">
        <v>132</v>
      </c>
      <c r="BM123" s="14" t="s">
        <v>194</v>
      </c>
    </row>
    <row r="124" spans="2:47" s="1" customFormat="1" ht="19.2">
      <c r="B124" s="28"/>
      <c r="D124" s="150" t="s">
        <v>137</v>
      </c>
      <c r="F124" s="151" t="s">
        <v>195</v>
      </c>
      <c r="I124" s="82"/>
      <c r="L124" s="28"/>
      <c r="M124" s="152"/>
      <c r="N124" s="47"/>
      <c r="O124" s="47"/>
      <c r="P124" s="47"/>
      <c r="Q124" s="47"/>
      <c r="R124" s="47"/>
      <c r="S124" s="47"/>
      <c r="T124" s="48"/>
      <c r="AT124" s="14" t="s">
        <v>137</v>
      </c>
      <c r="AU124" s="14" t="s">
        <v>133</v>
      </c>
    </row>
    <row r="125" spans="2:51" s="11" customFormat="1" ht="12">
      <c r="B125" s="153"/>
      <c r="D125" s="150" t="s">
        <v>139</v>
      </c>
      <c r="E125" s="154" t="s">
        <v>3</v>
      </c>
      <c r="F125" s="155" t="s">
        <v>196</v>
      </c>
      <c r="H125" s="156">
        <v>702</v>
      </c>
      <c r="I125" s="157"/>
      <c r="L125" s="153"/>
      <c r="M125" s="158"/>
      <c r="N125" s="159"/>
      <c r="O125" s="159"/>
      <c r="P125" s="159"/>
      <c r="Q125" s="159"/>
      <c r="R125" s="159"/>
      <c r="S125" s="159"/>
      <c r="T125" s="160"/>
      <c r="AT125" s="154" t="s">
        <v>139</v>
      </c>
      <c r="AU125" s="154" t="s">
        <v>133</v>
      </c>
      <c r="AV125" s="11" t="s">
        <v>82</v>
      </c>
      <c r="AW125" s="11" t="s">
        <v>33</v>
      </c>
      <c r="AX125" s="11" t="s">
        <v>80</v>
      </c>
      <c r="AY125" s="154" t="s">
        <v>123</v>
      </c>
    </row>
    <row r="126" spans="2:63" s="10" customFormat="1" ht="20.85" customHeight="1">
      <c r="B126" s="124"/>
      <c r="D126" s="125" t="s">
        <v>71</v>
      </c>
      <c r="E126" s="135" t="s">
        <v>197</v>
      </c>
      <c r="F126" s="135" t="s">
        <v>198</v>
      </c>
      <c r="I126" s="127"/>
      <c r="J126" s="136">
        <f>BK126</f>
        <v>0</v>
      </c>
      <c r="L126" s="124"/>
      <c r="M126" s="129"/>
      <c r="N126" s="130"/>
      <c r="O126" s="130"/>
      <c r="P126" s="131">
        <f>SUM(P127:P129)</f>
        <v>0</v>
      </c>
      <c r="Q126" s="130"/>
      <c r="R126" s="131">
        <f>SUM(R127:R129)</f>
        <v>0</v>
      </c>
      <c r="S126" s="130"/>
      <c r="T126" s="132">
        <f>SUM(T127:T129)</f>
        <v>0</v>
      </c>
      <c r="AR126" s="125" t="s">
        <v>80</v>
      </c>
      <c r="AT126" s="133" t="s">
        <v>71</v>
      </c>
      <c r="AU126" s="133" t="s">
        <v>82</v>
      </c>
      <c r="AY126" s="125" t="s">
        <v>123</v>
      </c>
      <c r="BK126" s="134">
        <f>SUM(BK127:BK129)</f>
        <v>0</v>
      </c>
    </row>
    <row r="127" spans="2:65" s="1" customFormat="1" ht="16.5" customHeight="1">
      <c r="B127" s="137"/>
      <c r="C127" s="138" t="s">
        <v>125</v>
      </c>
      <c r="D127" s="138" t="s">
        <v>127</v>
      </c>
      <c r="E127" s="139" t="s">
        <v>199</v>
      </c>
      <c r="F127" s="140" t="s">
        <v>200</v>
      </c>
      <c r="G127" s="141" t="s">
        <v>130</v>
      </c>
      <c r="H127" s="142">
        <v>643.5</v>
      </c>
      <c r="I127" s="143"/>
      <c r="J127" s="144">
        <f>ROUND(I127*H127,2)</f>
        <v>0</v>
      </c>
      <c r="K127" s="140" t="s">
        <v>201</v>
      </c>
      <c r="L127" s="28"/>
      <c r="M127" s="145" t="s">
        <v>3</v>
      </c>
      <c r="N127" s="146" t="s">
        <v>43</v>
      </c>
      <c r="O127" s="47"/>
      <c r="P127" s="147">
        <f>O127*H127</f>
        <v>0</v>
      </c>
      <c r="Q127" s="147">
        <v>0</v>
      </c>
      <c r="R127" s="147">
        <f>Q127*H127</f>
        <v>0</v>
      </c>
      <c r="S127" s="147">
        <v>0</v>
      </c>
      <c r="T127" s="148">
        <f>S127*H127</f>
        <v>0</v>
      </c>
      <c r="AR127" s="14" t="s">
        <v>132</v>
      </c>
      <c r="AT127" s="14" t="s">
        <v>127</v>
      </c>
      <c r="AU127" s="14" t="s">
        <v>133</v>
      </c>
      <c r="AY127" s="14" t="s">
        <v>123</v>
      </c>
      <c r="BE127" s="149">
        <f>IF(N127="základní",J127,0)</f>
        <v>0</v>
      </c>
      <c r="BF127" s="149">
        <f>IF(N127="snížená",J127,0)</f>
        <v>0</v>
      </c>
      <c r="BG127" s="149">
        <f>IF(N127="zákl. přenesená",J127,0)</f>
        <v>0</v>
      </c>
      <c r="BH127" s="149">
        <f>IF(N127="sníž. přenesená",J127,0)</f>
        <v>0</v>
      </c>
      <c r="BI127" s="149">
        <f>IF(N127="nulová",J127,0)</f>
        <v>0</v>
      </c>
      <c r="BJ127" s="14" t="s">
        <v>80</v>
      </c>
      <c r="BK127" s="149">
        <f>ROUND(I127*H127,2)</f>
        <v>0</v>
      </c>
      <c r="BL127" s="14" t="s">
        <v>132</v>
      </c>
      <c r="BM127" s="14" t="s">
        <v>202</v>
      </c>
    </row>
    <row r="128" spans="2:47" s="1" customFormat="1" ht="19.2">
      <c r="B128" s="28"/>
      <c r="D128" s="150" t="s">
        <v>137</v>
      </c>
      <c r="F128" s="151" t="s">
        <v>203</v>
      </c>
      <c r="I128" s="82"/>
      <c r="L128" s="28"/>
      <c r="M128" s="152"/>
      <c r="N128" s="47"/>
      <c r="O128" s="47"/>
      <c r="P128" s="47"/>
      <c r="Q128" s="47"/>
      <c r="R128" s="47"/>
      <c r="S128" s="47"/>
      <c r="T128" s="48"/>
      <c r="AT128" s="14" t="s">
        <v>137</v>
      </c>
      <c r="AU128" s="14" t="s">
        <v>133</v>
      </c>
    </row>
    <row r="129" spans="2:51" s="11" customFormat="1" ht="12">
      <c r="B129" s="153"/>
      <c r="D129" s="150" t="s">
        <v>139</v>
      </c>
      <c r="E129" s="154" t="s">
        <v>3</v>
      </c>
      <c r="F129" s="155" t="s">
        <v>204</v>
      </c>
      <c r="H129" s="156">
        <v>643.5</v>
      </c>
      <c r="I129" s="157"/>
      <c r="L129" s="153"/>
      <c r="M129" s="158"/>
      <c r="N129" s="159"/>
      <c r="O129" s="159"/>
      <c r="P129" s="159"/>
      <c r="Q129" s="159"/>
      <c r="R129" s="159"/>
      <c r="S129" s="159"/>
      <c r="T129" s="160"/>
      <c r="AT129" s="154" t="s">
        <v>139</v>
      </c>
      <c r="AU129" s="154" t="s">
        <v>133</v>
      </c>
      <c r="AV129" s="11" t="s">
        <v>82</v>
      </c>
      <c r="AW129" s="11" t="s">
        <v>33</v>
      </c>
      <c r="AX129" s="11" t="s">
        <v>80</v>
      </c>
      <c r="AY129" s="154" t="s">
        <v>123</v>
      </c>
    </row>
    <row r="130" spans="2:63" s="10" customFormat="1" ht="22.95" customHeight="1">
      <c r="B130" s="124"/>
      <c r="D130" s="125" t="s">
        <v>71</v>
      </c>
      <c r="E130" s="135" t="s">
        <v>157</v>
      </c>
      <c r="F130" s="135" t="s">
        <v>205</v>
      </c>
      <c r="I130" s="127"/>
      <c r="J130" s="136">
        <f>BK130</f>
        <v>0</v>
      </c>
      <c r="L130" s="124"/>
      <c r="M130" s="129"/>
      <c r="N130" s="130"/>
      <c r="O130" s="130"/>
      <c r="P130" s="131">
        <f>SUM(P131:P156)</f>
        <v>0</v>
      </c>
      <c r="Q130" s="130"/>
      <c r="R130" s="131">
        <f>SUM(R131:R156)</f>
        <v>26.851675000000004</v>
      </c>
      <c r="S130" s="130"/>
      <c r="T130" s="132">
        <f>SUM(T131:T156)</f>
        <v>0</v>
      </c>
      <c r="AR130" s="125" t="s">
        <v>80</v>
      </c>
      <c r="AT130" s="133" t="s">
        <v>71</v>
      </c>
      <c r="AU130" s="133" t="s">
        <v>80</v>
      </c>
      <c r="AY130" s="125" t="s">
        <v>123</v>
      </c>
      <c r="BK130" s="134">
        <f>SUM(BK131:BK156)</f>
        <v>0</v>
      </c>
    </row>
    <row r="131" spans="2:65" s="1" customFormat="1" ht="16.5" customHeight="1">
      <c r="B131" s="137"/>
      <c r="C131" s="138" t="s">
        <v>167</v>
      </c>
      <c r="D131" s="138" t="s">
        <v>127</v>
      </c>
      <c r="E131" s="139" t="s">
        <v>206</v>
      </c>
      <c r="F131" s="140" t="s">
        <v>207</v>
      </c>
      <c r="G131" s="141" t="s">
        <v>130</v>
      </c>
      <c r="H131" s="142">
        <v>52.25</v>
      </c>
      <c r="I131" s="143"/>
      <c r="J131" s="144">
        <f>ROUND(I131*H131,2)</f>
        <v>0</v>
      </c>
      <c r="K131" s="140" t="s">
        <v>131</v>
      </c>
      <c r="L131" s="28"/>
      <c r="M131" s="145" t="s">
        <v>3</v>
      </c>
      <c r="N131" s="146" t="s">
        <v>43</v>
      </c>
      <c r="O131" s="47"/>
      <c r="P131" s="147">
        <f>O131*H131</f>
        <v>0</v>
      </c>
      <c r="Q131" s="147">
        <v>0</v>
      </c>
      <c r="R131" s="147">
        <f>Q131*H131</f>
        <v>0</v>
      </c>
      <c r="S131" s="147">
        <v>0</v>
      </c>
      <c r="T131" s="148">
        <f>S131*H131</f>
        <v>0</v>
      </c>
      <c r="AR131" s="14" t="s">
        <v>132</v>
      </c>
      <c r="AT131" s="14" t="s">
        <v>127</v>
      </c>
      <c r="AU131" s="14" t="s">
        <v>82</v>
      </c>
      <c r="AY131" s="14" t="s">
        <v>123</v>
      </c>
      <c r="BE131" s="149">
        <f>IF(N131="základní",J131,0)</f>
        <v>0</v>
      </c>
      <c r="BF131" s="149">
        <f>IF(N131="snížená",J131,0)</f>
        <v>0</v>
      </c>
      <c r="BG131" s="149">
        <f>IF(N131="zákl. přenesená",J131,0)</f>
        <v>0</v>
      </c>
      <c r="BH131" s="149">
        <f>IF(N131="sníž. přenesená",J131,0)</f>
        <v>0</v>
      </c>
      <c r="BI131" s="149">
        <f>IF(N131="nulová",J131,0)</f>
        <v>0</v>
      </c>
      <c r="BJ131" s="14" t="s">
        <v>80</v>
      </c>
      <c r="BK131" s="149">
        <f>ROUND(I131*H131,2)</f>
        <v>0</v>
      </c>
      <c r="BL131" s="14" t="s">
        <v>132</v>
      </c>
      <c r="BM131" s="14" t="s">
        <v>208</v>
      </c>
    </row>
    <row r="132" spans="2:47" s="1" customFormat="1" ht="19.2">
      <c r="B132" s="28"/>
      <c r="D132" s="150" t="s">
        <v>137</v>
      </c>
      <c r="F132" s="151" t="s">
        <v>209</v>
      </c>
      <c r="I132" s="82"/>
      <c r="L132" s="28"/>
      <c r="M132" s="152"/>
      <c r="N132" s="47"/>
      <c r="O132" s="47"/>
      <c r="P132" s="47"/>
      <c r="Q132" s="47"/>
      <c r="R132" s="47"/>
      <c r="S132" s="47"/>
      <c r="T132" s="48"/>
      <c r="AT132" s="14" t="s">
        <v>137</v>
      </c>
      <c r="AU132" s="14" t="s">
        <v>82</v>
      </c>
    </row>
    <row r="133" spans="2:51" s="11" customFormat="1" ht="12">
      <c r="B133" s="153"/>
      <c r="D133" s="150" t="s">
        <v>139</v>
      </c>
      <c r="E133" s="154" t="s">
        <v>3</v>
      </c>
      <c r="F133" s="155" t="s">
        <v>210</v>
      </c>
      <c r="H133" s="156">
        <v>52.25</v>
      </c>
      <c r="I133" s="157"/>
      <c r="L133" s="153"/>
      <c r="M133" s="158"/>
      <c r="N133" s="159"/>
      <c r="O133" s="159"/>
      <c r="P133" s="159"/>
      <c r="Q133" s="159"/>
      <c r="R133" s="159"/>
      <c r="S133" s="159"/>
      <c r="T133" s="160"/>
      <c r="AT133" s="154" t="s">
        <v>139</v>
      </c>
      <c r="AU133" s="154" t="s">
        <v>82</v>
      </c>
      <c r="AV133" s="11" t="s">
        <v>82</v>
      </c>
      <c r="AW133" s="11" t="s">
        <v>33</v>
      </c>
      <c r="AX133" s="11" t="s">
        <v>80</v>
      </c>
      <c r="AY133" s="154" t="s">
        <v>123</v>
      </c>
    </row>
    <row r="134" spans="2:65" s="1" customFormat="1" ht="22.5" customHeight="1">
      <c r="B134" s="137"/>
      <c r="C134" s="138" t="s">
        <v>211</v>
      </c>
      <c r="D134" s="138" t="s">
        <v>127</v>
      </c>
      <c r="E134" s="139" t="s">
        <v>212</v>
      </c>
      <c r="F134" s="140" t="s">
        <v>213</v>
      </c>
      <c r="G134" s="141" t="s">
        <v>130</v>
      </c>
      <c r="H134" s="142">
        <v>47.5</v>
      </c>
      <c r="I134" s="143"/>
      <c r="J134" s="144">
        <f>ROUND(I134*H134,2)</f>
        <v>0</v>
      </c>
      <c r="K134" s="140" t="s">
        <v>131</v>
      </c>
      <c r="L134" s="28"/>
      <c r="M134" s="145" t="s">
        <v>3</v>
      </c>
      <c r="N134" s="146" t="s">
        <v>43</v>
      </c>
      <c r="O134" s="47"/>
      <c r="P134" s="147">
        <f>O134*H134</f>
        <v>0</v>
      </c>
      <c r="Q134" s="147">
        <v>0.2827</v>
      </c>
      <c r="R134" s="147">
        <f>Q134*H134</f>
        <v>13.42825</v>
      </c>
      <c r="S134" s="147">
        <v>0</v>
      </c>
      <c r="T134" s="148">
        <f>S134*H134</f>
        <v>0</v>
      </c>
      <c r="AR134" s="14" t="s">
        <v>132</v>
      </c>
      <c r="AT134" s="14" t="s">
        <v>127</v>
      </c>
      <c r="AU134" s="14" t="s">
        <v>82</v>
      </c>
      <c r="AY134" s="14" t="s">
        <v>123</v>
      </c>
      <c r="BE134" s="149">
        <f>IF(N134="základní",J134,0)</f>
        <v>0</v>
      </c>
      <c r="BF134" s="149">
        <f>IF(N134="snížená",J134,0)</f>
        <v>0</v>
      </c>
      <c r="BG134" s="149">
        <f>IF(N134="zákl. přenesená",J134,0)</f>
        <v>0</v>
      </c>
      <c r="BH134" s="149">
        <f>IF(N134="sníž. přenesená",J134,0)</f>
        <v>0</v>
      </c>
      <c r="BI134" s="149">
        <f>IF(N134="nulová",J134,0)</f>
        <v>0</v>
      </c>
      <c r="BJ134" s="14" t="s">
        <v>80</v>
      </c>
      <c r="BK134" s="149">
        <f>ROUND(I134*H134,2)</f>
        <v>0</v>
      </c>
      <c r="BL134" s="14" t="s">
        <v>132</v>
      </c>
      <c r="BM134" s="14" t="s">
        <v>214</v>
      </c>
    </row>
    <row r="135" spans="2:47" s="1" customFormat="1" ht="86.4">
      <c r="B135" s="28"/>
      <c r="D135" s="150" t="s">
        <v>135</v>
      </c>
      <c r="F135" s="151" t="s">
        <v>215</v>
      </c>
      <c r="I135" s="82"/>
      <c r="L135" s="28"/>
      <c r="M135" s="152"/>
      <c r="N135" s="47"/>
      <c r="O135" s="47"/>
      <c r="P135" s="47"/>
      <c r="Q135" s="47"/>
      <c r="R135" s="47"/>
      <c r="S135" s="47"/>
      <c r="T135" s="48"/>
      <c r="AT135" s="14" t="s">
        <v>135</v>
      </c>
      <c r="AU135" s="14" t="s">
        <v>82</v>
      </c>
    </row>
    <row r="136" spans="2:47" s="1" customFormat="1" ht="19.2">
      <c r="B136" s="28"/>
      <c r="D136" s="150" t="s">
        <v>137</v>
      </c>
      <c r="F136" s="151" t="s">
        <v>216</v>
      </c>
      <c r="I136" s="82"/>
      <c r="L136" s="28"/>
      <c r="M136" s="152"/>
      <c r="N136" s="47"/>
      <c r="O136" s="47"/>
      <c r="P136" s="47"/>
      <c r="Q136" s="47"/>
      <c r="R136" s="47"/>
      <c r="S136" s="47"/>
      <c r="T136" s="48"/>
      <c r="AT136" s="14" t="s">
        <v>137</v>
      </c>
      <c r="AU136" s="14" t="s">
        <v>82</v>
      </c>
    </row>
    <row r="137" spans="2:51" s="11" customFormat="1" ht="12">
      <c r="B137" s="153"/>
      <c r="D137" s="150" t="s">
        <v>139</v>
      </c>
      <c r="E137" s="154" t="s">
        <v>3</v>
      </c>
      <c r="F137" s="155" t="s">
        <v>217</v>
      </c>
      <c r="H137" s="156">
        <v>47.5</v>
      </c>
      <c r="I137" s="157"/>
      <c r="L137" s="153"/>
      <c r="M137" s="158"/>
      <c r="N137" s="159"/>
      <c r="O137" s="159"/>
      <c r="P137" s="159"/>
      <c r="Q137" s="159"/>
      <c r="R137" s="159"/>
      <c r="S137" s="159"/>
      <c r="T137" s="160"/>
      <c r="AT137" s="154" t="s">
        <v>139</v>
      </c>
      <c r="AU137" s="154" t="s">
        <v>82</v>
      </c>
      <c r="AV137" s="11" t="s">
        <v>82</v>
      </c>
      <c r="AW137" s="11" t="s">
        <v>33</v>
      </c>
      <c r="AX137" s="11" t="s">
        <v>80</v>
      </c>
      <c r="AY137" s="154" t="s">
        <v>123</v>
      </c>
    </row>
    <row r="138" spans="2:65" s="1" customFormat="1" ht="33.75" customHeight="1">
      <c r="B138" s="137"/>
      <c r="C138" s="138" t="s">
        <v>218</v>
      </c>
      <c r="D138" s="138" t="s">
        <v>127</v>
      </c>
      <c r="E138" s="139" t="s">
        <v>219</v>
      </c>
      <c r="F138" s="140" t="s">
        <v>220</v>
      </c>
      <c r="G138" s="141" t="s">
        <v>130</v>
      </c>
      <c r="H138" s="142">
        <v>47.5</v>
      </c>
      <c r="I138" s="143"/>
      <c r="J138" s="144">
        <f>ROUND(I138*H138,2)</f>
        <v>0</v>
      </c>
      <c r="K138" s="140" t="s">
        <v>131</v>
      </c>
      <c r="L138" s="28"/>
      <c r="M138" s="145" t="s">
        <v>3</v>
      </c>
      <c r="N138" s="146" t="s">
        <v>43</v>
      </c>
      <c r="O138" s="47"/>
      <c r="P138" s="147">
        <f>O138*H138</f>
        <v>0</v>
      </c>
      <c r="Q138" s="147">
        <v>0.10362</v>
      </c>
      <c r="R138" s="147">
        <f>Q138*H138</f>
        <v>4.92195</v>
      </c>
      <c r="S138" s="147">
        <v>0</v>
      </c>
      <c r="T138" s="148">
        <f>S138*H138</f>
        <v>0</v>
      </c>
      <c r="AR138" s="14" t="s">
        <v>132</v>
      </c>
      <c r="AT138" s="14" t="s">
        <v>127</v>
      </c>
      <c r="AU138" s="14" t="s">
        <v>82</v>
      </c>
      <c r="AY138" s="14" t="s">
        <v>123</v>
      </c>
      <c r="BE138" s="149">
        <f>IF(N138="základní",J138,0)</f>
        <v>0</v>
      </c>
      <c r="BF138" s="149">
        <f>IF(N138="snížená",J138,0)</f>
        <v>0</v>
      </c>
      <c r="BG138" s="149">
        <f>IF(N138="zákl. přenesená",J138,0)</f>
        <v>0</v>
      </c>
      <c r="BH138" s="149">
        <f>IF(N138="sníž. přenesená",J138,0)</f>
        <v>0</v>
      </c>
      <c r="BI138" s="149">
        <f>IF(N138="nulová",J138,0)</f>
        <v>0</v>
      </c>
      <c r="BJ138" s="14" t="s">
        <v>80</v>
      </c>
      <c r="BK138" s="149">
        <f>ROUND(I138*H138,2)</f>
        <v>0</v>
      </c>
      <c r="BL138" s="14" t="s">
        <v>132</v>
      </c>
      <c r="BM138" s="14" t="s">
        <v>221</v>
      </c>
    </row>
    <row r="139" spans="2:47" s="1" customFormat="1" ht="19.2">
      <c r="B139" s="28"/>
      <c r="D139" s="150" t="s">
        <v>137</v>
      </c>
      <c r="F139" s="151" t="s">
        <v>222</v>
      </c>
      <c r="I139" s="82"/>
      <c r="L139" s="28"/>
      <c r="M139" s="152"/>
      <c r="N139" s="47"/>
      <c r="O139" s="47"/>
      <c r="P139" s="47"/>
      <c r="Q139" s="47"/>
      <c r="R139" s="47"/>
      <c r="S139" s="47"/>
      <c r="T139" s="48"/>
      <c r="AT139" s="14" t="s">
        <v>137</v>
      </c>
      <c r="AU139" s="14" t="s">
        <v>82</v>
      </c>
    </row>
    <row r="140" spans="2:51" s="11" customFormat="1" ht="12">
      <c r="B140" s="153"/>
      <c r="D140" s="150" t="s">
        <v>139</v>
      </c>
      <c r="E140" s="154" t="s">
        <v>3</v>
      </c>
      <c r="F140" s="155" t="s">
        <v>217</v>
      </c>
      <c r="H140" s="156">
        <v>47.5</v>
      </c>
      <c r="I140" s="157"/>
      <c r="L140" s="153"/>
      <c r="M140" s="158"/>
      <c r="N140" s="159"/>
      <c r="O140" s="159"/>
      <c r="P140" s="159"/>
      <c r="Q140" s="159"/>
      <c r="R140" s="159"/>
      <c r="S140" s="159"/>
      <c r="T140" s="160"/>
      <c r="AT140" s="154" t="s">
        <v>139</v>
      </c>
      <c r="AU140" s="154" t="s">
        <v>82</v>
      </c>
      <c r="AV140" s="11" t="s">
        <v>82</v>
      </c>
      <c r="AW140" s="11" t="s">
        <v>33</v>
      </c>
      <c r="AX140" s="11" t="s">
        <v>80</v>
      </c>
      <c r="AY140" s="154" t="s">
        <v>123</v>
      </c>
    </row>
    <row r="141" spans="2:65" s="1" customFormat="1" ht="16.5" customHeight="1">
      <c r="B141" s="137"/>
      <c r="C141" s="161" t="s">
        <v>9</v>
      </c>
      <c r="D141" s="161" t="s">
        <v>223</v>
      </c>
      <c r="E141" s="162" t="s">
        <v>224</v>
      </c>
      <c r="F141" s="163" t="s">
        <v>225</v>
      </c>
      <c r="G141" s="164" t="s">
        <v>130</v>
      </c>
      <c r="H141" s="165">
        <v>46.35</v>
      </c>
      <c r="I141" s="166"/>
      <c r="J141" s="167">
        <f>ROUND(I141*H141,2)</f>
        <v>0</v>
      </c>
      <c r="K141" s="163" t="s">
        <v>131</v>
      </c>
      <c r="L141" s="168"/>
      <c r="M141" s="169" t="s">
        <v>3</v>
      </c>
      <c r="N141" s="170" t="s">
        <v>43</v>
      </c>
      <c r="O141" s="47"/>
      <c r="P141" s="147">
        <f>O141*H141</f>
        <v>0</v>
      </c>
      <c r="Q141" s="147">
        <v>0.176</v>
      </c>
      <c r="R141" s="147">
        <f>Q141*H141</f>
        <v>8.1576</v>
      </c>
      <c r="S141" s="147">
        <v>0</v>
      </c>
      <c r="T141" s="148">
        <f>S141*H141</f>
        <v>0</v>
      </c>
      <c r="AR141" s="14" t="s">
        <v>177</v>
      </c>
      <c r="AT141" s="14" t="s">
        <v>223</v>
      </c>
      <c r="AU141" s="14" t="s">
        <v>82</v>
      </c>
      <c r="AY141" s="14" t="s">
        <v>123</v>
      </c>
      <c r="BE141" s="149">
        <f>IF(N141="základní",J141,0)</f>
        <v>0</v>
      </c>
      <c r="BF141" s="149">
        <f>IF(N141="snížená",J141,0)</f>
        <v>0</v>
      </c>
      <c r="BG141" s="149">
        <f>IF(N141="zákl. přenesená",J141,0)</f>
        <v>0</v>
      </c>
      <c r="BH141" s="149">
        <f>IF(N141="sníž. přenesená",J141,0)</f>
        <v>0</v>
      </c>
      <c r="BI141" s="149">
        <f>IF(N141="nulová",J141,0)</f>
        <v>0</v>
      </c>
      <c r="BJ141" s="14" t="s">
        <v>80</v>
      </c>
      <c r="BK141" s="149">
        <f>ROUND(I141*H141,2)</f>
        <v>0</v>
      </c>
      <c r="BL141" s="14" t="s">
        <v>132</v>
      </c>
      <c r="BM141" s="14" t="s">
        <v>226</v>
      </c>
    </row>
    <row r="142" spans="2:51" s="11" customFormat="1" ht="12">
      <c r="B142" s="153"/>
      <c r="D142" s="150" t="s">
        <v>139</v>
      </c>
      <c r="E142" s="154" t="s">
        <v>3</v>
      </c>
      <c r="F142" s="155" t="s">
        <v>227</v>
      </c>
      <c r="H142" s="156">
        <v>45</v>
      </c>
      <c r="I142" s="157"/>
      <c r="L142" s="153"/>
      <c r="M142" s="158"/>
      <c r="N142" s="159"/>
      <c r="O142" s="159"/>
      <c r="P142" s="159"/>
      <c r="Q142" s="159"/>
      <c r="R142" s="159"/>
      <c r="S142" s="159"/>
      <c r="T142" s="160"/>
      <c r="AT142" s="154" t="s">
        <v>139</v>
      </c>
      <c r="AU142" s="154" t="s">
        <v>82</v>
      </c>
      <c r="AV142" s="11" t="s">
        <v>82</v>
      </c>
      <c r="AW142" s="11" t="s">
        <v>33</v>
      </c>
      <c r="AX142" s="11" t="s">
        <v>80</v>
      </c>
      <c r="AY142" s="154" t="s">
        <v>123</v>
      </c>
    </row>
    <row r="143" spans="2:51" s="11" customFormat="1" ht="12">
      <c r="B143" s="153"/>
      <c r="D143" s="150" t="s">
        <v>139</v>
      </c>
      <c r="F143" s="155" t="s">
        <v>228</v>
      </c>
      <c r="H143" s="156">
        <v>46.35</v>
      </c>
      <c r="I143" s="157"/>
      <c r="L143" s="153"/>
      <c r="M143" s="158"/>
      <c r="N143" s="159"/>
      <c r="O143" s="159"/>
      <c r="P143" s="159"/>
      <c r="Q143" s="159"/>
      <c r="R143" s="159"/>
      <c r="S143" s="159"/>
      <c r="T143" s="160"/>
      <c r="AT143" s="154" t="s">
        <v>139</v>
      </c>
      <c r="AU143" s="154" t="s">
        <v>82</v>
      </c>
      <c r="AV143" s="11" t="s">
        <v>82</v>
      </c>
      <c r="AW143" s="11" t="s">
        <v>4</v>
      </c>
      <c r="AX143" s="11" t="s">
        <v>80</v>
      </c>
      <c r="AY143" s="154" t="s">
        <v>123</v>
      </c>
    </row>
    <row r="144" spans="2:65" s="1" customFormat="1" ht="16.5" customHeight="1">
      <c r="B144" s="137"/>
      <c r="C144" s="161" t="s">
        <v>229</v>
      </c>
      <c r="D144" s="161" t="s">
        <v>223</v>
      </c>
      <c r="E144" s="162" t="s">
        <v>230</v>
      </c>
      <c r="F144" s="163" t="s">
        <v>231</v>
      </c>
      <c r="G144" s="164" t="s">
        <v>130</v>
      </c>
      <c r="H144" s="165">
        <v>2.625</v>
      </c>
      <c r="I144" s="166"/>
      <c r="J144" s="167">
        <f>ROUND(I144*H144,2)</f>
        <v>0</v>
      </c>
      <c r="K144" s="163" t="s">
        <v>3</v>
      </c>
      <c r="L144" s="168"/>
      <c r="M144" s="169" t="s">
        <v>3</v>
      </c>
      <c r="N144" s="170" t="s">
        <v>43</v>
      </c>
      <c r="O144" s="47"/>
      <c r="P144" s="147">
        <f>O144*H144</f>
        <v>0</v>
      </c>
      <c r="Q144" s="147">
        <v>0.131</v>
      </c>
      <c r="R144" s="147">
        <f>Q144*H144</f>
        <v>0.34387500000000004</v>
      </c>
      <c r="S144" s="147">
        <v>0</v>
      </c>
      <c r="T144" s="148">
        <f>S144*H144</f>
        <v>0</v>
      </c>
      <c r="AR144" s="14" t="s">
        <v>177</v>
      </c>
      <c r="AT144" s="14" t="s">
        <v>223</v>
      </c>
      <c r="AU144" s="14" t="s">
        <v>82</v>
      </c>
      <c r="AY144" s="14" t="s">
        <v>123</v>
      </c>
      <c r="BE144" s="149">
        <f>IF(N144="základní",J144,0)</f>
        <v>0</v>
      </c>
      <c r="BF144" s="149">
        <f>IF(N144="snížená",J144,0)</f>
        <v>0</v>
      </c>
      <c r="BG144" s="149">
        <f>IF(N144="zákl. přenesená",J144,0)</f>
        <v>0</v>
      </c>
      <c r="BH144" s="149">
        <f>IF(N144="sníž. přenesená",J144,0)</f>
        <v>0</v>
      </c>
      <c r="BI144" s="149">
        <f>IF(N144="nulová",J144,0)</f>
        <v>0</v>
      </c>
      <c r="BJ144" s="14" t="s">
        <v>80</v>
      </c>
      <c r="BK144" s="149">
        <f>ROUND(I144*H144,2)</f>
        <v>0</v>
      </c>
      <c r="BL144" s="14" t="s">
        <v>132</v>
      </c>
      <c r="BM144" s="14" t="s">
        <v>232</v>
      </c>
    </row>
    <row r="145" spans="2:47" s="1" customFormat="1" ht="19.2">
      <c r="B145" s="28"/>
      <c r="D145" s="150" t="s">
        <v>137</v>
      </c>
      <c r="F145" s="151" t="s">
        <v>233</v>
      </c>
      <c r="I145" s="82"/>
      <c r="L145" s="28"/>
      <c r="M145" s="152"/>
      <c r="N145" s="47"/>
      <c r="O145" s="47"/>
      <c r="P145" s="47"/>
      <c r="Q145" s="47"/>
      <c r="R145" s="47"/>
      <c r="S145" s="47"/>
      <c r="T145" s="48"/>
      <c r="AT145" s="14" t="s">
        <v>137</v>
      </c>
      <c r="AU145" s="14" t="s">
        <v>82</v>
      </c>
    </row>
    <row r="146" spans="2:51" s="11" customFormat="1" ht="12">
      <c r="B146" s="153"/>
      <c r="D146" s="150" t="s">
        <v>139</v>
      </c>
      <c r="E146" s="154" t="s">
        <v>3</v>
      </c>
      <c r="F146" s="155" t="s">
        <v>234</v>
      </c>
      <c r="H146" s="156">
        <v>2.5</v>
      </c>
      <c r="I146" s="157"/>
      <c r="L146" s="153"/>
      <c r="M146" s="158"/>
      <c r="N146" s="159"/>
      <c r="O146" s="159"/>
      <c r="P146" s="159"/>
      <c r="Q146" s="159"/>
      <c r="R146" s="159"/>
      <c r="S146" s="159"/>
      <c r="T146" s="160"/>
      <c r="AT146" s="154" t="s">
        <v>139</v>
      </c>
      <c r="AU146" s="154" t="s">
        <v>82</v>
      </c>
      <c r="AV146" s="11" t="s">
        <v>82</v>
      </c>
      <c r="AW146" s="11" t="s">
        <v>33</v>
      </c>
      <c r="AX146" s="11" t="s">
        <v>80</v>
      </c>
      <c r="AY146" s="154" t="s">
        <v>123</v>
      </c>
    </row>
    <row r="147" spans="2:51" s="11" customFormat="1" ht="12">
      <c r="B147" s="153"/>
      <c r="D147" s="150" t="s">
        <v>139</v>
      </c>
      <c r="F147" s="155" t="s">
        <v>235</v>
      </c>
      <c r="H147" s="156">
        <v>2.625</v>
      </c>
      <c r="I147" s="157"/>
      <c r="L147" s="153"/>
      <c r="M147" s="158"/>
      <c r="N147" s="159"/>
      <c r="O147" s="159"/>
      <c r="P147" s="159"/>
      <c r="Q147" s="159"/>
      <c r="R147" s="159"/>
      <c r="S147" s="159"/>
      <c r="T147" s="160"/>
      <c r="AT147" s="154" t="s">
        <v>139</v>
      </c>
      <c r="AU147" s="154" t="s">
        <v>82</v>
      </c>
      <c r="AV147" s="11" t="s">
        <v>82</v>
      </c>
      <c r="AW147" s="11" t="s">
        <v>4</v>
      </c>
      <c r="AX147" s="11" t="s">
        <v>80</v>
      </c>
      <c r="AY147" s="154" t="s">
        <v>123</v>
      </c>
    </row>
    <row r="148" spans="2:65" s="1" customFormat="1" ht="16.5" customHeight="1">
      <c r="B148" s="137"/>
      <c r="C148" s="138" t="s">
        <v>236</v>
      </c>
      <c r="D148" s="138" t="s">
        <v>127</v>
      </c>
      <c r="E148" s="139" t="s">
        <v>237</v>
      </c>
      <c r="F148" s="140" t="s">
        <v>238</v>
      </c>
      <c r="G148" s="141" t="s">
        <v>130</v>
      </c>
      <c r="H148" s="142">
        <v>590.7</v>
      </c>
      <c r="I148" s="143"/>
      <c r="J148" s="144">
        <f>ROUND(I148*H148,2)</f>
        <v>0</v>
      </c>
      <c r="K148" s="140" t="s">
        <v>131</v>
      </c>
      <c r="L148" s="28"/>
      <c r="M148" s="145" t="s">
        <v>3</v>
      </c>
      <c r="N148" s="146" t="s">
        <v>43</v>
      </c>
      <c r="O148" s="47"/>
      <c r="P148" s="147">
        <f>O148*H148</f>
        <v>0</v>
      </c>
      <c r="Q148" s="147">
        <v>0</v>
      </c>
      <c r="R148" s="147">
        <f>Q148*H148</f>
        <v>0</v>
      </c>
      <c r="S148" s="147">
        <v>0</v>
      </c>
      <c r="T148" s="148">
        <f>S148*H148</f>
        <v>0</v>
      </c>
      <c r="AR148" s="14" t="s">
        <v>132</v>
      </c>
      <c r="AT148" s="14" t="s">
        <v>127</v>
      </c>
      <c r="AU148" s="14" t="s">
        <v>82</v>
      </c>
      <c r="AY148" s="14" t="s">
        <v>123</v>
      </c>
      <c r="BE148" s="149">
        <f>IF(N148="základní",J148,0)</f>
        <v>0</v>
      </c>
      <c r="BF148" s="149">
        <f>IF(N148="snížená",J148,0)</f>
        <v>0</v>
      </c>
      <c r="BG148" s="149">
        <f>IF(N148="zákl. přenesená",J148,0)</f>
        <v>0</v>
      </c>
      <c r="BH148" s="149">
        <f>IF(N148="sníž. přenesená",J148,0)</f>
        <v>0</v>
      </c>
      <c r="BI148" s="149">
        <f>IF(N148="nulová",J148,0)</f>
        <v>0</v>
      </c>
      <c r="BJ148" s="14" t="s">
        <v>80</v>
      </c>
      <c r="BK148" s="149">
        <f>ROUND(I148*H148,2)</f>
        <v>0</v>
      </c>
      <c r="BL148" s="14" t="s">
        <v>132</v>
      </c>
      <c r="BM148" s="14" t="s">
        <v>239</v>
      </c>
    </row>
    <row r="149" spans="2:47" s="1" customFormat="1" ht="19.2">
      <c r="B149" s="28"/>
      <c r="D149" s="150" t="s">
        <v>137</v>
      </c>
      <c r="F149" s="151" t="s">
        <v>240</v>
      </c>
      <c r="I149" s="82"/>
      <c r="L149" s="28"/>
      <c r="M149" s="152"/>
      <c r="N149" s="47"/>
      <c r="O149" s="47"/>
      <c r="P149" s="47"/>
      <c r="Q149" s="47"/>
      <c r="R149" s="47"/>
      <c r="S149" s="47"/>
      <c r="T149" s="48"/>
      <c r="AT149" s="14" t="s">
        <v>137</v>
      </c>
      <c r="AU149" s="14" t="s">
        <v>82</v>
      </c>
    </row>
    <row r="150" spans="2:51" s="11" customFormat="1" ht="12">
      <c r="B150" s="153"/>
      <c r="D150" s="150" t="s">
        <v>139</v>
      </c>
      <c r="E150" s="154" t="s">
        <v>3</v>
      </c>
      <c r="F150" s="155" t="s">
        <v>241</v>
      </c>
      <c r="H150" s="156">
        <v>590.7</v>
      </c>
      <c r="I150" s="157"/>
      <c r="L150" s="153"/>
      <c r="M150" s="158"/>
      <c r="N150" s="159"/>
      <c r="O150" s="159"/>
      <c r="P150" s="159"/>
      <c r="Q150" s="159"/>
      <c r="R150" s="159"/>
      <c r="S150" s="159"/>
      <c r="T150" s="160"/>
      <c r="AT150" s="154" t="s">
        <v>139</v>
      </c>
      <c r="AU150" s="154" t="s">
        <v>82</v>
      </c>
      <c r="AV150" s="11" t="s">
        <v>82</v>
      </c>
      <c r="AW150" s="11" t="s">
        <v>33</v>
      </c>
      <c r="AX150" s="11" t="s">
        <v>80</v>
      </c>
      <c r="AY150" s="154" t="s">
        <v>123</v>
      </c>
    </row>
    <row r="151" spans="2:65" s="1" customFormat="1" ht="16.5" customHeight="1">
      <c r="B151" s="137"/>
      <c r="C151" s="138" t="s">
        <v>197</v>
      </c>
      <c r="D151" s="138" t="s">
        <v>127</v>
      </c>
      <c r="E151" s="139" t="s">
        <v>242</v>
      </c>
      <c r="F151" s="140" t="s">
        <v>243</v>
      </c>
      <c r="G151" s="141" t="s">
        <v>130</v>
      </c>
      <c r="H151" s="142">
        <v>537</v>
      </c>
      <c r="I151" s="143"/>
      <c r="J151" s="144">
        <f>ROUND(I151*H151,2)</f>
        <v>0</v>
      </c>
      <c r="K151" s="140" t="s">
        <v>131</v>
      </c>
      <c r="L151" s="28"/>
      <c r="M151" s="145" t="s">
        <v>3</v>
      </c>
      <c r="N151" s="146" t="s">
        <v>43</v>
      </c>
      <c r="O151" s="47"/>
      <c r="P151" s="147">
        <f>O151*H151</f>
        <v>0</v>
      </c>
      <c r="Q151" s="147">
        <v>0</v>
      </c>
      <c r="R151" s="147">
        <f>Q151*H151</f>
        <v>0</v>
      </c>
      <c r="S151" s="147">
        <v>0</v>
      </c>
      <c r="T151" s="148">
        <f>S151*H151</f>
        <v>0</v>
      </c>
      <c r="AR151" s="14" t="s">
        <v>132</v>
      </c>
      <c r="AT151" s="14" t="s">
        <v>127</v>
      </c>
      <c r="AU151" s="14" t="s">
        <v>82</v>
      </c>
      <c r="AY151" s="14" t="s">
        <v>123</v>
      </c>
      <c r="BE151" s="149">
        <f>IF(N151="základní",J151,0)</f>
        <v>0</v>
      </c>
      <c r="BF151" s="149">
        <f>IF(N151="snížená",J151,0)</f>
        <v>0</v>
      </c>
      <c r="BG151" s="149">
        <f>IF(N151="zákl. přenesená",J151,0)</f>
        <v>0</v>
      </c>
      <c r="BH151" s="149">
        <f>IF(N151="sníž. přenesená",J151,0)</f>
        <v>0</v>
      </c>
      <c r="BI151" s="149">
        <f>IF(N151="nulová",J151,0)</f>
        <v>0</v>
      </c>
      <c r="BJ151" s="14" t="s">
        <v>80</v>
      </c>
      <c r="BK151" s="149">
        <f>ROUND(I151*H151,2)</f>
        <v>0</v>
      </c>
      <c r="BL151" s="14" t="s">
        <v>132</v>
      </c>
      <c r="BM151" s="14" t="s">
        <v>244</v>
      </c>
    </row>
    <row r="152" spans="2:47" s="1" customFormat="1" ht="19.2">
      <c r="B152" s="28"/>
      <c r="D152" s="150" t="s">
        <v>137</v>
      </c>
      <c r="F152" s="151" t="s">
        <v>240</v>
      </c>
      <c r="I152" s="82"/>
      <c r="L152" s="28"/>
      <c r="M152" s="152"/>
      <c r="N152" s="47"/>
      <c r="O152" s="47"/>
      <c r="P152" s="47"/>
      <c r="Q152" s="47"/>
      <c r="R152" s="47"/>
      <c r="S152" s="47"/>
      <c r="T152" s="48"/>
      <c r="AT152" s="14" t="s">
        <v>137</v>
      </c>
      <c r="AU152" s="14" t="s">
        <v>82</v>
      </c>
    </row>
    <row r="153" spans="2:51" s="11" customFormat="1" ht="12">
      <c r="B153" s="153"/>
      <c r="D153" s="150" t="s">
        <v>139</v>
      </c>
      <c r="E153" s="154" t="s">
        <v>3</v>
      </c>
      <c r="F153" s="155" t="s">
        <v>245</v>
      </c>
      <c r="H153" s="156">
        <v>537</v>
      </c>
      <c r="I153" s="157"/>
      <c r="L153" s="153"/>
      <c r="M153" s="158"/>
      <c r="N153" s="159"/>
      <c r="O153" s="159"/>
      <c r="P153" s="159"/>
      <c r="Q153" s="159"/>
      <c r="R153" s="159"/>
      <c r="S153" s="159"/>
      <c r="T153" s="160"/>
      <c r="AT153" s="154" t="s">
        <v>139</v>
      </c>
      <c r="AU153" s="154" t="s">
        <v>82</v>
      </c>
      <c r="AV153" s="11" t="s">
        <v>82</v>
      </c>
      <c r="AW153" s="11" t="s">
        <v>33</v>
      </c>
      <c r="AX153" s="11" t="s">
        <v>80</v>
      </c>
      <c r="AY153" s="154" t="s">
        <v>123</v>
      </c>
    </row>
    <row r="154" spans="2:65" s="1" customFormat="1" ht="16.5" customHeight="1">
      <c r="B154" s="137"/>
      <c r="C154" s="138" t="s">
        <v>246</v>
      </c>
      <c r="D154" s="138" t="s">
        <v>127</v>
      </c>
      <c r="E154" s="139" t="s">
        <v>247</v>
      </c>
      <c r="F154" s="140" t="s">
        <v>248</v>
      </c>
      <c r="G154" s="141" t="s">
        <v>130</v>
      </c>
      <c r="H154" s="142">
        <v>537</v>
      </c>
      <c r="I154" s="143"/>
      <c r="J154" s="144">
        <f>ROUND(I154*H154,2)</f>
        <v>0</v>
      </c>
      <c r="K154" s="140" t="s">
        <v>131</v>
      </c>
      <c r="L154" s="28"/>
      <c r="M154" s="145" t="s">
        <v>3</v>
      </c>
      <c r="N154" s="146" t="s">
        <v>43</v>
      </c>
      <c r="O154" s="47"/>
      <c r="P154" s="147">
        <f>O154*H154</f>
        <v>0</v>
      </c>
      <c r="Q154" s="147">
        <v>0</v>
      </c>
      <c r="R154" s="147">
        <f>Q154*H154</f>
        <v>0</v>
      </c>
      <c r="S154" s="147">
        <v>0</v>
      </c>
      <c r="T154" s="148">
        <f>S154*H154</f>
        <v>0</v>
      </c>
      <c r="AR154" s="14" t="s">
        <v>132</v>
      </c>
      <c r="AT154" s="14" t="s">
        <v>127</v>
      </c>
      <c r="AU154" s="14" t="s">
        <v>82</v>
      </c>
      <c r="AY154" s="14" t="s">
        <v>123</v>
      </c>
      <c r="BE154" s="149">
        <f>IF(N154="základní",J154,0)</f>
        <v>0</v>
      </c>
      <c r="BF154" s="149">
        <f>IF(N154="snížená",J154,0)</f>
        <v>0</v>
      </c>
      <c r="BG154" s="149">
        <f>IF(N154="zákl. přenesená",J154,0)</f>
        <v>0</v>
      </c>
      <c r="BH154" s="149">
        <f>IF(N154="sníž. přenesená",J154,0)</f>
        <v>0</v>
      </c>
      <c r="BI154" s="149">
        <f>IF(N154="nulová",J154,0)</f>
        <v>0</v>
      </c>
      <c r="BJ154" s="14" t="s">
        <v>80</v>
      </c>
      <c r="BK154" s="149">
        <f>ROUND(I154*H154,2)</f>
        <v>0</v>
      </c>
      <c r="BL154" s="14" t="s">
        <v>132</v>
      </c>
      <c r="BM154" s="14" t="s">
        <v>249</v>
      </c>
    </row>
    <row r="155" spans="2:47" s="1" customFormat="1" ht="19.2">
      <c r="B155" s="28"/>
      <c r="D155" s="150" t="s">
        <v>137</v>
      </c>
      <c r="F155" s="151" t="s">
        <v>240</v>
      </c>
      <c r="I155" s="82"/>
      <c r="L155" s="28"/>
      <c r="M155" s="152"/>
      <c r="N155" s="47"/>
      <c r="O155" s="47"/>
      <c r="P155" s="47"/>
      <c r="Q155" s="47"/>
      <c r="R155" s="47"/>
      <c r="S155" s="47"/>
      <c r="T155" s="48"/>
      <c r="AT155" s="14" t="s">
        <v>137</v>
      </c>
      <c r="AU155" s="14" t="s">
        <v>82</v>
      </c>
    </row>
    <row r="156" spans="2:51" s="11" customFormat="1" ht="12">
      <c r="B156" s="153"/>
      <c r="D156" s="150" t="s">
        <v>139</v>
      </c>
      <c r="E156" s="154" t="s">
        <v>3</v>
      </c>
      <c r="F156" s="155" t="s">
        <v>245</v>
      </c>
      <c r="H156" s="156">
        <v>537</v>
      </c>
      <c r="I156" s="157"/>
      <c r="L156" s="153"/>
      <c r="M156" s="158"/>
      <c r="N156" s="159"/>
      <c r="O156" s="159"/>
      <c r="P156" s="159"/>
      <c r="Q156" s="159"/>
      <c r="R156" s="159"/>
      <c r="S156" s="159"/>
      <c r="T156" s="160"/>
      <c r="AT156" s="154" t="s">
        <v>139</v>
      </c>
      <c r="AU156" s="154" t="s">
        <v>82</v>
      </c>
      <c r="AV156" s="11" t="s">
        <v>82</v>
      </c>
      <c r="AW156" s="11" t="s">
        <v>33</v>
      </c>
      <c r="AX156" s="11" t="s">
        <v>80</v>
      </c>
      <c r="AY156" s="154" t="s">
        <v>123</v>
      </c>
    </row>
    <row r="157" spans="2:63" s="10" customFormat="1" ht="22.95" customHeight="1">
      <c r="B157" s="124"/>
      <c r="D157" s="125" t="s">
        <v>71</v>
      </c>
      <c r="E157" s="135" t="s">
        <v>177</v>
      </c>
      <c r="F157" s="135" t="s">
        <v>250</v>
      </c>
      <c r="I157" s="127"/>
      <c r="J157" s="136">
        <f>BK157</f>
        <v>0</v>
      </c>
      <c r="L157" s="124"/>
      <c r="M157" s="129"/>
      <c r="N157" s="130"/>
      <c r="O157" s="130"/>
      <c r="P157" s="131">
        <f>SUM(P158:P166)</f>
        <v>0</v>
      </c>
      <c r="Q157" s="130"/>
      <c r="R157" s="131">
        <f>SUM(R158:R166)</f>
        <v>0</v>
      </c>
      <c r="S157" s="130"/>
      <c r="T157" s="132">
        <f>SUM(T158:T166)</f>
        <v>0</v>
      </c>
      <c r="AR157" s="125" t="s">
        <v>80</v>
      </c>
      <c r="AT157" s="133" t="s">
        <v>71</v>
      </c>
      <c r="AU157" s="133" t="s">
        <v>80</v>
      </c>
      <c r="AY157" s="125" t="s">
        <v>123</v>
      </c>
      <c r="BK157" s="134">
        <f>SUM(BK158:BK166)</f>
        <v>0</v>
      </c>
    </row>
    <row r="158" spans="2:65" s="1" customFormat="1" ht="16.5" customHeight="1">
      <c r="B158" s="137"/>
      <c r="C158" s="138" t="s">
        <v>251</v>
      </c>
      <c r="D158" s="138" t="s">
        <v>127</v>
      </c>
      <c r="E158" s="139" t="s">
        <v>252</v>
      </c>
      <c r="F158" s="140" t="s">
        <v>253</v>
      </c>
      <c r="G158" s="141" t="s">
        <v>172</v>
      </c>
      <c r="H158" s="142">
        <v>1.08</v>
      </c>
      <c r="I158" s="143"/>
      <c r="J158" s="144">
        <f>ROUND(I158*H158,2)</f>
        <v>0</v>
      </c>
      <c r="K158" s="140" t="s">
        <v>148</v>
      </c>
      <c r="L158" s="28"/>
      <c r="M158" s="145" t="s">
        <v>3</v>
      </c>
      <c r="N158" s="146" t="s">
        <v>43</v>
      </c>
      <c r="O158" s="47"/>
      <c r="P158" s="147">
        <f>O158*H158</f>
        <v>0</v>
      </c>
      <c r="Q158" s="147">
        <v>0</v>
      </c>
      <c r="R158" s="147">
        <f>Q158*H158</f>
        <v>0</v>
      </c>
      <c r="S158" s="147">
        <v>0</v>
      </c>
      <c r="T158" s="148">
        <f>S158*H158</f>
        <v>0</v>
      </c>
      <c r="AR158" s="14" t="s">
        <v>132</v>
      </c>
      <c r="AT158" s="14" t="s">
        <v>127</v>
      </c>
      <c r="AU158" s="14" t="s">
        <v>82</v>
      </c>
      <c r="AY158" s="14" t="s">
        <v>123</v>
      </c>
      <c r="BE158" s="149">
        <f>IF(N158="základní",J158,0)</f>
        <v>0</v>
      </c>
      <c r="BF158" s="149">
        <f>IF(N158="snížená",J158,0)</f>
        <v>0</v>
      </c>
      <c r="BG158" s="149">
        <f>IF(N158="zákl. přenesená",J158,0)</f>
        <v>0</v>
      </c>
      <c r="BH158" s="149">
        <f>IF(N158="sníž. přenesená",J158,0)</f>
        <v>0</v>
      </c>
      <c r="BI158" s="149">
        <f>IF(N158="nulová",J158,0)</f>
        <v>0</v>
      </c>
      <c r="BJ158" s="14" t="s">
        <v>80</v>
      </c>
      <c r="BK158" s="149">
        <f>ROUND(I158*H158,2)</f>
        <v>0</v>
      </c>
      <c r="BL158" s="14" t="s">
        <v>132</v>
      </c>
      <c r="BM158" s="14" t="s">
        <v>254</v>
      </c>
    </row>
    <row r="159" spans="2:47" s="1" customFormat="1" ht="19.2">
      <c r="B159" s="28"/>
      <c r="D159" s="150" t="s">
        <v>137</v>
      </c>
      <c r="F159" s="151" t="s">
        <v>255</v>
      </c>
      <c r="I159" s="82"/>
      <c r="L159" s="28"/>
      <c r="M159" s="152"/>
      <c r="N159" s="47"/>
      <c r="O159" s="47"/>
      <c r="P159" s="47"/>
      <c r="Q159" s="47"/>
      <c r="R159" s="47"/>
      <c r="S159" s="47"/>
      <c r="T159" s="48"/>
      <c r="AT159" s="14" t="s">
        <v>137</v>
      </c>
      <c r="AU159" s="14" t="s">
        <v>82</v>
      </c>
    </row>
    <row r="160" spans="2:51" s="11" customFormat="1" ht="12">
      <c r="B160" s="153"/>
      <c r="D160" s="150" t="s">
        <v>139</v>
      </c>
      <c r="E160" s="154" t="s">
        <v>3</v>
      </c>
      <c r="F160" s="155" t="s">
        <v>256</v>
      </c>
      <c r="H160" s="156">
        <v>1.08</v>
      </c>
      <c r="I160" s="157"/>
      <c r="L160" s="153"/>
      <c r="M160" s="158"/>
      <c r="N160" s="159"/>
      <c r="O160" s="159"/>
      <c r="P160" s="159"/>
      <c r="Q160" s="159"/>
      <c r="R160" s="159"/>
      <c r="S160" s="159"/>
      <c r="T160" s="160"/>
      <c r="AT160" s="154" t="s">
        <v>139</v>
      </c>
      <c r="AU160" s="154" t="s">
        <v>82</v>
      </c>
      <c r="AV160" s="11" t="s">
        <v>82</v>
      </c>
      <c r="AW160" s="11" t="s">
        <v>33</v>
      </c>
      <c r="AX160" s="11" t="s">
        <v>80</v>
      </c>
      <c r="AY160" s="154" t="s">
        <v>123</v>
      </c>
    </row>
    <row r="161" spans="2:65" s="1" customFormat="1" ht="22.5" customHeight="1">
      <c r="B161" s="137"/>
      <c r="C161" s="138" t="s">
        <v>8</v>
      </c>
      <c r="D161" s="138" t="s">
        <v>127</v>
      </c>
      <c r="E161" s="139" t="s">
        <v>257</v>
      </c>
      <c r="F161" s="140" t="s">
        <v>258</v>
      </c>
      <c r="G161" s="141" t="s">
        <v>147</v>
      </c>
      <c r="H161" s="142">
        <v>18</v>
      </c>
      <c r="I161" s="143"/>
      <c r="J161" s="144">
        <f>ROUND(I161*H161,2)</f>
        <v>0</v>
      </c>
      <c r="K161" s="140" t="s">
        <v>131</v>
      </c>
      <c r="L161" s="28"/>
      <c r="M161" s="145" t="s">
        <v>3</v>
      </c>
      <c r="N161" s="146" t="s">
        <v>43</v>
      </c>
      <c r="O161" s="47"/>
      <c r="P161" s="147">
        <f>O161*H161</f>
        <v>0</v>
      </c>
      <c r="Q161" s="147">
        <v>0</v>
      </c>
      <c r="R161" s="147">
        <f>Q161*H161</f>
        <v>0</v>
      </c>
      <c r="S161" s="147">
        <v>0</v>
      </c>
      <c r="T161" s="148">
        <f>S161*H161</f>
        <v>0</v>
      </c>
      <c r="AR161" s="14" t="s">
        <v>132</v>
      </c>
      <c r="AT161" s="14" t="s">
        <v>127</v>
      </c>
      <c r="AU161" s="14" t="s">
        <v>82</v>
      </c>
      <c r="AY161" s="14" t="s">
        <v>123</v>
      </c>
      <c r="BE161" s="149">
        <f>IF(N161="základní",J161,0)</f>
        <v>0</v>
      </c>
      <c r="BF161" s="149">
        <f>IF(N161="snížená",J161,0)</f>
        <v>0</v>
      </c>
      <c r="BG161" s="149">
        <f>IF(N161="zákl. přenesená",J161,0)</f>
        <v>0</v>
      </c>
      <c r="BH161" s="149">
        <f>IF(N161="sníž. přenesená",J161,0)</f>
        <v>0</v>
      </c>
      <c r="BI161" s="149">
        <f>IF(N161="nulová",J161,0)</f>
        <v>0</v>
      </c>
      <c r="BJ161" s="14" t="s">
        <v>80</v>
      </c>
      <c r="BK161" s="149">
        <f>ROUND(I161*H161,2)</f>
        <v>0</v>
      </c>
      <c r="BL161" s="14" t="s">
        <v>132</v>
      </c>
      <c r="BM161" s="14" t="s">
        <v>259</v>
      </c>
    </row>
    <row r="162" spans="2:47" s="1" customFormat="1" ht="86.4">
      <c r="B162" s="28"/>
      <c r="D162" s="150" t="s">
        <v>135</v>
      </c>
      <c r="F162" s="151" t="s">
        <v>260</v>
      </c>
      <c r="I162" s="82"/>
      <c r="L162" s="28"/>
      <c r="M162" s="152"/>
      <c r="N162" s="47"/>
      <c r="O162" s="47"/>
      <c r="P162" s="47"/>
      <c r="Q162" s="47"/>
      <c r="R162" s="47"/>
      <c r="S162" s="47"/>
      <c r="T162" s="48"/>
      <c r="AT162" s="14" t="s">
        <v>135</v>
      </c>
      <c r="AU162" s="14" t="s">
        <v>82</v>
      </c>
    </row>
    <row r="163" spans="2:47" s="1" customFormat="1" ht="19.2">
      <c r="B163" s="28"/>
      <c r="D163" s="150" t="s">
        <v>137</v>
      </c>
      <c r="F163" s="151" t="s">
        <v>261</v>
      </c>
      <c r="I163" s="82"/>
      <c r="L163" s="28"/>
      <c r="M163" s="152"/>
      <c r="N163" s="47"/>
      <c r="O163" s="47"/>
      <c r="P163" s="47"/>
      <c r="Q163" s="47"/>
      <c r="R163" s="47"/>
      <c r="S163" s="47"/>
      <c r="T163" s="48"/>
      <c r="AT163" s="14" t="s">
        <v>137</v>
      </c>
      <c r="AU163" s="14" t="s">
        <v>82</v>
      </c>
    </row>
    <row r="164" spans="2:51" s="11" customFormat="1" ht="12">
      <c r="B164" s="153"/>
      <c r="D164" s="150" t="s">
        <v>139</v>
      </c>
      <c r="E164" s="154" t="s">
        <v>3</v>
      </c>
      <c r="F164" s="155" t="s">
        <v>262</v>
      </c>
      <c r="H164" s="156">
        <v>18</v>
      </c>
      <c r="I164" s="157"/>
      <c r="L164" s="153"/>
      <c r="M164" s="158"/>
      <c r="N164" s="159"/>
      <c r="O164" s="159"/>
      <c r="P164" s="159"/>
      <c r="Q164" s="159"/>
      <c r="R164" s="159"/>
      <c r="S164" s="159"/>
      <c r="T164" s="160"/>
      <c r="AT164" s="154" t="s">
        <v>139</v>
      </c>
      <c r="AU164" s="154" t="s">
        <v>82</v>
      </c>
      <c r="AV164" s="11" t="s">
        <v>82</v>
      </c>
      <c r="AW164" s="11" t="s">
        <v>33</v>
      </c>
      <c r="AX164" s="11" t="s">
        <v>80</v>
      </c>
      <c r="AY164" s="154" t="s">
        <v>123</v>
      </c>
    </row>
    <row r="165" spans="2:65" s="1" customFormat="1" ht="16.5" customHeight="1">
      <c r="B165" s="137"/>
      <c r="C165" s="161" t="s">
        <v>263</v>
      </c>
      <c r="D165" s="161" t="s">
        <v>223</v>
      </c>
      <c r="E165" s="162" t="s">
        <v>264</v>
      </c>
      <c r="F165" s="163" t="s">
        <v>265</v>
      </c>
      <c r="G165" s="164" t="s">
        <v>266</v>
      </c>
      <c r="H165" s="165">
        <v>6.6</v>
      </c>
      <c r="I165" s="166"/>
      <c r="J165" s="167">
        <f>ROUND(I165*H165,2)</f>
        <v>0</v>
      </c>
      <c r="K165" s="163" t="s">
        <v>3</v>
      </c>
      <c r="L165" s="168"/>
      <c r="M165" s="169" t="s">
        <v>3</v>
      </c>
      <c r="N165" s="170" t="s">
        <v>43</v>
      </c>
      <c r="O165" s="47"/>
      <c r="P165" s="147">
        <f>O165*H165</f>
        <v>0</v>
      </c>
      <c r="Q165" s="147">
        <v>0</v>
      </c>
      <c r="R165" s="147">
        <f>Q165*H165</f>
        <v>0</v>
      </c>
      <c r="S165" s="147">
        <v>0</v>
      </c>
      <c r="T165" s="148">
        <f>S165*H165</f>
        <v>0</v>
      </c>
      <c r="AR165" s="14" t="s">
        <v>177</v>
      </c>
      <c r="AT165" s="14" t="s">
        <v>223</v>
      </c>
      <c r="AU165" s="14" t="s">
        <v>82</v>
      </c>
      <c r="AY165" s="14" t="s">
        <v>123</v>
      </c>
      <c r="BE165" s="149">
        <f>IF(N165="základní",J165,0)</f>
        <v>0</v>
      </c>
      <c r="BF165" s="149">
        <f>IF(N165="snížená",J165,0)</f>
        <v>0</v>
      </c>
      <c r="BG165" s="149">
        <f>IF(N165="zákl. přenesená",J165,0)</f>
        <v>0</v>
      </c>
      <c r="BH165" s="149">
        <f>IF(N165="sníž. přenesená",J165,0)</f>
        <v>0</v>
      </c>
      <c r="BI165" s="149">
        <f>IF(N165="nulová",J165,0)</f>
        <v>0</v>
      </c>
      <c r="BJ165" s="14" t="s">
        <v>80</v>
      </c>
      <c r="BK165" s="149">
        <f>ROUND(I165*H165,2)</f>
        <v>0</v>
      </c>
      <c r="BL165" s="14" t="s">
        <v>132</v>
      </c>
      <c r="BM165" s="14" t="s">
        <v>267</v>
      </c>
    </row>
    <row r="166" spans="2:51" s="11" customFormat="1" ht="12">
      <c r="B166" s="153"/>
      <c r="D166" s="150" t="s">
        <v>139</v>
      </c>
      <c r="F166" s="155" t="s">
        <v>268</v>
      </c>
      <c r="H166" s="156">
        <v>6.6</v>
      </c>
      <c r="I166" s="157"/>
      <c r="L166" s="153"/>
      <c r="M166" s="158"/>
      <c r="N166" s="159"/>
      <c r="O166" s="159"/>
      <c r="P166" s="159"/>
      <c r="Q166" s="159"/>
      <c r="R166" s="159"/>
      <c r="S166" s="159"/>
      <c r="T166" s="160"/>
      <c r="AT166" s="154" t="s">
        <v>139</v>
      </c>
      <c r="AU166" s="154" t="s">
        <v>82</v>
      </c>
      <c r="AV166" s="11" t="s">
        <v>82</v>
      </c>
      <c r="AW166" s="11" t="s">
        <v>4</v>
      </c>
      <c r="AX166" s="11" t="s">
        <v>80</v>
      </c>
      <c r="AY166" s="154" t="s">
        <v>123</v>
      </c>
    </row>
    <row r="167" spans="2:63" s="10" customFormat="1" ht="22.95" customHeight="1">
      <c r="B167" s="124"/>
      <c r="D167" s="125" t="s">
        <v>71</v>
      </c>
      <c r="E167" s="135" t="s">
        <v>184</v>
      </c>
      <c r="F167" s="135" t="s">
        <v>269</v>
      </c>
      <c r="I167" s="127"/>
      <c r="J167" s="136">
        <f>BK167</f>
        <v>0</v>
      </c>
      <c r="L167" s="124"/>
      <c r="M167" s="129"/>
      <c r="N167" s="130"/>
      <c r="O167" s="130"/>
      <c r="P167" s="131">
        <f>P168+P179</f>
        <v>0</v>
      </c>
      <c r="Q167" s="130"/>
      <c r="R167" s="131">
        <f>R168+R179</f>
        <v>30.47121</v>
      </c>
      <c r="S167" s="130"/>
      <c r="T167" s="132">
        <f>T168+T179</f>
        <v>0</v>
      </c>
      <c r="AR167" s="125" t="s">
        <v>80</v>
      </c>
      <c r="AT167" s="133" t="s">
        <v>71</v>
      </c>
      <c r="AU167" s="133" t="s">
        <v>80</v>
      </c>
      <c r="AY167" s="125" t="s">
        <v>123</v>
      </c>
      <c r="BK167" s="134">
        <f>BK168+BK179</f>
        <v>0</v>
      </c>
    </row>
    <row r="168" spans="2:63" s="10" customFormat="1" ht="20.85" customHeight="1">
      <c r="B168" s="124"/>
      <c r="D168" s="125" t="s">
        <v>71</v>
      </c>
      <c r="E168" s="135" t="s">
        <v>270</v>
      </c>
      <c r="F168" s="135" t="s">
        <v>271</v>
      </c>
      <c r="I168" s="127"/>
      <c r="J168" s="136">
        <f>BK168</f>
        <v>0</v>
      </c>
      <c r="L168" s="124"/>
      <c r="M168" s="129"/>
      <c r="N168" s="130"/>
      <c r="O168" s="130"/>
      <c r="P168" s="131">
        <f>SUM(P169:P178)</f>
        <v>0</v>
      </c>
      <c r="Q168" s="130"/>
      <c r="R168" s="131">
        <f>SUM(R169:R178)</f>
        <v>30.47121</v>
      </c>
      <c r="S168" s="130"/>
      <c r="T168" s="132">
        <f>SUM(T169:T178)</f>
        <v>0</v>
      </c>
      <c r="AR168" s="125" t="s">
        <v>80</v>
      </c>
      <c r="AT168" s="133" t="s">
        <v>71</v>
      </c>
      <c r="AU168" s="133" t="s">
        <v>82</v>
      </c>
      <c r="AY168" s="125" t="s">
        <v>123</v>
      </c>
      <c r="BK168" s="134">
        <f>SUM(BK169:BK178)</f>
        <v>0</v>
      </c>
    </row>
    <row r="169" spans="2:65" s="1" customFormat="1" ht="16.5" customHeight="1">
      <c r="B169" s="137"/>
      <c r="C169" s="138" t="s">
        <v>272</v>
      </c>
      <c r="D169" s="138" t="s">
        <v>127</v>
      </c>
      <c r="E169" s="139" t="s">
        <v>273</v>
      </c>
      <c r="F169" s="140" t="s">
        <v>274</v>
      </c>
      <c r="G169" s="141" t="s">
        <v>147</v>
      </c>
      <c r="H169" s="142">
        <v>143</v>
      </c>
      <c r="I169" s="143"/>
      <c r="J169" s="144">
        <f>ROUND(I169*H169,2)</f>
        <v>0</v>
      </c>
      <c r="K169" s="140" t="s">
        <v>3</v>
      </c>
      <c r="L169" s="28"/>
      <c r="M169" s="145" t="s">
        <v>3</v>
      </c>
      <c r="N169" s="146" t="s">
        <v>43</v>
      </c>
      <c r="O169" s="47"/>
      <c r="P169" s="147">
        <f>O169*H169</f>
        <v>0</v>
      </c>
      <c r="Q169" s="147">
        <v>0.1554</v>
      </c>
      <c r="R169" s="147">
        <f>Q169*H169</f>
        <v>22.2222</v>
      </c>
      <c r="S169" s="147">
        <v>0</v>
      </c>
      <c r="T169" s="148">
        <f>S169*H169</f>
        <v>0</v>
      </c>
      <c r="AR169" s="14" t="s">
        <v>132</v>
      </c>
      <c r="AT169" s="14" t="s">
        <v>127</v>
      </c>
      <c r="AU169" s="14" t="s">
        <v>133</v>
      </c>
      <c r="AY169" s="14" t="s">
        <v>123</v>
      </c>
      <c r="BE169" s="149">
        <f>IF(N169="základní",J169,0)</f>
        <v>0</v>
      </c>
      <c r="BF169" s="149">
        <f>IF(N169="snížená",J169,0)</f>
        <v>0</v>
      </c>
      <c r="BG169" s="149">
        <f>IF(N169="zákl. přenesená",J169,0)</f>
        <v>0</v>
      </c>
      <c r="BH169" s="149">
        <f>IF(N169="sníž. přenesená",J169,0)</f>
        <v>0</v>
      </c>
      <c r="BI169" s="149">
        <f>IF(N169="nulová",J169,0)</f>
        <v>0</v>
      </c>
      <c r="BJ169" s="14" t="s">
        <v>80</v>
      </c>
      <c r="BK169" s="149">
        <f>ROUND(I169*H169,2)</f>
        <v>0</v>
      </c>
      <c r="BL169" s="14" t="s">
        <v>132</v>
      </c>
      <c r="BM169" s="14" t="s">
        <v>275</v>
      </c>
    </row>
    <row r="170" spans="2:47" s="1" customFormat="1" ht="19.2">
      <c r="B170" s="28"/>
      <c r="D170" s="150" t="s">
        <v>137</v>
      </c>
      <c r="F170" s="151" t="s">
        <v>276</v>
      </c>
      <c r="I170" s="82"/>
      <c r="L170" s="28"/>
      <c r="M170" s="152"/>
      <c r="N170" s="47"/>
      <c r="O170" s="47"/>
      <c r="P170" s="47"/>
      <c r="Q170" s="47"/>
      <c r="R170" s="47"/>
      <c r="S170" s="47"/>
      <c r="T170" s="48"/>
      <c r="AT170" s="14" t="s">
        <v>137</v>
      </c>
      <c r="AU170" s="14" t="s">
        <v>133</v>
      </c>
    </row>
    <row r="171" spans="2:51" s="11" customFormat="1" ht="12">
      <c r="B171" s="153"/>
      <c r="D171" s="150" t="s">
        <v>139</v>
      </c>
      <c r="E171" s="154" t="s">
        <v>3</v>
      </c>
      <c r="F171" s="155" t="s">
        <v>277</v>
      </c>
      <c r="H171" s="156">
        <v>143</v>
      </c>
      <c r="I171" s="157"/>
      <c r="L171" s="153"/>
      <c r="M171" s="158"/>
      <c r="N171" s="159"/>
      <c r="O171" s="159"/>
      <c r="P171" s="159"/>
      <c r="Q171" s="159"/>
      <c r="R171" s="159"/>
      <c r="S171" s="159"/>
      <c r="T171" s="160"/>
      <c r="AT171" s="154" t="s">
        <v>139</v>
      </c>
      <c r="AU171" s="154" t="s">
        <v>133</v>
      </c>
      <c r="AV171" s="11" t="s">
        <v>82</v>
      </c>
      <c r="AW171" s="11" t="s">
        <v>33</v>
      </c>
      <c r="AX171" s="11" t="s">
        <v>80</v>
      </c>
      <c r="AY171" s="154" t="s">
        <v>123</v>
      </c>
    </row>
    <row r="172" spans="2:65" s="1" customFormat="1" ht="16.5" customHeight="1">
      <c r="B172" s="137"/>
      <c r="C172" s="161" t="s">
        <v>278</v>
      </c>
      <c r="D172" s="161" t="s">
        <v>223</v>
      </c>
      <c r="E172" s="162" t="s">
        <v>279</v>
      </c>
      <c r="F172" s="163" t="s">
        <v>280</v>
      </c>
      <c r="G172" s="164" t="s">
        <v>281</v>
      </c>
      <c r="H172" s="165">
        <v>143.85</v>
      </c>
      <c r="I172" s="166"/>
      <c r="J172" s="167">
        <f>ROUND(I172*H172,2)</f>
        <v>0</v>
      </c>
      <c r="K172" s="163" t="s">
        <v>282</v>
      </c>
      <c r="L172" s="168"/>
      <c r="M172" s="169" t="s">
        <v>3</v>
      </c>
      <c r="N172" s="170" t="s">
        <v>43</v>
      </c>
      <c r="O172" s="47"/>
      <c r="P172" s="147">
        <f>O172*H172</f>
        <v>0</v>
      </c>
      <c r="Q172" s="147">
        <v>0.055</v>
      </c>
      <c r="R172" s="147">
        <f>Q172*H172</f>
        <v>7.91175</v>
      </c>
      <c r="S172" s="147">
        <v>0</v>
      </c>
      <c r="T172" s="148">
        <f>S172*H172</f>
        <v>0</v>
      </c>
      <c r="AR172" s="14" t="s">
        <v>177</v>
      </c>
      <c r="AT172" s="14" t="s">
        <v>223</v>
      </c>
      <c r="AU172" s="14" t="s">
        <v>133</v>
      </c>
      <c r="AY172" s="14" t="s">
        <v>123</v>
      </c>
      <c r="BE172" s="149">
        <f>IF(N172="základní",J172,0)</f>
        <v>0</v>
      </c>
      <c r="BF172" s="149">
        <f>IF(N172="snížená",J172,0)</f>
        <v>0</v>
      </c>
      <c r="BG172" s="149">
        <f>IF(N172="zákl. přenesená",J172,0)</f>
        <v>0</v>
      </c>
      <c r="BH172" s="149">
        <f>IF(N172="sníž. přenesená",J172,0)</f>
        <v>0</v>
      </c>
      <c r="BI172" s="149">
        <f>IF(N172="nulová",J172,0)</f>
        <v>0</v>
      </c>
      <c r="BJ172" s="14" t="s">
        <v>80</v>
      </c>
      <c r="BK172" s="149">
        <f>ROUND(I172*H172,2)</f>
        <v>0</v>
      </c>
      <c r="BL172" s="14" t="s">
        <v>132</v>
      </c>
      <c r="BM172" s="14" t="s">
        <v>283</v>
      </c>
    </row>
    <row r="173" spans="2:51" s="11" customFormat="1" ht="12">
      <c r="B173" s="153"/>
      <c r="D173" s="150" t="s">
        <v>139</v>
      </c>
      <c r="E173" s="154" t="s">
        <v>3</v>
      </c>
      <c r="F173" s="155" t="s">
        <v>284</v>
      </c>
      <c r="H173" s="156">
        <v>137</v>
      </c>
      <c r="I173" s="157"/>
      <c r="L173" s="153"/>
      <c r="M173" s="158"/>
      <c r="N173" s="159"/>
      <c r="O173" s="159"/>
      <c r="P173" s="159"/>
      <c r="Q173" s="159"/>
      <c r="R173" s="159"/>
      <c r="S173" s="159"/>
      <c r="T173" s="160"/>
      <c r="AT173" s="154" t="s">
        <v>139</v>
      </c>
      <c r="AU173" s="154" t="s">
        <v>133</v>
      </c>
      <c r="AV173" s="11" t="s">
        <v>82</v>
      </c>
      <c r="AW173" s="11" t="s">
        <v>33</v>
      </c>
      <c r="AX173" s="11" t="s">
        <v>80</v>
      </c>
      <c r="AY173" s="154" t="s">
        <v>123</v>
      </c>
    </row>
    <row r="174" spans="2:51" s="11" customFormat="1" ht="12">
      <c r="B174" s="153"/>
      <c r="D174" s="150" t="s">
        <v>139</v>
      </c>
      <c r="F174" s="155" t="s">
        <v>285</v>
      </c>
      <c r="H174" s="156">
        <v>143.85</v>
      </c>
      <c r="I174" s="157"/>
      <c r="L174" s="153"/>
      <c r="M174" s="158"/>
      <c r="N174" s="159"/>
      <c r="O174" s="159"/>
      <c r="P174" s="159"/>
      <c r="Q174" s="159"/>
      <c r="R174" s="159"/>
      <c r="S174" s="159"/>
      <c r="T174" s="160"/>
      <c r="AT174" s="154" t="s">
        <v>139</v>
      </c>
      <c r="AU174" s="154" t="s">
        <v>133</v>
      </c>
      <c r="AV174" s="11" t="s">
        <v>82</v>
      </c>
      <c r="AW174" s="11" t="s">
        <v>4</v>
      </c>
      <c r="AX174" s="11" t="s">
        <v>80</v>
      </c>
      <c r="AY174" s="154" t="s">
        <v>123</v>
      </c>
    </row>
    <row r="175" spans="2:65" s="1" customFormat="1" ht="16.5" customHeight="1">
      <c r="B175" s="137"/>
      <c r="C175" s="161" t="s">
        <v>286</v>
      </c>
      <c r="D175" s="161" t="s">
        <v>223</v>
      </c>
      <c r="E175" s="162" t="s">
        <v>287</v>
      </c>
      <c r="F175" s="163" t="s">
        <v>288</v>
      </c>
      <c r="G175" s="164" t="s">
        <v>147</v>
      </c>
      <c r="H175" s="165">
        <v>2.1</v>
      </c>
      <c r="I175" s="166"/>
      <c r="J175" s="167">
        <f>ROUND(I175*H175,2)</f>
        <v>0</v>
      </c>
      <c r="K175" s="163" t="s">
        <v>131</v>
      </c>
      <c r="L175" s="168"/>
      <c r="M175" s="169" t="s">
        <v>3</v>
      </c>
      <c r="N175" s="170" t="s">
        <v>43</v>
      </c>
      <c r="O175" s="47"/>
      <c r="P175" s="147">
        <f>O175*H175</f>
        <v>0</v>
      </c>
      <c r="Q175" s="147">
        <v>0.064</v>
      </c>
      <c r="R175" s="147">
        <f>Q175*H175</f>
        <v>0.13440000000000002</v>
      </c>
      <c r="S175" s="147">
        <v>0</v>
      </c>
      <c r="T175" s="148">
        <f>S175*H175</f>
        <v>0</v>
      </c>
      <c r="AR175" s="14" t="s">
        <v>177</v>
      </c>
      <c r="AT175" s="14" t="s">
        <v>223</v>
      </c>
      <c r="AU175" s="14" t="s">
        <v>133</v>
      </c>
      <c r="AY175" s="14" t="s">
        <v>123</v>
      </c>
      <c r="BE175" s="149">
        <f>IF(N175="základní",J175,0)</f>
        <v>0</v>
      </c>
      <c r="BF175" s="149">
        <f>IF(N175="snížená",J175,0)</f>
        <v>0</v>
      </c>
      <c r="BG175" s="149">
        <f>IF(N175="zákl. přenesená",J175,0)</f>
        <v>0</v>
      </c>
      <c r="BH175" s="149">
        <f>IF(N175="sníž. přenesená",J175,0)</f>
        <v>0</v>
      </c>
      <c r="BI175" s="149">
        <f>IF(N175="nulová",J175,0)</f>
        <v>0</v>
      </c>
      <c r="BJ175" s="14" t="s">
        <v>80</v>
      </c>
      <c r="BK175" s="149">
        <f>ROUND(I175*H175,2)</f>
        <v>0</v>
      </c>
      <c r="BL175" s="14" t="s">
        <v>132</v>
      </c>
      <c r="BM175" s="14" t="s">
        <v>289</v>
      </c>
    </row>
    <row r="176" spans="2:51" s="11" customFormat="1" ht="12">
      <c r="B176" s="153"/>
      <c r="D176" s="150" t="s">
        <v>139</v>
      </c>
      <c r="F176" s="155" t="s">
        <v>290</v>
      </c>
      <c r="H176" s="156">
        <v>2.1</v>
      </c>
      <c r="I176" s="157"/>
      <c r="L176" s="153"/>
      <c r="M176" s="158"/>
      <c r="N176" s="159"/>
      <c r="O176" s="159"/>
      <c r="P176" s="159"/>
      <c r="Q176" s="159"/>
      <c r="R176" s="159"/>
      <c r="S176" s="159"/>
      <c r="T176" s="160"/>
      <c r="AT176" s="154" t="s">
        <v>139</v>
      </c>
      <c r="AU176" s="154" t="s">
        <v>133</v>
      </c>
      <c r="AV176" s="11" t="s">
        <v>82</v>
      </c>
      <c r="AW176" s="11" t="s">
        <v>4</v>
      </c>
      <c r="AX176" s="11" t="s">
        <v>80</v>
      </c>
      <c r="AY176" s="154" t="s">
        <v>123</v>
      </c>
    </row>
    <row r="177" spans="2:65" s="1" customFormat="1" ht="16.5" customHeight="1">
      <c r="B177" s="137"/>
      <c r="C177" s="161" t="s">
        <v>291</v>
      </c>
      <c r="D177" s="161" t="s">
        <v>223</v>
      </c>
      <c r="E177" s="162" t="s">
        <v>292</v>
      </c>
      <c r="F177" s="163" t="s">
        <v>293</v>
      </c>
      <c r="G177" s="164" t="s">
        <v>147</v>
      </c>
      <c r="H177" s="165">
        <v>4.2</v>
      </c>
      <c r="I177" s="166"/>
      <c r="J177" s="167">
        <f>ROUND(I177*H177,2)</f>
        <v>0</v>
      </c>
      <c r="K177" s="163" t="s">
        <v>131</v>
      </c>
      <c r="L177" s="168"/>
      <c r="M177" s="169" t="s">
        <v>3</v>
      </c>
      <c r="N177" s="170" t="s">
        <v>43</v>
      </c>
      <c r="O177" s="47"/>
      <c r="P177" s="147">
        <f>O177*H177</f>
        <v>0</v>
      </c>
      <c r="Q177" s="147">
        <v>0.0483</v>
      </c>
      <c r="R177" s="147">
        <f>Q177*H177</f>
        <v>0.20286</v>
      </c>
      <c r="S177" s="147">
        <v>0</v>
      </c>
      <c r="T177" s="148">
        <f>S177*H177</f>
        <v>0</v>
      </c>
      <c r="AR177" s="14" t="s">
        <v>177</v>
      </c>
      <c r="AT177" s="14" t="s">
        <v>223</v>
      </c>
      <c r="AU177" s="14" t="s">
        <v>133</v>
      </c>
      <c r="AY177" s="14" t="s">
        <v>123</v>
      </c>
      <c r="BE177" s="149">
        <f>IF(N177="základní",J177,0)</f>
        <v>0</v>
      </c>
      <c r="BF177" s="149">
        <f>IF(N177="snížená",J177,0)</f>
        <v>0</v>
      </c>
      <c r="BG177" s="149">
        <f>IF(N177="zákl. přenesená",J177,0)</f>
        <v>0</v>
      </c>
      <c r="BH177" s="149">
        <f>IF(N177="sníž. přenesená",J177,0)</f>
        <v>0</v>
      </c>
      <c r="BI177" s="149">
        <f>IF(N177="nulová",J177,0)</f>
        <v>0</v>
      </c>
      <c r="BJ177" s="14" t="s">
        <v>80</v>
      </c>
      <c r="BK177" s="149">
        <f>ROUND(I177*H177,2)</f>
        <v>0</v>
      </c>
      <c r="BL177" s="14" t="s">
        <v>132</v>
      </c>
      <c r="BM177" s="14" t="s">
        <v>294</v>
      </c>
    </row>
    <row r="178" spans="2:51" s="11" customFormat="1" ht="12">
      <c r="B178" s="153"/>
      <c r="D178" s="150" t="s">
        <v>139</v>
      </c>
      <c r="F178" s="155" t="s">
        <v>295</v>
      </c>
      <c r="H178" s="156">
        <v>4.2</v>
      </c>
      <c r="I178" s="157"/>
      <c r="L178" s="153"/>
      <c r="M178" s="158"/>
      <c r="N178" s="159"/>
      <c r="O178" s="159"/>
      <c r="P178" s="159"/>
      <c r="Q178" s="159"/>
      <c r="R178" s="159"/>
      <c r="S178" s="159"/>
      <c r="T178" s="160"/>
      <c r="AT178" s="154" t="s">
        <v>139</v>
      </c>
      <c r="AU178" s="154" t="s">
        <v>133</v>
      </c>
      <c r="AV178" s="11" t="s">
        <v>82</v>
      </c>
      <c r="AW178" s="11" t="s">
        <v>4</v>
      </c>
      <c r="AX178" s="11" t="s">
        <v>80</v>
      </c>
      <c r="AY178" s="154" t="s">
        <v>123</v>
      </c>
    </row>
    <row r="179" spans="2:63" s="10" customFormat="1" ht="20.85" customHeight="1">
      <c r="B179" s="124"/>
      <c r="D179" s="125" t="s">
        <v>71</v>
      </c>
      <c r="E179" s="135" t="s">
        <v>86</v>
      </c>
      <c r="F179" s="135" t="s">
        <v>296</v>
      </c>
      <c r="I179" s="127"/>
      <c r="J179" s="136">
        <f>BK179</f>
        <v>0</v>
      </c>
      <c r="L179" s="124"/>
      <c r="M179" s="129"/>
      <c r="N179" s="130"/>
      <c r="O179" s="130"/>
      <c r="P179" s="131">
        <f>P180</f>
        <v>0</v>
      </c>
      <c r="Q179" s="130"/>
      <c r="R179" s="131">
        <f>R180</f>
        <v>0</v>
      </c>
      <c r="S179" s="130"/>
      <c r="T179" s="132">
        <f>T180</f>
        <v>0</v>
      </c>
      <c r="AR179" s="125" t="s">
        <v>80</v>
      </c>
      <c r="AT179" s="133" t="s">
        <v>71</v>
      </c>
      <c r="AU179" s="133" t="s">
        <v>82</v>
      </c>
      <c r="AY179" s="125" t="s">
        <v>123</v>
      </c>
      <c r="BK179" s="134">
        <f>BK180</f>
        <v>0</v>
      </c>
    </row>
    <row r="180" spans="2:65" s="1" customFormat="1" ht="22.5" customHeight="1">
      <c r="B180" s="137"/>
      <c r="C180" s="138" t="s">
        <v>297</v>
      </c>
      <c r="D180" s="138" t="s">
        <v>127</v>
      </c>
      <c r="E180" s="139" t="s">
        <v>298</v>
      </c>
      <c r="F180" s="140" t="s">
        <v>299</v>
      </c>
      <c r="G180" s="141" t="s">
        <v>153</v>
      </c>
      <c r="H180" s="142">
        <v>57.653</v>
      </c>
      <c r="I180" s="143"/>
      <c r="J180" s="144">
        <f>ROUND(I180*H180,2)</f>
        <v>0</v>
      </c>
      <c r="K180" s="140" t="s">
        <v>131</v>
      </c>
      <c r="L180" s="28"/>
      <c r="M180" s="171" t="s">
        <v>3</v>
      </c>
      <c r="N180" s="172" t="s">
        <v>43</v>
      </c>
      <c r="O180" s="173"/>
      <c r="P180" s="174">
        <f>O180*H180</f>
        <v>0</v>
      </c>
      <c r="Q180" s="174">
        <v>0</v>
      </c>
      <c r="R180" s="174">
        <f>Q180*H180</f>
        <v>0</v>
      </c>
      <c r="S180" s="174">
        <v>0</v>
      </c>
      <c r="T180" s="175">
        <f>S180*H180</f>
        <v>0</v>
      </c>
      <c r="AR180" s="14" t="s">
        <v>132</v>
      </c>
      <c r="AT180" s="14" t="s">
        <v>127</v>
      </c>
      <c r="AU180" s="14" t="s">
        <v>133</v>
      </c>
      <c r="AY180" s="14" t="s">
        <v>123</v>
      </c>
      <c r="BE180" s="149">
        <f>IF(N180="základní",J180,0)</f>
        <v>0</v>
      </c>
      <c r="BF180" s="149">
        <f>IF(N180="snížená",J180,0)</f>
        <v>0</v>
      </c>
      <c r="BG180" s="149">
        <f>IF(N180="zákl. přenesená",J180,0)</f>
        <v>0</v>
      </c>
      <c r="BH180" s="149">
        <f>IF(N180="sníž. přenesená",J180,0)</f>
        <v>0</v>
      </c>
      <c r="BI180" s="149">
        <f>IF(N180="nulová",J180,0)</f>
        <v>0</v>
      </c>
      <c r="BJ180" s="14" t="s">
        <v>80</v>
      </c>
      <c r="BK180" s="149">
        <f>ROUND(I180*H180,2)</f>
        <v>0</v>
      </c>
      <c r="BL180" s="14" t="s">
        <v>132</v>
      </c>
      <c r="BM180" s="14" t="s">
        <v>300</v>
      </c>
    </row>
    <row r="181" spans="2:12" s="1" customFormat="1" ht="6.9" customHeight="1">
      <c r="B181" s="37"/>
      <c r="C181" s="38"/>
      <c r="D181" s="38"/>
      <c r="E181" s="38"/>
      <c r="F181" s="38"/>
      <c r="G181" s="38"/>
      <c r="H181" s="38"/>
      <c r="I181" s="98"/>
      <c r="J181" s="38"/>
      <c r="K181" s="38"/>
      <c r="L181" s="28"/>
    </row>
  </sheetData>
  <autoFilter ref="C88:K180"/>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95"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84"/>
  <sheetViews>
    <sheetView showGridLines="0" workbookViewId="0" topLeftCell="A71">
      <selection activeCell="F91" sqref="F91"/>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0" customWidth="1"/>
    <col min="10" max="10" width="23.421875" style="0" customWidth="1"/>
    <col min="11" max="11" width="15.42187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3" t="s">
        <v>6</v>
      </c>
      <c r="M2" s="284"/>
      <c r="N2" s="284"/>
      <c r="O2" s="284"/>
      <c r="P2" s="284"/>
      <c r="Q2" s="284"/>
      <c r="R2" s="284"/>
      <c r="S2" s="284"/>
      <c r="T2" s="284"/>
      <c r="U2" s="284"/>
      <c r="V2" s="284"/>
      <c r="AT2" s="14" t="s">
        <v>85</v>
      </c>
    </row>
    <row r="3" spans="2:46" ht="6.9" customHeight="1">
      <c r="B3" s="15"/>
      <c r="C3" s="16"/>
      <c r="D3" s="16"/>
      <c r="E3" s="16"/>
      <c r="F3" s="16"/>
      <c r="G3" s="16"/>
      <c r="H3" s="16"/>
      <c r="I3" s="81"/>
      <c r="J3" s="16"/>
      <c r="K3" s="16"/>
      <c r="L3" s="17"/>
      <c r="AT3" s="14" t="s">
        <v>82</v>
      </c>
    </row>
    <row r="4" spans="2:46" ht="24.9" customHeight="1">
      <c r="B4" s="17"/>
      <c r="D4" s="18" t="s">
        <v>90</v>
      </c>
      <c r="L4" s="17"/>
      <c r="M4" s="19" t="s">
        <v>11</v>
      </c>
      <c r="AT4" s="14" t="s">
        <v>4</v>
      </c>
    </row>
    <row r="5" spans="2:12" ht="6.9" customHeight="1">
      <c r="B5" s="17"/>
      <c r="L5" s="17"/>
    </row>
    <row r="6" spans="2:12" ht="12" customHeight="1">
      <c r="B6" s="17"/>
      <c r="D6" s="23" t="s">
        <v>17</v>
      </c>
      <c r="L6" s="17"/>
    </row>
    <row r="7" spans="2:12" ht="16.5" customHeight="1">
      <c r="B7" s="17"/>
      <c r="E7" s="295" t="str">
        <f>'Rekapitulace stavby'!K6</f>
        <v>Olomouc, Envelopa, zpevněná plocha Přírodovědecké fakulty</v>
      </c>
      <c r="F7" s="296"/>
      <c r="G7" s="296"/>
      <c r="H7" s="296"/>
      <c r="L7" s="17"/>
    </row>
    <row r="8" spans="2:12" s="1" customFormat="1" ht="12" customHeight="1">
      <c r="B8" s="28"/>
      <c r="D8" s="23" t="s">
        <v>91</v>
      </c>
      <c r="I8" s="82"/>
      <c r="L8" s="28"/>
    </row>
    <row r="9" spans="2:12" s="1" customFormat="1" ht="36.9" customHeight="1">
      <c r="B9" s="28"/>
      <c r="E9" s="275" t="s">
        <v>301</v>
      </c>
      <c r="F9" s="274"/>
      <c r="G9" s="274"/>
      <c r="H9" s="274"/>
      <c r="I9" s="82"/>
      <c r="L9" s="28"/>
    </row>
    <row r="10" spans="2:12" s="1" customFormat="1" ht="12">
      <c r="B10" s="28"/>
      <c r="I10" s="82"/>
      <c r="L10" s="28"/>
    </row>
    <row r="11" spans="2:12" s="1" customFormat="1" ht="12" customHeight="1">
      <c r="B11" s="28"/>
      <c r="D11" s="23" t="s">
        <v>19</v>
      </c>
      <c r="F11" s="14" t="s">
        <v>3</v>
      </c>
      <c r="I11" s="83" t="s">
        <v>20</v>
      </c>
      <c r="J11" s="14" t="s">
        <v>3</v>
      </c>
      <c r="L11" s="28"/>
    </row>
    <row r="12" spans="2:12" s="1" customFormat="1" ht="12" customHeight="1">
      <c r="B12" s="28"/>
      <c r="D12" s="23" t="s">
        <v>21</v>
      </c>
      <c r="F12" s="14" t="s">
        <v>22</v>
      </c>
      <c r="I12" s="83" t="s">
        <v>23</v>
      </c>
      <c r="J12" s="44" t="str">
        <f>'Rekapitulace stavby'!AN8</f>
        <v>15. 5. 2019</v>
      </c>
      <c r="L12" s="28"/>
    </row>
    <row r="13" spans="2:12" s="1" customFormat="1" ht="10.95" customHeight="1">
      <c r="B13" s="28"/>
      <c r="I13" s="82"/>
      <c r="L13" s="28"/>
    </row>
    <row r="14" spans="2:12" s="1" customFormat="1" ht="12" customHeight="1">
      <c r="B14" s="28"/>
      <c r="D14" s="23" t="s">
        <v>25</v>
      </c>
      <c r="I14" s="83" t="s">
        <v>26</v>
      </c>
      <c r="J14" s="14" t="s">
        <v>3</v>
      </c>
      <c r="L14" s="28"/>
    </row>
    <row r="15" spans="2:12" s="1" customFormat="1" ht="18" customHeight="1">
      <c r="B15" s="28"/>
      <c r="E15" s="14" t="s">
        <v>27</v>
      </c>
      <c r="I15" s="83" t="s">
        <v>28</v>
      </c>
      <c r="J15" s="14" t="s">
        <v>3</v>
      </c>
      <c r="L15" s="28"/>
    </row>
    <row r="16" spans="2:12" s="1" customFormat="1" ht="6.9" customHeight="1">
      <c r="B16" s="28"/>
      <c r="I16" s="82"/>
      <c r="L16" s="28"/>
    </row>
    <row r="17" spans="2:12" s="1" customFormat="1" ht="12" customHeight="1">
      <c r="B17" s="28"/>
      <c r="D17" s="23" t="s">
        <v>29</v>
      </c>
      <c r="I17" s="83" t="s">
        <v>26</v>
      </c>
      <c r="J17" s="24" t="str">
        <f>'Rekapitulace stavby'!AN13</f>
        <v>Vyplň údaj</v>
      </c>
      <c r="L17" s="28"/>
    </row>
    <row r="18" spans="2:12" s="1" customFormat="1" ht="18" customHeight="1">
      <c r="B18" s="28"/>
      <c r="E18" s="297" t="str">
        <f>'Rekapitulace stavby'!E14</f>
        <v>Vyplň údaj</v>
      </c>
      <c r="F18" s="285"/>
      <c r="G18" s="285"/>
      <c r="H18" s="285"/>
      <c r="I18" s="83" t="s">
        <v>28</v>
      </c>
      <c r="J18" s="24" t="str">
        <f>'Rekapitulace stavby'!AN14</f>
        <v>Vyplň údaj</v>
      </c>
      <c r="L18" s="28"/>
    </row>
    <row r="19" spans="2:12" s="1" customFormat="1" ht="6.9" customHeight="1">
      <c r="B19" s="28"/>
      <c r="I19" s="82"/>
      <c r="L19" s="28"/>
    </row>
    <row r="20" spans="2:12" s="1" customFormat="1" ht="12" customHeight="1">
      <c r="B20" s="28"/>
      <c r="D20" s="23" t="s">
        <v>31</v>
      </c>
      <c r="I20" s="83" t="s">
        <v>26</v>
      </c>
      <c r="J20" s="14" t="s">
        <v>3</v>
      </c>
      <c r="L20" s="28"/>
    </row>
    <row r="21" spans="2:12" s="1" customFormat="1" ht="18" customHeight="1">
      <c r="B21" s="28"/>
      <c r="E21" s="14" t="s">
        <v>32</v>
      </c>
      <c r="I21" s="83" t="s">
        <v>28</v>
      </c>
      <c r="J21" s="14" t="s">
        <v>3</v>
      </c>
      <c r="L21" s="28"/>
    </row>
    <row r="22" spans="2:12" s="1" customFormat="1" ht="6.9" customHeight="1">
      <c r="B22" s="28"/>
      <c r="I22" s="82"/>
      <c r="L22" s="28"/>
    </row>
    <row r="23" spans="2:12" s="1" customFormat="1" ht="12" customHeight="1">
      <c r="B23" s="28"/>
      <c r="D23" s="23" t="s">
        <v>34</v>
      </c>
      <c r="I23" s="83" t="s">
        <v>26</v>
      </c>
      <c r="J23" s="14" t="s">
        <v>3</v>
      </c>
      <c r="L23" s="28"/>
    </row>
    <row r="24" spans="2:12" s="1" customFormat="1" ht="18" customHeight="1">
      <c r="B24" s="28"/>
      <c r="E24" s="14" t="s">
        <v>35</v>
      </c>
      <c r="I24" s="83" t="s">
        <v>28</v>
      </c>
      <c r="J24" s="14" t="s">
        <v>3</v>
      </c>
      <c r="L24" s="28"/>
    </row>
    <row r="25" spans="2:12" s="1" customFormat="1" ht="6.9" customHeight="1">
      <c r="B25" s="28"/>
      <c r="I25" s="82"/>
      <c r="L25" s="28"/>
    </row>
    <row r="26" spans="2:12" s="1" customFormat="1" ht="12" customHeight="1">
      <c r="B26" s="28"/>
      <c r="D26" s="23" t="s">
        <v>36</v>
      </c>
      <c r="I26" s="82"/>
      <c r="L26" s="28"/>
    </row>
    <row r="27" spans="2:12" s="6" customFormat="1" ht="16.5" customHeight="1">
      <c r="B27" s="84"/>
      <c r="E27" s="289" t="s">
        <v>3</v>
      </c>
      <c r="F27" s="289"/>
      <c r="G27" s="289"/>
      <c r="H27" s="289"/>
      <c r="I27" s="85"/>
      <c r="L27" s="84"/>
    </row>
    <row r="28" spans="2:12" s="1" customFormat="1" ht="6.9" customHeight="1">
      <c r="B28" s="28"/>
      <c r="I28" s="82"/>
      <c r="L28" s="28"/>
    </row>
    <row r="29" spans="2:12" s="1" customFormat="1" ht="6.9" customHeight="1">
      <c r="B29" s="28"/>
      <c r="D29" s="45"/>
      <c r="E29" s="45"/>
      <c r="F29" s="45"/>
      <c r="G29" s="45"/>
      <c r="H29" s="45"/>
      <c r="I29" s="86"/>
      <c r="J29" s="45"/>
      <c r="K29" s="45"/>
      <c r="L29" s="28"/>
    </row>
    <row r="30" spans="2:12" s="1" customFormat="1" ht="25.35" customHeight="1">
      <c r="B30" s="28"/>
      <c r="D30" s="87" t="s">
        <v>38</v>
      </c>
      <c r="I30" s="82"/>
      <c r="J30" s="58">
        <f>ROUND(J80,2)</f>
        <v>0</v>
      </c>
      <c r="L30" s="28"/>
    </row>
    <row r="31" spans="2:12" s="1" customFormat="1" ht="6.9" customHeight="1">
      <c r="B31" s="28"/>
      <c r="D31" s="45"/>
      <c r="E31" s="45"/>
      <c r="F31" s="45"/>
      <c r="G31" s="45"/>
      <c r="H31" s="45"/>
      <c r="I31" s="86"/>
      <c r="J31" s="45"/>
      <c r="K31" s="45"/>
      <c r="L31" s="28"/>
    </row>
    <row r="32" spans="2:12" s="1" customFormat="1" ht="14.4" customHeight="1">
      <c r="B32" s="28"/>
      <c r="F32" s="31" t="s">
        <v>40</v>
      </c>
      <c r="I32" s="88" t="s">
        <v>39</v>
      </c>
      <c r="J32" s="31" t="s">
        <v>41</v>
      </c>
      <c r="L32" s="28"/>
    </row>
    <row r="33" spans="2:12" s="1" customFormat="1" ht="14.4" customHeight="1">
      <c r="B33" s="28"/>
      <c r="D33" s="23" t="s">
        <v>42</v>
      </c>
      <c r="E33" s="23" t="s">
        <v>43</v>
      </c>
      <c r="F33" s="89">
        <f>ROUND((SUM(BE80:BE83)),2)</f>
        <v>0</v>
      </c>
      <c r="I33" s="90">
        <v>0.21</v>
      </c>
      <c r="J33" s="89">
        <f>ROUND(((SUM(BE80:BE83))*I33),2)</f>
        <v>0</v>
      </c>
      <c r="L33" s="28"/>
    </row>
    <row r="34" spans="2:12" s="1" customFormat="1" ht="14.4" customHeight="1">
      <c r="B34" s="28"/>
      <c r="E34" s="23" t="s">
        <v>44</v>
      </c>
      <c r="F34" s="89">
        <f>ROUND((SUM(BF80:BF83)),2)</f>
        <v>0</v>
      </c>
      <c r="I34" s="90">
        <v>0.15</v>
      </c>
      <c r="J34" s="89">
        <f>ROUND(((SUM(BF80:BF83))*I34),2)</f>
        <v>0</v>
      </c>
      <c r="L34" s="28"/>
    </row>
    <row r="35" spans="2:12" s="1" customFormat="1" ht="14.4" customHeight="1" hidden="1">
      <c r="B35" s="28"/>
      <c r="E35" s="23" t="s">
        <v>45</v>
      </c>
      <c r="F35" s="89">
        <f>ROUND((SUM(BG80:BG83)),2)</f>
        <v>0</v>
      </c>
      <c r="I35" s="90">
        <v>0.21</v>
      </c>
      <c r="J35" s="89">
        <f>0</f>
        <v>0</v>
      </c>
      <c r="L35" s="28"/>
    </row>
    <row r="36" spans="2:12" s="1" customFormat="1" ht="14.4" customHeight="1" hidden="1">
      <c r="B36" s="28"/>
      <c r="E36" s="23" t="s">
        <v>46</v>
      </c>
      <c r="F36" s="89">
        <f>ROUND((SUM(BH80:BH83)),2)</f>
        <v>0</v>
      </c>
      <c r="I36" s="90">
        <v>0.15</v>
      </c>
      <c r="J36" s="89">
        <f>0</f>
        <v>0</v>
      </c>
      <c r="L36" s="28"/>
    </row>
    <row r="37" spans="2:12" s="1" customFormat="1" ht="14.4" customHeight="1" hidden="1">
      <c r="B37" s="28"/>
      <c r="E37" s="23" t="s">
        <v>47</v>
      </c>
      <c r="F37" s="89">
        <f>ROUND((SUM(BI80:BI83)),2)</f>
        <v>0</v>
      </c>
      <c r="I37" s="90">
        <v>0</v>
      </c>
      <c r="J37" s="89">
        <f>0</f>
        <v>0</v>
      </c>
      <c r="L37" s="28"/>
    </row>
    <row r="38" spans="2:12" s="1" customFormat="1" ht="6.9" customHeight="1">
      <c r="B38" s="28"/>
      <c r="I38" s="82"/>
      <c r="L38" s="28"/>
    </row>
    <row r="39" spans="2:12" s="1" customFormat="1" ht="25.35" customHeight="1">
      <c r="B39" s="28"/>
      <c r="C39" s="91"/>
      <c r="D39" s="92" t="s">
        <v>48</v>
      </c>
      <c r="E39" s="49"/>
      <c r="F39" s="49"/>
      <c r="G39" s="93" t="s">
        <v>49</v>
      </c>
      <c r="H39" s="94" t="s">
        <v>50</v>
      </c>
      <c r="I39" s="95"/>
      <c r="J39" s="96">
        <f>SUM(J30:J37)</f>
        <v>0</v>
      </c>
      <c r="K39" s="97"/>
      <c r="L39" s="28"/>
    </row>
    <row r="40" spans="2:12" s="1" customFormat="1" ht="14.4" customHeight="1">
      <c r="B40" s="37"/>
      <c r="C40" s="38"/>
      <c r="D40" s="38"/>
      <c r="E40" s="38"/>
      <c r="F40" s="38"/>
      <c r="G40" s="38"/>
      <c r="H40" s="38"/>
      <c r="I40" s="98"/>
      <c r="J40" s="38"/>
      <c r="K40" s="38"/>
      <c r="L40" s="28"/>
    </row>
    <row r="44" spans="2:12" s="1" customFormat="1" ht="6.9" customHeight="1">
      <c r="B44" s="39"/>
      <c r="C44" s="40"/>
      <c r="D44" s="40"/>
      <c r="E44" s="40"/>
      <c r="F44" s="40"/>
      <c r="G44" s="40"/>
      <c r="H44" s="40"/>
      <c r="I44" s="99"/>
      <c r="J44" s="40"/>
      <c r="K44" s="40"/>
      <c r="L44" s="28"/>
    </row>
    <row r="45" spans="2:12" s="1" customFormat="1" ht="24.9" customHeight="1">
      <c r="B45" s="28"/>
      <c r="C45" s="18" t="s">
        <v>94</v>
      </c>
      <c r="I45" s="82"/>
      <c r="L45" s="28"/>
    </row>
    <row r="46" spans="2:12" s="1" customFormat="1" ht="6.9" customHeight="1">
      <c r="B46" s="28"/>
      <c r="I46" s="82"/>
      <c r="L46" s="28"/>
    </row>
    <row r="47" spans="2:12" s="1" customFormat="1" ht="12" customHeight="1">
      <c r="B47" s="28"/>
      <c r="C47" s="23" t="s">
        <v>17</v>
      </c>
      <c r="I47" s="82"/>
      <c r="L47" s="28"/>
    </row>
    <row r="48" spans="2:12" s="1" customFormat="1" ht="16.5" customHeight="1">
      <c r="B48" s="28"/>
      <c r="E48" s="295" t="str">
        <f>E7</f>
        <v>Olomouc, Envelopa, zpevněná plocha Přírodovědecké fakulty</v>
      </c>
      <c r="F48" s="296"/>
      <c r="G48" s="296"/>
      <c r="H48" s="296"/>
      <c r="I48" s="82"/>
      <c r="L48" s="28"/>
    </row>
    <row r="49" spans="2:12" s="1" customFormat="1" ht="12" customHeight="1">
      <c r="B49" s="28"/>
      <c r="C49" s="23" t="s">
        <v>91</v>
      </c>
      <c r="I49" s="82"/>
      <c r="L49" s="28"/>
    </row>
    <row r="50" spans="2:12" s="1" customFormat="1" ht="16.5" customHeight="1">
      <c r="B50" s="28"/>
      <c r="E50" s="275" t="str">
        <f>E9</f>
        <v>09 - SO 901 AUTONOMNÍ ZÁVOROVÝ SYSTÉM</v>
      </c>
      <c r="F50" s="274"/>
      <c r="G50" s="274"/>
      <c r="H50" s="274"/>
      <c r="I50" s="82"/>
      <c r="L50" s="28"/>
    </row>
    <row r="51" spans="2:12" s="1" customFormat="1" ht="6.9" customHeight="1">
      <c r="B51" s="28"/>
      <c r="I51" s="82"/>
      <c r="L51" s="28"/>
    </row>
    <row r="52" spans="2:12" s="1" customFormat="1" ht="12" customHeight="1">
      <c r="B52" s="28"/>
      <c r="C52" s="23" t="s">
        <v>21</v>
      </c>
      <c r="F52" s="14" t="str">
        <f>F12</f>
        <v>Olomouc</v>
      </c>
      <c r="I52" s="83" t="s">
        <v>23</v>
      </c>
      <c r="J52" s="44" t="str">
        <f>IF(J12="","",J12)</f>
        <v>15. 5. 2019</v>
      </c>
      <c r="L52" s="28"/>
    </row>
    <row r="53" spans="2:12" s="1" customFormat="1" ht="6.9" customHeight="1">
      <c r="B53" s="28"/>
      <c r="I53" s="82"/>
      <c r="L53" s="28"/>
    </row>
    <row r="54" spans="2:12" s="1" customFormat="1" ht="24.9" customHeight="1">
      <c r="B54" s="28"/>
      <c r="C54" s="23" t="s">
        <v>25</v>
      </c>
      <c r="F54" s="14" t="str">
        <f>E15</f>
        <v>UPOL</v>
      </c>
      <c r="I54" s="83" t="s">
        <v>31</v>
      </c>
      <c r="J54" s="26" t="str">
        <f>E21</f>
        <v>Alfaprojekt Olomouc s.r.o., Tylova 4, 779 00 OL</v>
      </c>
      <c r="L54" s="28"/>
    </row>
    <row r="55" spans="2:12" s="1" customFormat="1" ht="13.65" customHeight="1">
      <c r="B55" s="28"/>
      <c r="C55" s="23" t="s">
        <v>29</v>
      </c>
      <c r="F55" s="14" t="str">
        <f>IF(E18="","",E18)</f>
        <v>Vyplň údaj</v>
      </c>
      <c r="I55" s="83" t="s">
        <v>34</v>
      </c>
      <c r="J55" s="26" t="str">
        <f>E24</f>
        <v>Petr Staněk</v>
      </c>
      <c r="L55" s="28"/>
    </row>
    <row r="56" spans="2:12" s="1" customFormat="1" ht="10.35" customHeight="1">
      <c r="B56" s="28"/>
      <c r="I56" s="82"/>
      <c r="L56" s="28"/>
    </row>
    <row r="57" spans="2:12" s="1" customFormat="1" ht="29.25" customHeight="1">
      <c r="B57" s="28"/>
      <c r="C57" s="100" t="s">
        <v>95</v>
      </c>
      <c r="D57" s="91"/>
      <c r="E57" s="91"/>
      <c r="F57" s="91"/>
      <c r="G57" s="91"/>
      <c r="H57" s="91"/>
      <c r="I57" s="101"/>
      <c r="J57" s="102" t="s">
        <v>96</v>
      </c>
      <c r="K57" s="91"/>
      <c r="L57" s="28"/>
    </row>
    <row r="58" spans="2:12" s="1" customFormat="1" ht="10.35" customHeight="1">
      <c r="B58" s="28"/>
      <c r="I58" s="82"/>
      <c r="L58" s="28"/>
    </row>
    <row r="59" spans="2:47" s="1" customFormat="1" ht="22.95" customHeight="1">
      <c r="B59" s="28"/>
      <c r="C59" s="103" t="s">
        <v>70</v>
      </c>
      <c r="I59" s="82"/>
      <c r="J59" s="58">
        <f>J80</f>
        <v>0</v>
      </c>
      <c r="L59" s="28"/>
      <c r="AU59" s="14" t="s">
        <v>97</v>
      </c>
    </row>
    <row r="60" spans="2:12" s="7" customFormat="1" ht="24.9" customHeight="1">
      <c r="B60" s="104"/>
      <c r="D60" s="105" t="s">
        <v>302</v>
      </c>
      <c r="E60" s="106"/>
      <c r="F60" s="106"/>
      <c r="G60" s="106"/>
      <c r="H60" s="106"/>
      <c r="I60" s="107"/>
      <c r="J60" s="108">
        <f>J81</f>
        <v>0</v>
      </c>
      <c r="L60" s="104"/>
    </row>
    <row r="61" spans="2:12" s="1" customFormat="1" ht="21.75" customHeight="1">
      <c r="B61" s="28"/>
      <c r="I61" s="82"/>
      <c r="L61" s="28"/>
    </row>
    <row r="62" spans="2:12" s="1" customFormat="1" ht="6.9" customHeight="1">
      <c r="B62" s="37"/>
      <c r="C62" s="38"/>
      <c r="D62" s="38"/>
      <c r="E62" s="38"/>
      <c r="F62" s="38"/>
      <c r="G62" s="38"/>
      <c r="H62" s="38"/>
      <c r="I62" s="98"/>
      <c r="J62" s="38"/>
      <c r="K62" s="38"/>
      <c r="L62" s="28"/>
    </row>
    <row r="66" spans="2:12" s="1" customFormat="1" ht="6.9" customHeight="1">
      <c r="B66" s="39"/>
      <c r="C66" s="40"/>
      <c r="D66" s="40"/>
      <c r="E66" s="40"/>
      <c r="F66" s="40"/>
      <c r="G66" s="40"/>
      <c r="H66" s="40"/>
      <c r="I66" s="99"/>
      <c r="J66" s="40"/>
      <c r="K66" s="40"/>
      <c r="L66" s="28"/>
    </row>
    <row r="67" spans="2:12" s="1" customFormat="1" ht="24.9" customHeight="1">
      <c r="B67" s="28"/>
      <c r="C67" s="18" t="s">
        <v>108</v>
      </c>
      <c r="I67" s="82"/>
      <c r="L67" s="28"/>
    </row>
    <row r="68" spans="2:12" s="1" customFormat="1" ht="6.9" customHeight="1">
      <c r="B68" s="28"/>
      <c r="I68" s="82"/>
      <c r="L68" s="28"/>
    </row>
    <row r="69" spans="2:12" s="1" customFormat="1" ht="12" customHeight="1">
      <c r="B69" s="28"/>
      <c r="C69" s="23" t="s">
        <v>17</v>
      </c>
      <c r="I69" s="82"/>
      <c r="L69" s="28"/>
    </row>
    <row r="70" spans="2:12" s="1" customFormat="1" ht="16.5" customHeight="1">
      <c r="B70" s="28"/>
      <c r="E70" s="295" t="str">
        <f>E7</f>
        <v>Olomouc, Envelopa, zpevněná plocha Přírodovědecké fakulty</v>
      </c>
      <c r="F70" s="296"/>
      <c r="G70" s="296"/>
      <c r="H70" s="296"/>
      <c r="I70" s="82"/>
      <c r="L70" s="28"/>
    </row>
    <row r="71" spans="2:12" s="1" customFormat="1" ht="12" customHeight="1">
      <c r="B71" s="28"/>
      <c r="C71" s="23" t="s">
        <v>91</v>
      </c>
      <c r="I71" s="82"/>
      <c r="L71" s="28"/>
    </row>
    <row r="72" spans="2:12" s="1" customFormat="1" ht="16.5" customHeight="1">
      <c r="B72" s="28"/>
      <c r="E72" s="275" t="str">
        <f>E9</f>
        <v>09 - SO 901 AUTONOMNÍ ZÁVOROVÝ SYSTÉM</v>
      </c>
      <c r="F72" s="274"/>
      <c r="G72" s="274"/>
      <c r="H72" s="274"/>
      <c r="I72" s="82"/>
      <c r="L72" s="28"/>
    </row>
    <row r="73" spans="2:12" s="1" customFormat="1" ht="6.9" customHeight="1">
      <c r="B73" s="28"/>
      <c r="I73" s="82"/>
      <c r="L73" s="28"/>
    </row>
    <row r="74" spans="2:12" s="1" customFormat="1" ht="12" customHeight="1">
      <c r="B74" s="28"/>
      <c r="C74" s="23" t="s">
        <v>21</v>
      </c>
      <c r="F74" s="14" t="str">
        <f>F12</f>
        <v>Olomouc</v>
      </c>
      <c r="I74" s="83" t="s">
        <v>23</v>
      </c>
      <c r="J74" s="44" t="str">
        <f>IF(J12="","",J12)</f>
        <v>15. 5. 2019</v>
      </c>
      <c r="L74" s="28"/>
    </row>
    <row r="75" spans="2:12" s="1" customFormat="1" ht="6.9" customHeight="1">
      <c r="B75" s="28"/>
      <c r="I75" s="82"/>
      <c r="L75" s="28"/>
    </row>
    <row r="76" spans="2:12" s="1" customFormat="1" ht="24.9" customHeight="1">
      <c r="B76" s="28"/>
      <c r="C76" s="23" t="s">
        <v>25</v>
      </c>
      <c r="F76" s="14" t="str">
        <f>E15</f>
        <v>UPOL</v>
      </c>
      <c r="I76" s="83" t="s">
        <v>31</v>
      </c>
      <c r="J76" s="26" t="str">
        <f>E21</f>
        <v>Alfaprojekt Olomouc s.r.o., Tylova 4, 779 00 OL</v>
      </c>
      <c r="L76" s="28"/>
    </row>
    <row r="77" spans="2:12" s="1" customFormat="1" ht="13.65" customHeight="1">
      <c r="B77" s="28"/>
      <c r="C77" s="23" t="s">
        <v>29</v>
      </c>
      <c r="F77" s="14" t="str">
        <f>IF(E18="","",E18)</f>
        <v>Vyplň údaj</v>
      </c>
      <c r="I77" s="83" t="s">
        <v>34</v>
      </c>
      <c r="J77" s="26" t="str">
        <f>E24</f>
        <v>Petr Staněk</v>
      </c>
      <c r="L77" s="28"/>
    </row>
    <row r="78" spans="2:12" s="1" customFormat="1" ht="10.35" customHeight="1">
      <c r="B78" s="28"/>
      <c r="I78" s="82"/>
      <c r="L78" s="28"/>
    </row>
    <row r="79" spans="2:20" s="9" customFormat="1" ht="29.25" customHeight="1">
      <c r="B79" s="114"/>
      <c r="C79" s="115" t="s">
        <v>109</v>
      </c>
      <c r="D79" s="116" t="s">
        <v>57</v>
      </c>
      <c r="E79" s="116" t="s">
        <v>53</v>
      </c>
      <c r="F79" s="116" t="s">
        <v>54</v>
      </c>
      <c r="G79" s="116" t="s">
        <v>110</v>
      </c>
      <c r="H79" s="116" t="s">
        <v>111</v>
      </c>
      <c r="I79" s="117" t="s">
        <v>112</v>
      </c>
      <c r="J79" s="118" t="s">
        <v>96</v>
      </c>
      <c r="K79" s="119" t="s">
        <v>113</v>
      </c>
      <c r="L79" s="114"/>
      <c r="M79" s="51" t="s">
        <v>3</v>
      </c>
      <c r="N79" s="52" t="s">
        <v>42</v>
      </c>
      <c r="O79" s="52" t="s">
        <v>114</v>
      </c>
      <c r="P79" s="52" t="s">
        <v>115</v>
      </c>
      <c r="Q79" s="52" t="s">
        <v>116</v>
      </c>
      <c r="R79" s="52" t="s">
        <v>117</v>
      </c>
      <c r="S79" s="52" t="s">
        <v>118</v>
      </c>
      <c r="T79" s="53" t="s">
        <v>119</v>
      </c>
    </row>
    <row r="80" spans="2:63" s="1" customFormat="1" ht="22.95" customHeight="1">
      <c r="B80" s="28"/>
      <c r="C80" s="56" t="s">
        <v>120</v>
      </c>
      <c r="I80" s="82"/>
      <c r="J80" s="120">
        <f>BK80</f>
        <v>0</v>
      </c>
      <c r="L80" s="28"/>
      <c r="M80" s="54"/>
      <c r="N80" s="45"/>
      <c r="O80" s="45"/>
      <c r="P80" s="121">
        <f>P81</f>
        <v>0</v>
      </c>
      <c r="Q80" s="45"/>
      <c r="R80" s="121">
        <f>R81</f>
        <v>0</v>
      </c>
      <c r="S80" s="45"/>
      <c r="T80" s="122">
        <f>T81</f>
        <v>0</v>
      </c>
      <c r="AT80" s="14" t="s">
        <v>71</v>
      </c>
      <c r="AU80" s="14" t="s">
        <v>97</v>
      </c>
      <c r="BK80" s="123">
        <f>BK81</f>
        <v>0</v>
      </c>
    </row>
    <row r="81" spans="2:63" s="10" customFormat="1" ht="25.95" customHeight="1">
      <c r="B81" s="124"/>
      <c r="D81" s="125" t="s">
        <v>71</v>
      </c>
      <c r="E81" s="126" t="s">
        <v>121</v>
      </c>
      <c r="F81" s="126" t="s">
        <v>84</v>
      </c>
      <c r="I81" s="127"/>
      <c r="J81" s="128">
        <f>BK81</f>
        <v>0</v>
      </c>
      <c r="L81" s="124"/>
      <c r="M81" s="129"/>
      <c r="N81" s="130"/>
      <c r="O81" s="130"/>
      <c r="P81" s="131">
        <f>SUM(P82:P83)</f>
        <v>0</v>
      </c>
      <c r="Q81" s="130"/>
      <c r="R81" s="131">
        <f>SUM(R82:R83)</f>
        <v>0</v>
      </c>
      <c r="S81" s="130"/>
      <c r="T81" s="132">
        <f>SUM(T82:T83)</f>
        <v>0</v>
      </c>
      <c r="AR81" s="125" t="s">
        <v>80</v>
      </c>
      <c r="AT81" s="133" t="s">
        <v>71</v>
      </c>
      <c r="AU81" s="133" t="s">
        <v>72</v>
      </c>
      <c r="AY81" s="125" t="s">
        <v>123</v>
      </c>
      <c r="BK81" s="134">
        <f>SUM(BK82:BK83)</f>
        <v>0</v>
      </c>
    </row>
    <row r="82" spans="2:65" s="1" customFormat="1" ht="101.25" customHeight="1">
      <c r="B82" s="137"/>
      <c r="C82" s="138" t="s">
        <v>82</v>
      </c>
      <c r="D82" s="138" t="s">
        <v>127</v>
      </c>
      <c r="E82" s="139" t="s">
        <v>303</v>
      </c>
      <c r="F82" s="140" t="s">
        <v>304</v>
      </c>
      <c r="G82" s="141" t="s">
        <v>266</v>
      </c>
      <c r="H82" s="142">
        <v>1</v>
      </c>
      <c r="I82" s="143"/>
      <c r="J82" s="144">
        <f>ROUND(I82*H82,2)</f>
        <v>0</v>
      </c>
      <c r="K82" s="140" t="s">
        <v>3</v>
      </c>
      <c r="L82" s="28"/>
      <c r="M82" s="145" t="s">
        <v>3</v>
      </c>
      <c r="N82" s="146" t="s">
        <v>43</v>
      </c>
      <c r="O82" s="47"/>
      <c r="P82" s="147">
        <f>O82*H82</f>
        <v>0</v>
      </c>
      <c r="Q82" s="147">
        <v>0</v>
      </c>
      <c r="R82" s="147">
        <f>Q82*H82</f>
        <v>0</v>
      </c>
      <c r="S82" s="147">
        <v>0</v>
      </c>
      <c r="T82" s="148">
        <f>S82*H82</f>
        <v>0</v>
      </c>
      <c r="AR82" s="14" t="s">
        <v>132</v>
      </c>
      <c r="AT82" s="14" t="s">
        <v>127</v>
      </c>
      <c r="AU82" s="14" t="s">
        <v>80</v>
      </c>
      <c r="AY82" s="14" t="s">
        <v>123</v>
      </c>
      <c r="BE82" s="149">
        <f>IF(N82="základní",J82,0)</f>
        <v>0</v>
      </c>
      <c r="BF82" s="149">
        <f>IF(N82="snížená",J82,0)</f>
        <v>0</v>
      </c>
      <c r="BG82" s="149">
        <f>IF(N82="zákl. přenesená",J82,0)</f>
        <v>0</v>
      </c>
      <c r="BH82" s="149">
        <f>IF(N82="sníž. přenesená",J82,0)</f>
        <v>0</v>
      </c>
      <c r="BI82" s="149">
        <f>IF(N82="nulová",J82,0)</f>
        <v>0</v>
      </c>
      <c r="BJ82" s="14" t="s">
        <v>80</v>
      </c>
      <c r="BK82" s="149">
        <f>ROUND(I82*H82,2)</f>
        <v>0</v>
      </c>
      <c r="BL82" s="14" t="s">
        <v>132</v>
      </c>
      <c r="BM82" s="14" t="s">
        <v>305</v>
      </c>
    </row>
    <row r="83" spans="2:47" s="1" customFormat="1" ht="19.2">
      <c r="B83" s="28"/>
      <c r="D83" s="150" t="s">
        <v>137</v>
      </c>
      <c r="F83" s="151" t="s">
        <v>306</v>
      </c>
      <c r="I83" s="82"/>
      <c r="L83" s="28"/>
      <c r="M83" s="176"/>
      <c r="N83" s="173"/>
      <c r="O83" s="173"/>
      <c r="P83" s="173"/>
      <c r="Q83" s="173"/>
      <c r="R83" s="173"/>
      <c r="S83" s="173"/>
      <c r="T83" s="177"/>
      <c r="AT83" s="14" t="s">
        <v>137</v>
      </c>
      <c r="AU83" s="14" t="s">
        <v>80</v>
      </c>
    </row>
    <row r="84" spans="2:12" s="1" customFormat="1" ht="6.9" customHeight="1">
      <c r="B84" s="37"/>
      <c r="C84" s="38"/>
      <c r="D84" s="38"/>
      <c r="E84" s="38"/>
      <c r="F84" s="38"/>
      <c r="G84" s="38"/>
      <c r="H84" s="38"/>
      <c r="I84" s="98"/>
      <c r="J84" s="38"/>
      <c r="K84" s="38"/>
      <c r="L84" s="28"/>
    </row>
  </sheetData>
  <autoFilter ref="C79:K83"/>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95"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88"/>
  <sheetViews>
    <sheetView showGridLines="0" workbookViewId="0" topLeftCell="A71">
      <selection activeCell="I87" sqref="I8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0" customWidth="1"/>
    <col min="10" max="10" width="23.421875" style="0" customWidth="1"/>
    <col min="11" max="11" width="15.42187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3" t="s">
        <v>6</v>
      </c>
      <c r="M2" s="284"/>
      <c r="N2" s="284"/>
      <c r="O2" s="284"/>
      <c r="P2" s="284"/>
      <c r="Q2" s="284"/>
      <c r="R2" s="284"/>
      <c r="S2" s="284"/>
      <c r="T2" s="284"/>
      <c r="U2" s="284"/>
      <c r="V2" s="284"/>
      <c r="AT2" s="14" t="s">
        <v>88</v>
      </c>
    </row>
    <row r="3" spans="2:46" ht="6.9" customHeight="1">
      <c r="B3" s="15"/>
      <c r="C3" s="16"/>
      <c r="D3" s="16"/>
      <c r="E3" s="16"/>
      <c r="F3" s="16"/>
      <c r="G3" s="16"/>
      <c r="H3" s="16"/>
      <c r="I3" s="81"/>
      <c r="J3" s="16"/>
      <c r="K3" s="16"/>
      <c r="L3" s="17"/>
      <c r="AT3" s="14" t="s">
        <v>82</v>
      </c>
    </row>
    <row r="4" spans="2:46" ht="24.9" customHeight="1">
      <c r="B4" s="17"/>
      <c r="D4" s="18" t="s">
        <v>90</v>
      </c>
      <c r="L4" s="17"/>
      <c r="M4" s="19" t="s">
        <v>11</v>
      </c>
      <c r="AT4" s="14" t="s">
        <v>4</v>
      </c>
    </row>
    <row r="5" spans="2:12" ht="6.9" customHeight="1">
      <c r="B5" s="17"/>
      <c r="L5" s="17"/>
    </row>
    <row r="6" spans="2:12" ht="12" customHeight="1">
      <c r="B6" s="17"/>
      <c r="D6" s="23" t="s">
        <v>17</v>
      </c>
      <c r="L6" s="17"/>
    </row>
    <row r="7" spans="2:12" ht="16.5" customHeight="1">
      <c r="B7" s="17"/>
      <c r="E7" s="295" t="str">
        <f>'Rekapitulace stavby'!K6</f>
        <v>Olomouc, Envelopa, zpevněná plocha Přírodovědecké fakulty</v>
      </c>
      <c r="F7" s="296"/>
      <c r="G7" s="296"/>
      <c r="H7" s="296"/>
      <c r="L7" s="17"/>
    </row>
    <row r="8" spans="2:12" s="1" customFormat="1" ht="12" customHeight="1">
      <c r="B8" s="28"/>
      <c r="D8" s="23" t="s">
        <v>91</v>
      </c>
      <c r="I8" s="82"/>
      <c r="L8" s="28"/>
    </row>
    <row r="9" spans="2:12" s="1" customFormat="1" ht="36.9" customHeight="1">
      <c r="B9" s="28"/>
      <c r="E9" s="275" t="s">
        <v>307</v>
      </c>
      <c r="F9" s="274"/>
      <c r="G9" s="274"/>
      <c r="H9" s="274"/>
      <c r="I9" s="82"/>
      <c r="L9" s="28"/>
    </row>
    <row r="10" spans="2:12" s="1" customFormat="1" ht="12">
      <c r="B10" s="28"/>
      <c r="I10" s="82"/>
      <c r="L10" s="28"/>
    </row>
    <row r="11" spans="2:12" s="1" customFormat="1" ht="12" customHeight="1">
      <c r="B11" s="28"/>
      <c r="D11" s="23" t="s">
        <v>19</v>
      </c>
      <c r="F11" s="14" t="s">
        <v>89</v>
      </c>
      <c r="I11" s="83" t="s">
        <v>20</v>
      </c>
      <c r="J11" s="14" t="s">
        <v>3</v>
      </c>
      <c r="L11" s="28"/>
    </row>
    <row r="12" spans="2:12" s="1" customFormat="1" ht="12" customHeight="1">
      <c r="B12" s="28"/>
      <c r="D12" s="23" t="s">
        <v>21</v>
      </c>
      <c r="F12" s="14" t="s">
        <v>22</v>
      </c>
      <c r="I12" s="83" t="s">
        <v>23</v>
      </c>
      <c r="J12" s="44" t="str">
        <f>'Rekapitulace stavby'!AN8</f>
        <v>15. 5. 2019</v>
      </c>
      <c r="L12" s="28"/>
    </row>
    <row r="13" spans="2:12" s="1" customFormat="1" ht="10.95" customHeight="1">
      <c r="B13" s="28"/>
      <c r="I13" s="82"/>
      <c r="L13" s="28"/>
    </row>
    <row r="14" spans="2:12" s="1" customFormat="1" ht="12" customHeight="1">
      <c r="B14" s="28"/>
      <c r="D14" s="23" t="s">
        <v>25</v>
      </c>
      <c r="I14" s="83" t="s">
        <v>26</v>
      </c>
      <c r="J14" s="14" t="s">
        <v>3</v>
      </c>
      <c r="L14" s="28"/>
    </row>
    <row r="15" spans="2:12" s="1" customFormat="1" ht="18" customHeight="1">
      <c r="B15" s="28"/>
      <c r="E15" s="14" t="s">
        <v>27</v>
      </c>
      <c r="I15" s="83" t="s">
        <v>28</v>
      </c>
      <c r="J15" s="14" t="s">
        <v>3</v>
      </c>
      <c r="L15" s="28"/>
    </row>
    <row r="16" spans="2:12" s="1" customFormat="1" ht="6.9" customHeight="1">
      <c r="B16" s="28"/>
      <c r="I16" s="82"/>
      <c r="L16" s="28"/>
    </row>
    <row r="17" spans="2:12" s="1" customFormat="1" ht="12" customHeight="1">
      <c r="B17" s="28"/>
      <c r="D17" s="23" t="s">
        <v>29</v>
      </c>
      <c r="I17" s="83" t="s">
        <v>26</v>
      </c>
      <c r="J17" s="24" t="str">
        <f>'Rekapitulace stavby'!AN13</f>
        <v>Vyplň údaj</v>
      </c>
      <c r="L17" s="28"/>
    </row>
    <row r="18" spans="2:12" s="1" customFormat="1" ht="18" customHeight="1">
      <c r="B18" s="28"/>
      <c r="E18" s="297" t="str">
        <f>'Rekapitulace stavby'!E14</f>
        <v>Vyplň údaj</v>
      </c>
      <c r="F18" s="285"/>
      <c r="G18" s="285"/>
      <c r="H18" s="285"/>
      <c r="I18" s="83" t="s">
        <v>28</v>
      </c>
      <c r="J18" s="24" t="str">
        <f>'Rekapitulace stavby'!AN14</f>
        <v>Vyplň údaj</v>
      </c>
      <c r="L18" s="28"/>
    </row>
    <row r="19" spans="2:12" s="1" customFormat="1" ht="6.9" customHeight="1">
      <c r="B19" s="28"/>
      <c r="I19" s="82"/>
      <c r="L19" s="28"/>
    </row>
    <row r="20" spans="2:12" s="1" customFormat="1" ht="12" customHeight="1">
      <c r="B20" s="28"/>
      <c r="D20" s="23" t="s">
        <v>31</v>
      </c>
      <c r="I20" s="83" t="s">
        <v>26</v>
      </c>
      <c r="J20" s="14" t="s">
        <v>3</v>
      </c>
      <c r="L20" s="28"/>
    </row>
    <row r="21" spans="2:12" s="1" customFormat="1" ht="18" customHeight="1">
      <c r="B21" s="28"/>
      <c r="E21" s="14" t="s">
        <v>308</v>
      </c>
      <c r="I21" s="83" t="s">
        <v>28</v>
      </c>
      <c r="J21" s="14" t="s">
        <v>3</v>
      </c>
      <c r="L21" s="28"/>
    </row>
    <row r="22" spans="2:12" s="1" customFormat="1" ht="6.9" customHeight="1">
      <c r="B22" s="28"/>
      <c r="I22" s="82"/>
      <c r="L22" s="28"/>
    </row>
    <row r="23" spans="2:12" s="1" customFormat="1" ht="12" customHeight="1">
      <c r="B23" s="28"/>
      <c r="D23" s="23" t="s">
        <v>34</v>
      </c>
      <c r="I23" s="83" t="s">
        <v>26</v>
      </c>
      <c r="J23" s="14" t="s">
        <v>3</v>
      </c>
      <c r="L23" s="28"/>
    </row>
    <row r="24" spans="2:12" s="1" customFormat="1" ht="18" customHeight="1">
      <c r="B24" s="28"/>
      <c r="E24" s="14" t="s">
        <v>35</v>
      </c>
      <c r="I24" s="83" t="s">
        <v>28</v>
      </c>
      <c r="J24" s="14" t="s">
        <v>3</v>
      </c>
      <c r="L24" s="28"/>
    </row>
    <row r="25" spans="2:12" s="1" customFormat="1" ht="6.9" customHeight="1">
      <c r="B25" s="28"/>
      <c r="I25" s="82"/>
      <c r="L25" s="28"/>
    </row>
    <row r="26" spans="2:12" s="1" customFormat="1" ht="12" customHeight="1">
      <c r="B26" s="28"/>
      <c r="D26" s="23" t="s">
        <v>36</v>
      </c>
      <c r="I26" s="82"/>
      <c r="L26" s="28"/>
    </row>
    <row r="27" spans="2:12" s="6" customFormat="1" ht="16.5" customHeight="1">
      <c r="B27" s="84"/>
      <c r="E27" s="289" t="s">
        <v>3</v>
      </c>
      <c r="F27" s="289"/>
      <c r="G27" s="289"/>
      <c r="H27" s="289"/>
      <c r="I27" s="85"/>
      <c r="L27" s="84"/>
    </row>
    <row r="28" spans="2:12" s="1" customFormat="1" ht="6.9" customHeight="1">
      <c r="B28" s="28"/>
      <c r="I28" s="82"/>
      <c r="L28" s="28"/>
    </row>
    <row r="29" spans="2:12" s="1" customFormat="1" ht="6.9" customHeight="1">
      <c r="B29" s="28"/>
      <c r="D29" s="45"/>
      <c r="E29" s="45"/>
      <c r="F29" s="45"/>
      <c r="G29" s="45"/>
      <c r="H29" s="45"/>
      <c r="I29" s="86"/>
      <c r="J29" s="45"/>
      <c r="K29" s="45"/>
      <c r="L29" s="28"/>
    </row>
    <row r="30" spans="2:12" s="1" customFormat="1" ht="25.35" customHeight="1">
      <c r="B30" s="28"/>
      <c r="D30" s="87" t="s">
        <v>38</v>
      </c>
      <c r="I30" s="82"/>
      <c r="J30" s="58">
        <f>ROUND(J80,2)</f>
        <v>0</v>
      </c>
      <c r="L30" s="28"/>
    </row>
    <row r="31" spans="2:12" s="1" customFormat="1" ht="6.9" customHeight="1">
      <c r="B31" s="28"/>
      <c r="D31" s="45"/>
      <c r="E31" s="45"/>
      <c r="F31" s="45"/>
      <c r="G31" s="45"/>
      <c r="H31" s="45"/>
      <c r="I31" s="86"/>
      <c r="J31" s="45"/>
      <c r="K31" s="45"/>
      <c r="L31" s="28"/>
    </row>
    <row r="32" spans="2:12" s="1" customFormat="1" ht="14.4" customHeight="1">
      <c r="B32" s="28"/>
      <c r="F32" s="31" t="s">
        <v>40</v>
      </c>
      <c r="I32" s="88" t="s">
        <v>39</v>
      </c>
      <c r="J32" s="31" t="s">
        <v>41</v>
      </c>
      <c r="L32" s="28"/>
    </row>
    <row r="33" spans="2:12" s="1" customFormat="1" ht="14.4" customHeight="1">
      <c r="B33" s="28"/>
      <c r="D33" s="23" t="s">
        <v>42</v>
      </c>
      <c r="E33" s="23" t="s">
        <v>43</v>
      </c>
      <c r="F33" s="89">
        <f>ROUND((SUM(BE80:BE87)),2)</f>
        <v>0</v>
      </c>
      <c r="I33" s="90">
        <v>0.21</v>
      </c>
      <c r="J33" s="89">
        <f>ROUND(((SUM(BE80:BE87))*I33),2)</f>
        <v>0</v>
      </c>
      <c r="L33" s="28"/>
    </row>
    <row r="34" spans="2:12" s="1" customFormat="1" ht="14.4" customHeight="1">
      <c r="B34" s="28"/>
      <c r="E34" s="23" t="s">
        <v>44</v>
      </c>
      <c r="F34" s="89">
        <f>ROUND((SUM(BF80:BF87)),2)</f>
        <v>0</v>
      </c>
      <c r="I34" s="90">
        <v>0.15</v>
      </c>
      <c r="J34" s="89">
        <f>ROUND(((SUM(BF80:BF87))*I34),2)</f>
        <v>0</v>
      </c>
      <c r="L34" s="28"/>
    </row>
    <row r="35" spans="2:12" s="1" customFormat="1" ht="14.4" customHeight="1" hidden="1">
      <c r="B35" s="28"/>
      <c r="E35" s="23" t="s">
        <v>45</v>
      </c>
      <c r="F35" s="89">
        <f>ROUND((SUM(BG80:BG87)),2)</f>
        <v>0</v>
      </c>
      <c r="I35" s="90">
        <v>0.21</v>
      </c>
      <c r="J35" s="89">
        <f>0</f>
        <v>0</v>
      </c>
      <c r="L35" s="28"/>
    </row>
    <row r="36" spans="2:12" s="1" customFormat="1" ht="14.4" customHeight="1" hidden="1">
      <c r="B36" s="28"/>
      <c r="E36" s="23" t="s">
        <v>46</v>
      </c>
      <c r="F36" s="89">
        <f>ROUND((SUM(BH80:BH87)),2)</f>
        <v>0</v>
      </c>
      <c r="I36" s="90">
        <v>0.15</v>
      </c>
      <c r="J36" s="89">
        <f>0</f>
        <v>0</v>
      </c>
      <c r="L36" s="28"/>
    </row>
    <row r="37" spans="2:12" s="1" customFormat="1" ht="14.4" customHeight="1" hidden="1">
      <c r="B37" s="28"/>
      <c r="E37" s="23" t="s">
        <v>47</v>
      </c>
      <c r="F37" s="89">
        <f>ROUND((SUM(BI80:BI87)),2)</f>
        <v>0</v>
      </c>
      <c r="I37" s="90">
        <v>0</v>
      </c>
      <c r="J37" s="89">
        <f>0</f>
        <v>0</v>
      </c>
      <c r="L37" s="28"/>
    </row>
    <row r="38" spans="2:12" s="1" customFormat="1" ht="6.9" customHeight="1">
      <c r="B38" s="28"/>
      <c r="I38" s="82"/>
      <c r="L38" s="28"/>
    </row>
    <row r="39" spans="2:12" s="1" customFormat="1" ht="25.35" customHeight="1">
      <c r="B39" s="28"/>
      <c r="C39" s="91"/>
      <c r="D39" s="92" t="s">
        <v>48</v>
      </c>
      <c r="E39" s="49"/>
      <c r="F39" s="49"/>
      <c r="G39" s="93" t="s">
        <v>49</v>
      </c>
      <c r="H39" s="94" t="s">
        <v>50</v>
      </c>
      <c r="I39" s="95"/>
      <c r="J39" s="96">
        <f>SUM(J30:J37)</f>
        <v>0</v>
      </c>
      <c r="K39" s="97"/>
      <c r="L39" s="28"/>
    </row>
    <row r="40" spans="2:12" s="1" customFormat="1" ht="14.4" customHeight="1">
      <c r="B40" s="37"/>
      <c r="C40" s="38"/>
      <c r="D40" s="38"/>
      <c r="E40" s="38"/>
      <c r="F40" s="38"/>
      <c r="G40" s="38"/>
      <c r="H40" s="38"/>
      <c r="I40" s="98"/>
      <c r="J40" s="38"/>
      <c r="K40" s="38"/>
      <c r="L40" s="28"/>
    </row>
    <row r="44" spans="2:12" s="1" customFormat="1" ht="6.9" customHeight="1">
      <c r="B44" s="39"/>
      <c r="C44" s="40"/>
      <c r="D44" s="40"/>
      <c r="E44" s="40"/>
      <c r="F44" s="40"/>
      <c r="G44" s="40"/>
      <c r="H44" s="40"/>
      <c r="I44" s="99"/>
      <c r="J44" s="40"/>
      <c r="K44" s="40"/>
      <c r="L44" s="28"/>
    </row>
    <row r="45" spans="2:12" s="1" customFormat="1" ht="24.9" customHeight="1">
      <c r="B45" s="28"/>
      <c r="C45" s="18" t="s">
        <v>94</v>
      </c>
      <c r="I45" s="82"/>
      <c r="L45" s="28"/>
    </row>
    <row r="46" spans="2:12" s="1" customFormat="1" ht="6.9" customHeight="1">
      <c r="B46" s="28"/>
      <c r="I46" s="82"/>
      <c r="L46" s="28"/>
    </row>
    <row r="47" spans="2:12" s="1" customFormat="1" ht="12" customHeight="1">
      <c r="B47" s="28"/>
      <c r="C47" s="23" t="s">
        <v>17</v>
      </c>
      <c r="I47" s="82"/>
      <c r="L47" s="28"/>
    </row>
    <row r="48" spans="2:12" s="1" customFormat="1" ht="16.5" customHeight="1">
      <c r="B48" s="28"/>
      <c r="E48" s="295" t="str">
        <f>E7</f>
        <v>Olomouc, Envelopa, zpevněná plocha Přírodovědecké fakulty</v>
      </c>
      <c r="F48" s="296"/>
      <c r="G48" s="296"/>
      <c r="H48" s="296"/>
      <c r="I48" s="82"/>
      <c r="L48" s="28"/>
    </row>
    <row r="49" spans="2:12" s="1" customFormat="1" ht="12" customHeight="1">
      <c r="B49" s="28"/>
      <c r="C49" s="23" t="s">
        <v>91</v>
      </c>
      <c r="I49" s="82"/>
      <c r="L49" s="28"/>
    </row>
    <row r="50" spans="2:12" s="1" customFormat="1" ht="16.5" customHeight="1">
      <c r="B50" s="28"/>
      <c r="E50" s="275" t="str">
        <f>E9</f>
        <v>99 - VEDLEJŠÍ ROZPOČTOVÉ NÁKLADY</v>
      </c>
      <c r="F50" s="274"/>
      <c r="G50" s="274"/>
      <c r="H50" s="274"/>
      <c r="I50" s="82"/>
      <c r="L50" s="28"/>
    </row>
    <row r="51" spans="2:12" s="1" customFormat="1" ht="6.9" customHeight="1">
      <c r="B51" s="28"/>
      <c r="I51" s="82"/>
      <c r="L51" s="28"/>
    </row>
    <row r="52" spans="2:12" s="1" customFormat="1" ht="12" customHeight="1">
      <c r="B52" s="28"/>
      <c r="C52" s="23" t="s">
        <v>21</v>
      </c>
      <c r="F52" s="14" t="str">
        <f>F12</f>
        <v>Olomouc</v>
      </c>
      <c r="I52" s="83" t="s">
        <v>23</v>
      </c>
      <c r="J52" s="44" t="str">
        <f>IF(J12="","",J12)</f>
        <v>15. 5. 2019</v>
      </c>
      <c r="L52" s="28"/>
    </row>
    <row r="53" spans="2:12" s="1" customFormat="1" ht="6.9" customHeight="1">
      <c r="B53" s="28"/>
      <c r="I53" s="82"/>
      <c r="L53" s="28"/>
    </row>
    <row r="54" spans="2:12" s="1" customFormat="1" ht="13.65" customHeight="1">
      <c r="B54" s="28"/>
      <c r="C54" s="23" t="s">
        <v>25</v>
      </c>
      <c r="F54" s="14" t="str">
        <f>E15</f>
        <v>UPOL</v>
      </c>
      <c r="I54" s="83" t="s">
        <v>31</v>
      </c>
      <c r="J54" s="26" t="str">
        <f>E21</f>
        <v>Alfaprojekt Olomouc, a.s.</v>
      </c>
      <c r="L54" s="28"/>
    </row>
    <row r="55" spans="2:12" s="1" customFormat="1" ht="13.65" customHeight="1">
      <c r="B55" s="28"/>
      <c r="C55" s="23" t="s">
        <v>29</v>
      </c>
      <c r="F55" s="14" t="str">
        <f>IF(E18="","",E18)</f>
        <v>Vyplň údaj</v>
      </c>
      <c r="I55" s="83" t="s">
        <v>34</v>
      </c>
      <c r="J55" s="26" t="str">
        <f>E24</f>
        <v>Petr Staněk</v>
      </c>
      <c r="L55" s="28"/>
    </row>
    <row r="56" spans="2:12" s="1" customFormat="1" ht="10.35" customHeight="1">
      <c r="B56" s="28"/>
      <c r="I56" s="82"/>
      <c r="L56" s="28"/>
    </row>
    <row r="57" spans="2:12" s="1" customFormat="1" ht="29.25" customHeight="1">
      <c r="B57" s="28"/>
      <c r="C57" s="100" t="s">
        <v>95</v>
      </c>
      <c r="D57" s="91"/>
      <c r="E57" s="91"/>
      <c r="F57" s="91"/>
      <c r="G57" s="91"/>
      <c r="H57" s="91"/>
      <c r="I57" s="101"/>
      <c r="J57" s="102" t="s">
        <v>96</v>
      </c>
      <c r="K57" s="91"/>
      <c r="L57" s="28"/>
    </row>
    <row r="58" spans="2:12" s="1" customFormat="1" ht="10.35" customHeight="1">
      <c r="B58" s="28"/>
      <c r="I58" s="82"/>
      <c r="L58" s="28"/>
    </row>
    <row r="59" spans="2:47" s="1" customFormat="1" ht="22.95" customHeight="1">
      <c r="B59" s="28"/>
      <c r="C59" s="103" t="s">
        <v>70</v>
      </c>
      <c r="I59" s="82"/>
      <c r="J59" s="58">
        <f>J80</f>
        <v>0</v>
      </c>
      <c r="L59" s="28"/>
      <c r="AU59" s="14" t="s">
        <v>97</v>
      </c>
    </row>
    <row r="60" spans="2:12" s="7" customFormat="1" ht="24.9" customHeight="1">
      <c r="B60" s="104"/>
      <c r="D60" s="105" t="s">
        <v>309</v>
      </c>
      <c r="E60" s="106"/>
      <c r="F60" s="106"/>
      <c r="G60" s="106"/>
      <c r="H60" s="106"/>
      <c r="I60" s="107"/>
      <c r="J60" s="108">
        <f>J81</f>
        <v>0</v>
      </c>
      <c r="L60" s="104"/>
    </row>
    <row r="61" spans="2:12" s="1" customFormat="1" ht="21.75" customHeight="1">
      <c r="B61" s="28"/>
      <c r="I61" s="82"/>
      <c r="L61" s="28"/>
    </row>
    <row r="62" spans="2:12" s="1" customFormat="1" ht="6.9" customHeight="1">
      <c r="B62" s="37"/>
      <c r="C62" s="38"/>
      <c r="D62" s="38"/>
      <c r="E62" s="38"/>
      <c r="F62" s="38"/>
      <c r="G62" s="38"/>
      <c r="H62" s="38"/>
      <c r="I62" s="98"/>
      <c r="J62" s="38"/>
      <c r="K62" s="38"/>
      <c r="L62" s="28"/>
    </row>
    <row r="66" spans="2:12" s="1" customFormat="1" ht="6.9" customHeight="1">
      <c r="B66" s="39"/>
      <c r="C66" s="40"/>
      <c r="D66" s="40"/>
      <c r="E66" s="40"/>
      <c r="F66" s="40"/>
      <c r="G66" s="40"/>
      <c r="H66" s="40"/>
      <c r="I66" s="99"/>
      <c r="J66" s="40"/>
      <c r="K66" s="40"/>
      <c r="L66" s="28"/>
    </row>
    <row r="67" spans="2:12" s="1" customFormat="1" ht="24.9" customHeight="1">
      <c r="B67" s="28"/>
      <c r="C67" s="18" t="s">
        <v>108</v>
      </c>
      <c r="I67" s="82"/>
      <c r="L67" s="28"/>
    </row>
    <row r="68" spans="2:12" s="1" customFormat="1" ht="6.9" customHeight="1">
      <c r="B68" s="28"/>
      <c r="I68" s="82"/>
      <c r="L68" s="28"/>
    </row>
    <row r="69" spans="2:12" s="1" customFormat="1" ht="12" customHeight="1">
      <c r="B69" s="28"/>
      <c r="C69" s="23" t="s">
        <v>17</v>
      </c>
      <c r="I69" s="82"/>
      <c r="L69" s="28"/>
    </row>
    <row r="70" spans="2:12" s="1" customFormat="1" ht="16.5" customHeight="1">
      <c r="B70" s="28"/>
      <c r="E70" s="295" t="str">
        <f>E7</f>
        <v>Olomouc, Envelopa, zpevněná plocha Přírodovědecké fakulty</v>
      </c>
      <c r="F70" s="296"/>
      <c r="G70" s="296"/>
      <c r="H70" s="296"/>
      <c r="I70" s="82"/>
      <c r="L70" s="28"/>
    </row>
    <row r="71" spans="2:12" s="1" customFormat="1" ht="12" customHeight="1">
      <c r="B71" s="28"/>
      <c r="C71" s="23" t="s">
        <v>91</v>
      </c>
      <c r="I71" s="82"/>
      <c r="L71" s="28"/>
    </row>
    <row r="72" spans="2:12" s="1" customFormat="1" ht="16.5" customHeight="1">
      <c r="B72" s="28"/>
      <c r="E72" s="275" t="str">
        <f>E9</f>
        <v>99 - VEDLEJŠÍ ROZPOČTOVÉ NÁKLADY</v>
      </c>
      <c r="F72" s="274"/>
      <c r="G72" s="274"/>
      <c r="H72" s="274"/>
      <c r="I72" s="82"/>
      <c r="L72" s="28"/>
    </row>
    <row r="73" spans="2:12" s="1" customFormat="1" ht="6.9" customHeight="1">
      <c r="B73" s="28"/>
      <c r="I73" s="82"/>
      <c r="L73" s="28"/>
    </row>
    <row r="74" spans="2:12" s="1" customFormat="1" ht="12" customHeight="1">
      <c r="B74" s="28"/>
      <c r="C74" s="23" t="s">
        <v>21</v>
      </c>
      <c r="F74" s="14" t="str">
        <f>F12</f>
        <v>Olomouc</v>
      </c>
      <c r="I74" s="83" t="s">
        <v>23</v>
      </c>
      <c r="J74" s="44" t="str">
        <f>IF(J12="","",J12)</f>
        <v>15. 5. 2019</v>
      </c>
      <c r="L74" s="28"/>
    </row>
    <row r="75" spans="2:12" s="1" customFormat="1" ht="6.9" customHeight="1">
      <c r="B75" s="28"/>
      <c r="I75" s="82"/>
      <c r="L75" s="28"/>
    </row>
    <row r="76" spans="2:12" s="1" customFormat="1" ht="13.65" customHeight="1">
      <c r="B76" s="28"/>
      <c r="C76" s="23" t="s">
        <v>25</v>
      </c>
      <c r="F76" s="14" t="str">
        <f>E15</f>
        <v>UPOL</v>
      </c>
      <c r="I76" s="83" t="s">
        <v>31</v>
      </c>
      <c r="J76" s="26" t="str">
        <f>E21</f>
        <v>Alfaprojekt Olomouc, a.s.</v>
      </c>
      <c r="L76" s="28"/>
    </row>
    <row r="77" spans="2:12" s="1" customFormat="1" ht="13.65" customHeight="1">
      <c r="B77" s="28"/>
      <c r="C77" s="23" t="s">
        <v>29</v>
      </c>
      <c r="F77" s="14" t="str">
        <f>IF(E18="","",E18)</f>
        <v>Vyplň údaj</v>
      </c>
      <c r="I77" s="83" t="s">
        <v>34</v>
      </c>
      <c r="J77" s="26" t="str">
        <f>E24</f>
        <v>Petr Staněk</v>
      </c>
      <c r="L77" s="28"/>
    </row>
    <row r="78" spans="2:12" s="1" customFormat="1" ht="10.35" customHeight="1">
      <c r="B78" s="28"/>
      <c r="I78" s="82"/>
      <c r="L78" s="28"/>
    </row>
    <row r="79" spans="2:20" s="9" customFormat="1" ht="29.25" customHeight="1">
      <c r="B79" s="114"/>
      <c r="C79" s="115" t="s">
        <v>109</v>
      </c>
      <c r="D79" s="116" t="s">
        <v>57</v>
      </c>
      <c r="E79" s="116" t="s">
        <v>53</v>
      </c>
      <c r="F79" s="116" t="s">
        <v>54</v>
      </c>
      <c r="G79" s="116" t="s">
        <v>110</v>
      </c>
      <c r="H79" s="116" t="s">
        <v>111</v>
      </c>
      <c r="I79" s="117" t="s">
        <v>112</v>
      </c>
      <c r="J79" s="118" t="s">
        <v>96</v>
      </c>
      <c r="K79" s="119" t="s">
        <v>113</v>
      </c>
      <c r="L79" s="114"/>
      <c r="M79" s="51" t="s">
        <v>3</v>
      </c>
      <c r="N79" s="52" t="s">
        <v>42</v>
      </c>
      <c r="O79" s="52" t="s">
        <v>114</v>
      </c>
      <c r="P79" s="52" t="s">
        <v>115</v>
      </c>
      <c r="Q79" s="52" t="s">
        <v>116</v>
      </c>
      <c r="R79" s="52" t="s">
        <v>117</v>
      </c>
      <c r="S79" s="52" t="s">
        <v>118</v>
      </c>
      <c r="T79" s="53" t="s">
        <v>119</v>
      </c>
    </row>
    <row r="80" spans="2:63" s="1" customFormat="1" ht="22.95" customHeight="1">
      <c r="B80" s="28"/>
      <c r="C80" s="56" t="s">
        <v>120</v>
      </c>
      <c r="I80" s="82"/>
      <c r="J80" s="120">
        <f>BK80</f>
        <v>0</v>
      </c>
      <c r="L80" s="28"/>
      <c r="M80" s="54"/>
      <c r="N80" s="45"/>
      <c r="O80" s="45"/>
      <c r="P80" s="121">
        <f>P81</f>
        <v>0</v>
      </c>
      <c r="Q80" s="45"/>
      <c r="R80" s="121">
        <f>R81</f>
        <v>0</v>
      </c>
      <c r="S80" s="45"/>
      <c r="T80" s="122">
        <f>T81</f>
        <v>0</v>
      </c>
      <c r="AT80" s="14" t="s">
        <v>71</v>
      </c>
      <c r="AU80" s="14" t="s">
        <v>97</v>
      </c>
      <c r="BK80" s="123">
        <f>BK81</f>
        <v>0</v>
      </c>
    </row>
    <row r="81" spans="2:63" s="10" customFormat="1" ht="25.95" customHeight="1">
      <c r="B81" s="124"/>
      <c r="D81" s="125" t="s">
        <v>71</v>
      </c>
      <c r="E81" s="126" t="s">
        <v>310</v>
      </c>
      <c r="F81" s="126" t="s">
        <v>311</v>
      </c>
      <c r="I81" s="127"/>
      <c r="J81" s="128">
        <f>BK81</f>
        <v>0</v>
      </c>
      <c r="L81" s="124"/>
      <c r="M81" s="129"/>
      <c r="N81" s="130"/>
      <c r="O81" s="130"/>
      <c r="P81" s="131">
        <f>SUM(P82:P87)</f>
        <v>0</v>
      </c>
      <c r="Q81" s="130"/>
      <c r="R81" s="131">
        <f>SUM(R82:R87)</f>
        <v>0</v>
      </c>
      <c r="S81" s="130"/>
      <c r="T81" s="132">
        <f>SUM(T82:T87)</f>
        <v>0</v>
      </c>
      <c r="AR81" s="125" t="s">
        <v>157</v>
      </c>
      <c r="AT81" s="133" t="s">
        <v>71</v>
      </c>
      <c r="AU81" s="133" t="s">
        <v>72</v>
      </c>
      <c r="AY81" s="125" t="s">
        <v>123</v>
      </c>
      <c r="BK81" s="134">
        <f>SUM(BK82:BK87)</f>
        <v>0</v>
      </c>
    </row>
    <row r="82" spans="2:65" s="1" customFormat="1" ht="16.5" customHeight="1">
      <c r="B82" s="137"/>
      <c r="C82" s="138" t="s">
        <v>80</v>
      </c>
      <c r="D82" s="138" t="s">
        <v>127</v>
      </c>
      <c r="E82" s="139" t="s">
        <v>312</v>
      </c>
      <c r="F82" s="140" t="s">
        <v>313</v>
      </c>
      <c r="G82" s="141" t="s">
        <v>314</v>
      </c>
      <c r="H82" s="142">
        <v>1</v>
      </c>
      <c r="I82" s="143"/>
      <c r="J82" s="144">
        <f>ROUND(I82*H82,2)</f>
        <v>0</v>
      </c>
      <c r="K82" s="140" t="s">
        <v>3</v>
      </c>
      <c r="L82" s="28"/>
      <c r="M82" s="145" t="s">
        <v>3</v>
      </c>
      <c r="N82" s="146" t="s">
        <v>43</v>
      </c>
      <c r="O82" s="47"/>
      <c r="P82" s="147">
        <f>O82*H82</f>
        <v>0</v>
      </c>
      <c r="Q82" s="147">
        <v>0</v>
      </c>
      <c r="R82" s="147">
        <f>Q82*H82</f>
        <v>0</v>
      </c>
      <c r="S82" s="147">
        <v>0</v>
      </c>
      <c r="T82" s="148">
        <f>S82*H82</f>
        <v>0</v>
      </c>
      <c r="AR82" s="14" t="s">
        <v>315</v>
      </c>
      <c r="AT82" s="14" t="s">
        <v>127</v>
      </c>
      <c r="AU82" s="14" t="s">
        <v>80</v>
      </c>
      <c r="AY82" s="14" t="s">
        <v>123</v>
      </c>
      <c r="BE82" s="149">
        <f>IF(N82="základní",J82,0)</f>
        <v>0</v>
      </c>
      <c r="BF82" s="149">
        <f>IF(N82="snížená",J82,0)</f>
        <v>0</v>
      </c>
      <c r="BG82" s="149">
        <f>IF(N82="zákl. přenesená",J82,0)</f>
        <v>0</v>
      </c>
      <c r="BH82" s="149">
        <f>IF(N82="sníž. přenesená",J82,0)</f>
        <v>0</v>
      </c>
      <c r="BI82" s="149">
        <f>IF(N82="nulová",J82,0)</f>
        <v>0</v>
      </c>
      <c r="BJ82" s="14" t="s">
        <v>80</v>
      </c>
      <c r="BK82" s="149">
        <f>ROUND(I82*H82,2)</f>
        <v>0</v>
      </c>
      <c r="BL82" s="14" t="s">
        <v>315</v>
      </c>
      <c r="BM82" s="14" t="s">
        <v>316</v>
      </c>
    </row>
    <row r="83" spans="2:65" s="1" customFormat="1" ht="16.5" customHeight="1">
      <c r="B83" s="137"/>
      <c r="C83" s="138" t="s">
        <v>82</v>
      </c>
      <c r="D83" s="138" t="s">
        <v>127</v>
      </c>
      <c r="E83" s="139" t="s">
        <v>317</v>
      </c>
      <c r="F83" s="140" t="s">
        <v>318</v>
      </c>
      <c r="G83" s="141" t="s">
        <v>314</v>
      </c>
      <c r="H83" s="142">
        <v>1</v>
      </c>
      <c r="I83" s="143"/>
      <c r="J83" s="144">
        <f>ROUND(I83*H83,2)</f>
        <v>0</v>
      </c>
      <c r="K83" s="140" t="s">
        <v>3</v>
      </c>
      <c r="L83" s="28"/>
      <c r="M83" s="145" t="s">
        <v>3</v>
      </c>
      <c r="N83" s="146" t="s">
        <v>43</v>
      </c>
      <c r="O83" s="47"/>
      <c r="P83" s="147">
        <f>O83*H83</f>
        <v>0</v>
      </c>
      <c r="Q83" s="147">
        <v>0</v>
      </c>
      <c r="R83" s="147">
        <f>Q83*H83</f>
        <v>0</v>
      </c>
      <c r="S83" s="147">
        <v>0</v>
      </c>
      <c r="T83" s="148">
        <f>S83*H83</f>
        <v>0</v>
      </c>
      <c r="AR83" s="14" t="s">
        <v>315</v>
      </c>
      <c r="AT83" s="14" t="s">
        <v>127</v>
      </c>
      <c r="AU83" s="14" t="s">
        <v>80</v>
      </c>
      <c r="AY83" s="14" t="s">
        <v>123</v>
      </c>
      <c r="BE83" s="149">
        <f>IF(N83="základní",J83,0)</f>
        <v>0</v>
      </c>
      <c r="BF83" s="149">
        <f>IF(N83="snížená",J83,0)</f>
        <v>0</v>
      </c>
      <c r="BG83" s="149">
        <f>IF(N83="zákl. přenesená",J83,0)</f>
        <v>0</v>
      </c>
      <c r="BH83" s="149">
        <f>IF(N83="sníž. přenesená",J83,0)</f>
        <v>0</v>
      </c>
      <c r="BI83" s="149">
        <f>IF(N83="nulová",J83,0)</f>
        <v>0</v>
      </c>
      <c r="BJ83" s="14" t="s">
        <v>80</v>
      </c>
      <c r="BK83" s="149">
        <f>ROUND(I83*H83,2)</f>
        <v>0</v>
      </c>
      <c r="BL83" s="14" t="s">
        <v>315</v>
      </c>
      <c r="BM83" s="14" t="s">
        <v>319</v>
      </c>
    </row>
    <row r="84" spans="2:65" s="1" customFormat="1" ht="22.5" customHeight="1">
      <c r="B84" s="137"/>
      <c r="C84" s="138" t="s">
        <v>133</v>
      </c>
      <c r="D84" s="138" t="s">
        <v>127</v>
      </c>
      <c r="E84" s="139" t="s">
        <v>320</v>
      </c>
      <c r="F84" s="140" t="s">
        <v>321</v>
      </c>
      <c r="G84" s="141" t="s">
        <v>314</v>
      </c>
      <c r="H84" s="142">
        <v>1</v>
      </c>
      <c r="I84" s="143"/>
      <c r="J84" s="144">
        <f>ROUND(I84*H84,2)</f>
        <v>0</v>
      </c>
      <c r="K84" s="140" t="s">
        <v>3</v>
      </c>
      <c r="L84" s="28"/>
      <c r="M84" s="145" t="s">
        <v>3</v>
      </c>
      <c r="N84" s="146" t="s">
        <v>43</v>
      </c>
      <c r="O84" s="47"/>
      <c r="P84" s="147">
        <f>O84*H84</f>
        <v>0</v>
      </c>
      <c r="Q84" s="147">
        <v>0</v>
      </c>
      <c r="R84" s="147">
        <f>Q84*H84</f>
        <v>0</v>
      </c>
      <c r="S84" s="147">
        <v>0</v>
      </c>
      <c r="T84" s="148">
        <f>S84*H84</f>
        <v>0</v>
      </c>
      <c r="AR84" s="14" t="s">
        <v>315</v>
      </c>
      <c r="AT84" s="14" t="s">
        <v>127</v>
      </c>
      <c r="AU84" s="14" t="s">
        <v>80</v>
      </c>
      <c r="AY84" s="14" t="s">
        <v>123</v>
      </c>
      <c r="BE84" s="149">
        <f>IF(N84="základní",J84,0)</f>
        <v>0</v>
      </c>
      <c r="BF84" s="149">
        <f>IF(N84="snížená",J84,0)</f>
        <v>0</v>
      </c>
      <c r="BG84" s="149">
        <f>IF(N84="zákl. přenesená",J84,0)</f>
        <v>0</v>
      </c>
      <c r="BH84" s="149">
        <f>IF(N84="sníž. přenesená",J84,0)</f>
        <v>0</v>
      </c>
      <c r="BI84" s="149">
        <f>IF(N84="nulová",J84,0)</f>
        <v>0</v>
      </c>
      <c r="BJ84" s="14" t="s">
        <v>80</v>
      </c>
      <c r="BK84" s="149">
        <f>ROUND(I84*H84,2)</f>
        <v>0</v>
      </c>
      <c r="BL84" s="14" t="s">
        <v>315</v>
      </c>
      <c r="BM84" s="14" t="s">
        <v>322</v>
      </c>
    </row>
    <row r="85" spans="2:65" s="1" customFormat="1" ht="16.5" customHeight="1">
      <c r="B85" s="137"/>
      <c r="C85" s="138" t="s">
        <v>132</v>
      </c>
      <c r="D85" s="138" t="s">
        <v>127</v>
      </c>
      <c r="E85" s="139" t="s">
        <v>323</v>
      </c>
      <c r="F85" s="140" t="s">
        <v>324</v>
      </c>
      <c r="G85" s="141" t="s">
        <v>314</v>
      </c>
      <c r="H85" s="142">
        <v>1</v>
      </c>
      <c r="I85" s="143"/>
      <c r="J85" s="144">
        <f>ROUND(I85*H85,2)</f>
        <v>0</v>
      </c>
      <c r="K85" s="140" t="s">
        <v>3</v>
      </c>
      <c r="L85" s="28"/>
      <c r="M85" s="145" t="s">
        <v>3</v>
      </c>
      <c r="N85" s="146" t="s">
        <v>43</v>
      </c>
      <c r="O85" s="47"/>
      <c r="P85" s="147">
        <f>O85*H85</f>
        <v>0</v>
      </c>
      <c r="Q85" s="147">
        <v>0</v>
      </c>
      <c r="R85" s="147">
        <f>Q85*H85</f>
        <v>0</v>
      </c>
      <c r="S85" s="147">
        <v>0</v>
      </c>
      <c r="T85" s="148">
        <f>S85*H85</f>
        <v>0</v>
      </c>
      <c r="AR85" s="14" t="s">
        <v>325</v>
      </c>
      <c r="AT85" s="14" t="s">
        <v>127</v>
      </c>
      <c r="AU85" s="14" t="s">
        <v>80</v>
      </c>
      <c r="AY85" s="14" t="s">
        <v>123</v>
      </c>
      <c r="BE85" s="149">
        <f>IF(N85="základní",J85,0)</f>
        <v>0</v>
      </c>
      <c r="BF85" s="149">
        <f>IF(N85="snížená",J85,0)</f>
        <v>0</v>
      </c>
      <c r="BG85" s="149">
        <f>IF(N85="zákl. přenesená",J85,0)</f>
        <v>0</v>
      </c>
      <c r="BH85" s="149">
        <f>IF(N85="sníž. přenesená",J85,0)</f>
        <v>0</v>
      </c>
      <c r="BI85" s="149">
        <f>IF(N85="nulová",J85,0)</f>
        <v>0</v>
      </c>
      <c r="BJ85" s="14" t="s">
        <v>80</v>
      </c>
      <c r="BK85" s="149">
        <f>ROUND(I85*H85,2)</f>
        <v>0</v>
      </c>
      <c r="BL85" s="14" t="s">
        <v>325</v>
      </c>
      <c r="BM85" s="14" t="s">
        <v>326</v>
      </c>
    </row>
    <row r="86" spans="2:65" s="256" customFormat="1" ht="16.5" customHeight="1">
      <c r="B86" s="137"/>
      <c r="C86" s="138" t="s">
        <v>157</v>
      </c>
      <c r="D86" s="138" t="s">
        <v>127</v>
      </c>
      <c r="E86" s="139" t="s">
        <v>327</v>
      </c>
      <c r="F86" s="140" t="s">
        <v>328</v>
      </c>
      <c r="G86" s="141" t="s">
        <v>314</v>
      </c>
      <c r="H86" s="142">
        <v>2</v>
      </c>
      <c r="I86" s="143"/>
      <c r="J86" s="144">
        <f>ROUND(I86*H86,2)</f>
        <v>0</v>
      </c>
      <c r="K86" s="140"/>
      <c r="L86" s="28"/>
      <c r="M86" s="145"/>
      <c r="N86" s="306"/>
      <c r="O86" s="307"/>
      <c r="P86" s="308"/>
      <c r="Q86" s="308"/>
      <c r="R86" s="308"/>
      <c r="S86" s="308"/>
      <c r="T86" s="148"/>
      <c r="AR86" s="257"/>
      <c r="AT86" s="257"/>
      <c r="AU86" s="257"/>
      <c r="AY86" s="257"/>
      <c r="BE86" s="149"/>
      <c r="BF86" s="149"/>
      <c r="BG86" s="149"/>
      <c r="BH86" s="149"/>
      <c r="BI86" s="149"/>
      <c r="BJ86" s="257"/>
      <c r="BK86" s="149">
        <f>ROUND(I86*H86,2)</f>
        <v>0</v>
      </c>
      <c r="BL86" s="257"/>
      <c r="BM86" s="257"/>
    </row>
    <row r="87" spans="2:65" s="1" customFormat="1" ht="16.5" customHeight="1">
      <c r="B87" s="137"/>
      <c r="C87" s="138" t="s">
        <v>157</v>
      </c>
      <c r="D87" s="138" t="s">
        <v>127</v>
      </c>
      <c r="E87" s="139"/>
      <c r="F87" s="140" t="s">
        <v>516</v>
      </c>
      <c r="G87" s="141" t="s">
        <v>314</v>
      </c>
      <c r="H87" s="142">
        <v>1</v>
      </c>
      <c r="I87" s="143"/>
      <c r="J87" s="144">
        <f>ROUND(I87*H87,2)</f>
        <v>0</v>
      </c>
      <c r="K87" s="140" t="s">
        <v>3</v>
      </c>
      <c r="L87" s="28"/>
      <c r="M87" s="171" t="s">
        <v>3</v>
      </c>
      <c r="N87" s="172" t="s">
        <v>43</v>
      </c>
      <c r="O87" s="173"/>
      <c r="P87" s="174">
        <f>O87*H87</f>
        <v>0</v>
      </c>
      <c r="Q87" s="174">
        <v>0</v>
      </c>
      <c r="R87" s="174">
        <f>Q87*H87</f>
        <v>0</v>
      </c>
      <c r="S87" s="174">
        <v>0</v>
      </c>
      <c r="T87" s="175">
        <f>S87*H87</f>
        <v>0</v>
      </c>
      <c r="AR87" s="14" t="s">
        <v>315</v>
      </c>
      <c r="AT87" s="14" t="s">
        <v>127</v>
      </c>
      <c r="AU87" s="14" t="s">
        <v>80</v>
      </c>
      <c r="AY87" s="14" t="s">
        <v>123</v>
      </c>
      <c r="BE87" s="149">
        <f>IF(N87="základní",J87,0)</f>
        <v>0</v>
      </c>
      <c r="BF87" s="149">
        <f>IF(N87="snížená",J87,0)</f>
        <v>0</v>
      </c>
      <c r="BG87" s="149">
        <f>IF(N87="zákl. přenesená",J87,0)</f>
        <v>0</v>
      </c>
      <c r="BH87" s="149">
        <f>IF(N87="sníž. přenesená",J87,0)</f>
        <v>0</v>
      </c>
      <c r="BI87" s="149">
        <f>IF(N87="nulová",J87,0)</f>
        <v>0</v>
      </c>
      <c r="BJ87" s="14" t="s">
        <v>80</v>
      </c>
      <c r="BK87" s="149">
        <f>ROUND(I87*H87,2)</f>
        <v>0</v>
      </c>
      <c r="BL87" s="14" t="s">
        <v>315</v>
      </c>
      <c r="BM87" s="14" t="s">
        <v>329</v>
      </c>
    </row>
    <row r="88" spans="2:12" s="1" customFormat="1" ht="6.9" customHeight="1">
      <c r="B88" s="37"/>
      <c r="C88" s="38"/>
      <c r="D88" s="38"/>
      <c r="E88" s="38"/>
      <c r="F88" s="38"/>
      <c r="G88" s="38"/>
      <c r="H88" s="38"/>
      <c r="I88" s="98"/>
      <c r="J88" s="38"/>
      <c r="K88" s="38"/>
      <c r="L88" s="28"/>
    </row>
  </sheetData>
  <autoFilter ref="C79:K87"/>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95"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workbookViewId="0" topLeftCell="A15">
      <selection activeCell="G43" sqref="G43:J43"/>
    </sheetView>
  </sheetViews>
  <sheetFormatPr defaultColWidth="9.140625" defaultRowHeight="12"/>
  <cols>
    <col min="1" max="1" width="8.28125" style="178" customWidth="1"/>
    <col min="2" max="2" width="1.7109375" style="178" customWidth="1"/>
    <col min="3" max="4" width="5.00390625" style="178" customWidth="1"/>
    <col min="5" max="5" width="11.7109375" style="178" customWidth="1"/>
    <col min="6" max="6" width="9.140625" style="178" customWidth="1"/>
    <col min="7" max="7" width="5.00390625" style="178" customWidth="1"/>
    <col min="8" max="8" width="77.8515625" style="178" customWidth="1"/>
    <col min="9" max="10" width="20.00390625" style="178" customWidth="1"/>
    <col min="11" max="11" width="1.7109375" style="178" customWidth="1"/>
  </cols>
  <sheetData>
    <row r="1" ht="37.5" customHeight="1"/>
    <row r="2" spans="2:11" ht="7.5" customHeight="1">
      <c r="B2" s="179"/>
      <c r="C2" s="180"/>
      <c r="D2" s="180"/>
      <c r="E2" s="180"/>
      <c r="F2" s="180"/>
      <c r="G2" s="180"/>
      <c r="H2" s="180"/>
      <c r="I2" s="180"/>
      <c r="J2" s="180"/>
      <c r="K2" s="181"/>
    </row>
    <row r="3" spans="2:11" s="12" customFormat="1" ht="45" customHeight="1">
      <c r="B3" s="182"/>
      <c r="C3" s="302" t="s">
        <v>330</v>
      </c>
      <c r="D3" s="302"/>
      <c r="E3" s="302"/>
      <c r="F3" s="302"/>
      <c r="G3" s="302"/>
      <c r="H3" s="302"/>
      <c r="I3" s="302"/>
      <c r="J3" s="302"/>
      <c r="K3" s="183"/>
    </row>
    <row r="4" spans="2:11" ht="25.5" customHeight="1">
      <c r="B4" s="184"/>
      <c r="C4" s="301" t="s">
        <v>331</v>
      </c>
      <c r="D4" s="301"/>
      <c r="E4" s="301"/>
      <c r="F4" s="301"/>
      <c r="G4" s="301"/>
      <c r="H4" s="301"/>
      <c r="I4" s="301"/>
      <c r="J4" s="301"/>
      <c r="K4" s="185"/>
    </row>
    <row r="5" spans="2:11" ht="5.25" customHeight="1">
      <c r="B5" s="184"/>
      <c r="C5" s="186"/>
      <c r="D5" s="186"/>
      <c r="E5" s="186"/>
      <c r="F5" s="186"/>
      <c r="G5" s="186"/>
      <c r="H5" s="186"/>
      <c r="I5" s="186"/>
      <c r="J5" s="186"/>
      <c r="K5" s="185"/>
    </row>
    <row r="6" spans="2:11" ht="15" customHeight="1">
      <c r="B6" s="184"/>
      <c r="C6" s="298" t="s">
        <v>332</v>
      </c>
      <c r="D6" s="298"/>
      <c r="E6" s="298"/>
      <c r="F6" s="298"/>
      <c r="G6" s="298"/>
      <c r="H6" s="298"/>
      <c r="I6" s="298"/>
      <c r="J6" s="298"/>
      <c r="K6" s="185"/>
    </row>
    <row r="7" spans="2:11" ht="15" customHeight="1">
      <c r="B7" s="188"/>
      <c r="C7" s="298" t="s">
        <v>333</v>
      </c>
      <c r="D7" s="298"/>
      <c r="E7" s="298"/>
      <c r="F7" s="298"/>
      <c r="G7" s="298"/>
      <c r="H7" s="298"/>
      <c r="I7" s="298"/>
      <c r="J7" s="298"/>
      <c r="K7" s="185"/>
    </row>
    <row r="8" spans="2:11" ht="12.75" customHeight="1">
      <c r="B8" s="188"/>
      <c r="C8" s="187"/>
      <c r="D8" s="187"/>
      <c r="E8" s="187"/>
      <c r="F8" s="187"/>
      <c r="G8" s="187"/>
      <c r="H8" s="187"/>
      <c r="I8" s="187"/>
      <c r="J8" s="187"/>
      <c r="K8" s="185"/>
    </row>
    <row r="9" spans="2:11" ht="15" customHeight="1">
      <c r="B9" s="188"/>
      <c r="C9" s="298" t="s">
        <v>334</v>
      </c>
      <c r="D9" s="298"/>
      <c r="E9" s="298"/>
      <c r="F9" s="298"/>
      <c r="G9" s="298"/>
      <c r="H9" s="298"/>
      <c r="I9" s="298"/>
      <c r="J9" s="298"/>
      <c r="K9" s="185"/>
    </row>
    <row r="10" spans="2:11" ht="24" customHeight="1">
      <c r="B10" s="188"/>
      <c r="C10" s="187"/>
      <c r="D10" s="298" t="s">
        <v>335</v>
      </c>
      <c r="E10" s="298"/>
      <c r="F10" s="298"/>
      <c r="G10" s="298"/>
      <c r="H10" s="298"/>
      <c r="I10" s="298"/>
      <c r="J10" s="298"/>
      <c r="K10" s="185"/>
    </row>
    <row r="11" spans="2:11" ht="15" customHeight="1">
      <c r="B11" s="188"/>
      <c r="C11" s="189"/>
      <c r="D11" s="298" t="s">
        <v>336</v>
      </c>
      <c r="E11" s="298"/>
      <c r="F11" s="298"/>
      <c r="G11" s="298"/>
      <c r="H11" s="298"/>
      <c r="I11" s="298"/>
      <c r="J11" s="298"/>
      <c r="K11" s="185"/>
    </row>
    <row r="12" spans="2:11" ht="15" customHeight="1">
      <c r="B12" s="188"/>
      <c r="C12" s="189"/>
      <c r="D12" s="187"/>
      <c r="E12" s="187"/>
      <c r="F12" s="187"/>
      <c r="G12" s="187"/>
      <c r="H12" s="187"/>
      <c r="I12" s="187"/>
      <c r="J12" s="187"/>
      <c r="K12" s="185"/>
    </row>
    <row r="13" spans="2:11" ht="15" customHeight="1">
      <c r="B13" s="188"/>
      <c r="C13" s="189"/>
      <c r="D13" s="190" t="s">
        <v>337</v>
      </c>
      <c r="E13" s="187"/>
      <c r="F13" s="187"/>
      <c r="G13" s="187"/>
      <c r="H13" s="187"/>
      <c r="I13" s="187"/>
      <c r="J13" s="187"/>
      <c r="K13" s="185"/>
    </row>
    <row r="14" spans="2:11" ht="12.75" customHeight="1">
      <c r="B14" s="188"/>
      <c r="C14" s="189"/>
      <c r="D14" s="189"/>
      <c r="E14" s="189"/>
      <c r="F14" s="189"/>
      <c r="G14" s="189"/>
      <c r="H14" s="189"/>
      <c r="I14" s="189"/>
      <c r="J14" s="189"/>
      <c r="K14" s="185"/>
    </row>
    <row r="15" spans="2:11" ht="15" customHeight="1">
      <c r="B15" s="188"/>
      <c r="C15" s="189"/>
      <c r="D15" s="298" t="s">
        <v>338</v>
      </c>
      <c r="E15" s="298"/>
      <c r="F15" s="298"/>
      <c r="G15" s="298"/>
      <c r="H15" s="298"/>
      <c r="I15" s="298"/>
      <c r="J15" s="298"/>
      <c r="K15" s="185"/>
    </row>
    <row r="16" spans="2:11" ht="15" customHeight="1">
      <c r="B16" s="188"/>
      <c r="C16" s="189"/>
      <c r="D16" s="298" t="s">
        <v>339</v>
      </c>
      <c r="E16" s="298"/>
      <c r="F16" s="298"/>
      <c r="G16" s="298"/>
      <c r="H16" s="298"/>
      <c r="I16" s="298"/>
      <c r="J16" s="298"/>
      <c r="K16" s="185"/>
    </row>
    <row r="17" spans="2:11" ht="15" customHeight="1">
      <c r="B17" s="188"/>
      <c r="C17" s="189"/>
      <c r="D17" s="298" t="s">
        <v>340</v>
      </c>
      <c r="E17" s="298"/>
      <c r="F17" s="298"/>
      <c r="G17" s="298"/>
      <c r="H17" s="298"/>
      <c r="I17" s="298"/>
      <c r="J17" s="298"/>
      <c r="K17" s="185"/>
    </row>
    <row r="18" spans="2:11" ht="15" customHeight="1">
      <c r="B18" s="188"/>
      <c r="C18" s="189"/>
      <c r="D18" s="189"/>
      <c r="E18" s="191" t="s">
        <v>79</v>
      </c>
      <c r="F18" s="298" t="s">
        <v>341</v>
      </c>
      <c r="G18" s="298"/>
      <c r="H18" s="298"/>
      <c r="I18" s="298"/>
      <c r="J18" s="298"/>
      <c r="K18" s="185"/>
    </row>
    <row r="19" spans="2:11" ht="15" customHeight="1">
      <c r="B19" s="188"/>
      <c r="C19" s="189"/>
      <c r="D19" s="189"/>
      <c r="E19" s="191" t="s">
        <v>342</v>
      </c>
      <c r="F19" s="298" t="s">
        <v>343</v>
      </c>
      <c r="G19" s="298"/>
      <c r="H19" s="298"/>
      <c r="I19" s="298"/>
      <c r="J19" s="298"/>
      <c r="K19" s="185"/>
    </row>
    <row r="20" spans="2:11" ht="15" customHeight="1">
      <c r="B20" s="188"/>
      <c r="C20" s="189"/>
      <c r="D20" s="189"/>
      <c r="E20" s="191" t="s">
        <v>344</v>
      </c>
      <c r="F20" s="298" t="s">
        <v>345</v>
      </c>
      <c r="G20" s="298"/>
      <c r="H20" s="298"/>
      <c r="I20" s="298"/>
      <c r="J20" s="298"/>
      <c r="K20" s="185"/>
    </row>
    <row r="21" spans="2:11" ht="15" customHeight="1">
      <c r="B21" s="188"/>
      <c r="C21" s="189"/>
      <c r="D21" s="189"/>
      <c r="E21" s="191" t="s">
        <v>346</v>
      </c>
      <c r="F21" s="298" t="s">
        <v>347</v>
      </c>
      <c r="G21" s="298"/>
      <c r="H21" s="298"/>
      <c r="I21" s="298"/>
      <c r="J21" s="298"/>
      <c r="K21" s="185"/>
    </row>
    <row r="22" spans="2:11" ht="15" customHeight="1">
      <c r="B22" s="188"/>
      <c r="C22" s="189"/>
      <c r="D22" s="189"/>
      <c r="E22" s="191" t="s">
        <v>348</v>
      </c>
      <c r="F22" s="298" t="s">
        <v>349</v>
      </c>
      <c r="G22" s="298"/>
      <c r="H22" s="298"/>
      <c r="I22" s="298"/>
      <c r="J22" s="298"/>
      <c r="K22" s="185"/>
    </row>
    <row r="23" spans="2:11" ht="15" customHeight="1">
      <c r="B23" s="188"/>
      <c r="C23" s="189"/>
      <c r="D23" s="189"/>
      <c r="E23" s="191" t="s">
        <v>350</v>
      </c>
      <c r="F23" s="298" t="s">
        <v>351</v>
      </c>
      <c r="G23" s="298"/>
      <c r="H23" s="298"/>
      <c r="I23" s="298"/>
      <c r="J23" s="298"/>
      <c r="K23" s="185"/>
    </row>
    <row r="24" spans="2:11" ht="12.75" customHeight="1">
      <c r="B24" s="188"/>
      <c r="C24" s="189"/>
      <c r="D24" s="189"/>
      <c r="E24" s="189"/>
      <c r="F24" s="189"/>
      <c r="G24" s="189"/>
      <c r="H24" s="189"/>
      <c r="I24" s="189"/>
      <c r="J24" s="189"/>
      <c r="K24" s="185"/>
    </row>
    <row r="25" spans="2:11" ht="15" customHeight="1">
      <c r="B25" s="188"/>
      <c r="C25" s="298" t="s">
        <v>352</v>
      </c>
      <c r="D25" s="298"/>
      <c r="E25" s="298"/>
      <c r="F25" s="298"/>
      <c r="G25" s="298"/>
      <c r="H25" s="298"/>
      <c r="I25" s="298"/>
      <c r="J25" s="298"/>
      <c r="K25" s="185"/>
    </row>
    <row r="26" spans="2:11" ht="15" customHeight="1">
      <c r="B26" s="188"/>
      <c r="C26" s="298" t="s">
        <v>353</v>
      </c>
      <c r="D26" s="298"/>
      <c r="E26" s="298"/>
      <c r="F26" s="298"/>
      <c r="G26" s="298"/>
      <c r="H26" s="298"/>
      <c r="I26" s="298"/>
      <c r="J26" s="298"/>
      <c r="K26" s="185"/>
    </row>
    <row r="27" spans="2:11" ht="15" customHeight="1">
      <c r="B27" s="188"/>
      <c r="C27" s="187"/>
      <c r="D27" s="298" t="s">
        <v>354</v>
      </c>
      <c r="E27" s="298"/>
      <c r="F27" s="298"/>
      <c r="G27" s="298"/>
      <c r="H27" s="298"/>
      <c r="I27" s="298"/>
      <c r="J27" s="298"/>
      <c r="K27" s="185"/>
    </row>
    <row r="28" spans="2:11" ht="15" customHeight="1">
      <c r="B28" s="188"/>
      <c r="C28" s="189"/>
      <c r="D28" s="298" t="s">
        <v>355</v>
      </c>
      <c r="E28" s="298"/>
      <c r="F28" s="298"/>
      <c r="G28" s="298"/>
      <c r="H28" s="298"/>
      <c r="I28" s="298"/>
      <c r="J28" s="298"/>
      <c r="K28" s="185"/>
    </row>
    <row r="29" spans="2:11" ht="12.75" customHeight="1">
      <c r="B29" s="188"/>
      <c r="C29" s="189"/>
      <c r="D29" s="189"/>
      <c r="E29" s="189"/>
      <c r="F29" s="189"/>
      <c r="G29" s="189"/>
      <c r="H29" s="189"/>
      <c r="I29" s="189"/>
      <c r="J29" s="189"/>
      <c r="K29" s="185"/>
    </row>
    <row r="30" spans="2:11" ht="15" customHeight="1">
      <c r="B30" s="188"/>
      <c r="C30" s="189"/>
      <c r="D30" s="298" t="s">
        <v>356</v>
      </c>
      <c r="E30" s="298"/>
      <c r="F30" s="298"/>
      <c r="G30" s="298"/>
      <c r="H30" s="298"/>
      <c r="I30" s="298"/>
      <c r="J30" s="298"/>
      <c r="K30" s="185"/>
    </row>
    <row r="31" spans="2:11" ht="15" customHeight="1">
      <c r="B31" s="188"/>
      <c r="C31" s="189"/>
      <c r="D31" s="298" t="s">
        <v>357</v>
      </c>
      <c r="E31" s="298"/>
      <c r="F31" s="298"/>
      <c r="G31" s="298"/>
      <c r="H31" s="298"/>
      <c r="I31" s="298"/>
      <c r="J31" s="298"/>
      <c r="K31" s="185"/>
    </row>
    <row r="32" spans="2:11" ht="12.75" customHeight="1">
      <c r="B32" s="188"/>
      <c r="C32" s="189"/>
      <c r="D32" s="189"/>
      <c r="E32" s="189"/>
      <c r="F32" s="189"/>
      <c r="G32" s="189"/>
      <c r="H32" s="189"/>
      <c r="I32" s="189"/>
      <c r="J32" s="189"/>
      <c r="K32" s="185"/>
    </row>
    <row r="33" spans="2:11" ht="15" customHeight="1">
      <c r="B33" s="188"/>
      <c r="C33" s="189"/>
      <c r="D33" s="298" t="s">
        <v>358</v>
      </c>
      <c r="E33" s="298"/>
      <c r="F33" s="298"/>
      <c r="G33" s="298"/>
      <c r="H33" s="298"/>
      <c r="I33" s="298"/>
      <c r="J33" s="298"/>
      <c r="K33" s="185"/>
    </row>
    <row r="34" spans="2:11" ht="15" customHeight="1">
      <c r="B34" s="188"/>
      <c r="C34" s="189"/>
      <c r="D34" s="298" t="s">
        <v>359</v>
      </c>
      <c r="E34" s="298"/>
      <c r="F34" s="298"/>
      <c r="G34" s="298"/>
      <c r="H34" s="298"/>
      <c r="I34" s="298"/>
      <c r="J34" s="298"/>
      <c r="K34" s="185"/>
    </row>
    <row r="35" spans="2:11" ht="15" customHeight="1">
      <c r="B35" s="188"/>
      <c r="C35" s="189"/>
      <c r="D35" s="298" t="s">
        <v>360</v>
      </c>
      <c r="E35" s="298"/>
      <c r="F35" s="298"/>
      <c r="G35" s="298"/>
      <c r="H35" s="298"/>
      <c r="I35" s="298"/>
      <c r="J35" s="298"/>
      <c r="K35" s="185"/>
    </row>
    <row r="36" spans="2:11" ht="15" customHeight="1">
      <c r="B36" s="188"/>
      <c r="C36" s="189"/>
      <c r="D36" s="187"/>
      <c r="E36" s="190" t="s">
        <v>109</v>
      </c>
      <c r="F36" s="187"/>
      <c r="G36" s="298" t="s">
        <v>361</v>
      </c>
      <c r="H36" s="298"/>
      <c r="I36" s="298"/>
      <c r="J36" s="298"/>
      <c r="K36" s="185"/>
    </row>
    <row r="37" spans="2:11" ht="30.75" customHeight="1">
      <c r="B37" s="188"/>
      <c r="C37" s="189"/>
      <c r="D37" s="187"/>
      <c r="E37" s="190" t="s">
        <v>362</v>
      </c>
      <c r="F37" s="187"/>
      <c r="G37" s="298" t="s">
        <v>363</v>
      </c>
      <c r="H37" s="298"/>
      <c r="I37" s="298"/>
      <c r="J37" s="298"/>
      <c r="K37" s="185"/>
    </row>
    <row r="38" spans="2:11" ht="15" customHeight="1">
      <c r="B38" s="188"/>
      <c r="C38" s="189"/>
      <c r="D38" s="187"/>
      <c r="E38" s="190" t="s">
        <v>53</v>
      </c>
      <c r="F38" s="187"/>
      <c r="G38" s="298" t="s">
        <v>364</v>
      </c>
      <c r="H38" s="298"/>
      <c r="I38" s="298"/>
      <c r="J38" s="298"/>
      <c r="K38" s="185"/>
    </row>
    <row r="39" spans="2:11" ht="15" customHeight="1">
      <c r="B39" s="188"/>
      <c r="C39" s="189"/>
      <c r="D39" s="187"/>
      <c r="E39" s="190" t="s">
        <v>54</v>
      </c>
      <c r="F39" s="187"/>
      <c r="G39" s="298" t="s">
        <v>365</v>
      </c>
      <c r="H39" s="298"/>
      <c r="I39" s="298"/>
      <c r="J39" s="298"/>
      <c r="K39" s="185"/>
    </row>
    <row r="40" spans="2:11" ht="15" customHeight="1">
      <c r="B40" s="188"/>
      <c r="C40" s="189"/>
      <c r="D40" s="187"/>
      <c r="E40" s="190" t="s">
        <v>110</v>
      </c>
      <c r="F40" s="187"/>
      <c r="G40" s="298" t="s">
        <v>366</v>
      </c>
      <c r="H40" s="298"/>
      <c r="I40" s="298"/>
      <c r="J40" s="298"/>
      <c r="K40" s="185"/>
    </row>
    <row r="41" spans="2:11" ht="15" customHeight="1">
      <c r="B41" s="188"/>
      <c r="C41" s="189"/>
      <c r="D41" s="187"/>
      <c r="E41" s="190" t="s">
        <v>111</v>
      </c>
      <c r="F41" s="187"/>
      <c r="G41" s="298" t="s">
        <v>367</v>
      </c>
      <c r="H41" s="298"/>
      <c r="I41" s="298"/>
      <c r="J41" s="298"/>
      <c r="K41" s="185"/>
    </row>
    <row r="42" spans="2:11" ht="15" customHeight="1">
      <c r="B42" s="188"/>
      <c r="C42" s="189"/>
      <c r="D42" s="187"/>
      <c r="E42" s="190" t="s">
        <v>368</v>
      </c>
      <c r="F42" s="187"/>
      <c r="G42" s="298" t="s">
        <v>369</v>
      </c>
      <c r="H42" s="298"/>
      <c r="I42" s="298"/>
      <c r="J42" s="298"/>
      <c r="K42" s="185"/>
    </row>
    <row r="43" spans="2:11" ht="15" customHeight="1">
      <c r="B43" s="188"/>
      <c r="C43" s="189"/>
      <c r="D43" s="187"/>
      <c r="E43" s="190"/>
      <c r="F43" s="187"/>
      <c r="G43" s="298" t="s">
        <v>370</v>
      </c>
      <c r="H43" s="298"/>
      <c r="I43" s="298"/>
      <c r="J43" s="298"/>
      <c r="K43" s="185"/>
    </row>
    <row r="44" spans="2:11" ht="15" customHeight="1">
      <c r="B44" s="188"/>
      <c r="C44" s="189"/>
      <c r="D44" s="187"/>
      <c r="E44" s="190" t="s">
        <v>371</v>
      </c>
      <c r="F44" s="187"/>
      <c r="G44" s="298" t="s">
        <v>372</v>
      </c>
      <c r="H44" s="298"/>
      <c r="I44" s="298"/>
      <c r="J44" s="298"/>
      <c r="K44" s="185"/>
    </row>
    <row r="45" spans="2:11" ht="15" customHeight="1">
      <c r="B45" s="188"/>
      <c r="C45" s="189"/>
      <c r="D45" s="187"/>
      <c r="E45" s="190" t="s">
        <v>113</v>
      </c>
      <c r="F45" s="187"/>
      <c r="G45" s="298" t="s">
        <v>373</v>
      </c>
      <c r="H45" s="298"/>
      <c r="I45" s="298"/>
      <c r="J45" s="298"/>
      <c r="K45" s="185"/>
    </row>
    <row r="46" spans="2:11" ht="12.75" customHeight="1">
      <c r="B46" s="188"/>
      <c r="C46" s="189"/>
      <c r="D46" s="187"/>
      <c r="E46" s="187"/>
      <c r="F46" s="187"/>
      <c r="G46" s="187"/>
      <c r="H46" s="187"/>
      <c r="I46" s="187"/>
      <c r="J46" s="187"/>
      <c r="K46" s="185"/>
    </row>
    <row r="47" spans="2:11" ht="15" customHeight="1">
      <c r="B47" s="188"/>
      <c r="C47" s="189"/>
      <c r="D47" s="298" t="s">
        <v>374</v>
      </c>
      <c r="E47" s="298"/>
      <c r="F47" s="298"/>
      <c r="G47" s="298"/>
      <c r="H47" s="298"/>
      <c r="I47" s="298"/>
      <c r="J47" s="298"/>
      <c r="K47" s="185"/>
    </row>
    <row r="48" spans="2:11" ht="15" customHeight="1">
      <c r="B48" s="188"/>
      <c r="C48" s="189"/>
      <c r="D48" s="189"/>
      <c r="E48" s="298" t="s">
        <v>375</v>
      </c>
      <c r="F48" s="298"/>
      <c r="G48" s="298"/>
      <c r="H48" s="298"/>
      <c r="I48" s="298"/>
      <c r="J48" s="298"/>
      <c r="K48" s="185"/>
    </row>
    <row r="49" spans="2:11" ht="15" customHeight="1">
      <c r="B49" s="188"/>
      <c r="C49" s="189"/>
      <c r="D49" s="189"/>
      <c r="E49" s="298" t="s">
        <v>376</v>
      </c>
      <c r="F49" s="298"/>
      <c r="G49" s="298"/>
      <c r="H49" s="298"/>
      <c r="I49" s="298"/>
      <c r="J49" s="298"/>
      <c r="K49" s="185"/>
    </row>
    <row r="50" spans="2:11" ht="15" customHeight="1">
      <c r="B50" s="188"/>
      <c r="C50" s="189"/>
      <c r="D50" s="189"/>
      <c r="E50" s="298" t="s">
        <v>377</v>
      </c>
      <c r="F50" s="298"/>
      <c r="G50" s="298"/>
      <c r="H50" s="298"/>
      <c r="I50" s="298"/>
      <c r="J50" s="298"/>
      <c r="K50" s="185"/>
    </row>
    <row r="51" spans="2:11" ht="15" customHeight="1">
      <c r="B51" s="188"/>
      <c r="C51" s="189"/>
      <c r="D51" s="298" t="s">
        <v>378</v>
      </c>
      <c r="E51" s="298"/>
      <c r="F51" s="298"/>
      <c r="G51" s="298"/>
      <c r="H51" s="298"/>
      <c r="I51" s="298"/>
      <c r="J51" s="298"/>
      <c r="K51" s="185"/>
    </row>
    <row r="52" spans="2:11" ht="25.5" customHeight="1">
      <c r="B52" s="184"/>
      <c r="C52" s="301" t="s">
        <v>379</v>
      </c>
      <c r="D52" s="301"/>
      <c r="E52" s="301"/>
      <c r="F52" s="301"/>
      <c r="G52" s="301"/>
      <c r="H52" s="301"/>
      <c r="I52" s="301"/>
      <c r="J52" s="301"/>
      <c r="K52" s="185"/>
    </row>
    <row r="53" spans="2:11" ht="5.25" customHeight="1">
      <c r="B53" s="184"/>
      <c r="C53" s="186"/>
      <c r="D53" s="186"/>
      <c r="E53" s="186"/>
      <c r="F53" s="186"/>
      <c r="G53" s="186"/>
      <c r="H53" s="186"/>
      <c r="I53" s="186"/>
      <c r="J53" s="186"/>
      <c r="K53" s="185"/>
    </row>
    <row r="54" spans="2:11" ht="15" customHeight="1">
      <c r="B54" s="184"/>
      <c r="C54" s="298" t="s">
        <v>380</v>
      </c>
      <c r="D54" s="298"/>
      <c r="E54" s="298"/>
      <c r="F54" s="298"/>
      <c r="G54" s="298"/>
      <c r="H54" s="298"/>
      <c r="I54" s="298"/>
      <c r="J54" s="298"/>
      <c r="K54" s="185"/>
    </row>
    <row r="55" spans="2:11" ht="15" customHeight="1">
      <c r="B55" s="184"/>
      <c r="C55" s="298" t="s">
        <v>381</v>
      </c>
      <c r="D55" s="298"/>
      <c r="E55" s="298"/>
      <c r="F55" s="298"/>
      <c r="G55" s="298"/>
      <c r="H55" s="298"/>
      <c r="I55" s="298"/>
      <c r="J55" s="298"/>
      <c r="K55" s="185"/>
    </row>
    <row r="56" spans="2:11" ht="12.75" customHeight="1">
      <c r="B56" s="184"/>
      <c r="C56" s="187"/>
      <c r="D56" s="187"/>
      <c r="E56" s="187"/>
      <c r="F56" s="187"/>
      <c r="G56" s="187"/>
      <c r="H56" s="187"/>
      <c r="I56" s="187"/>
      <c r="J56" s="187"/>
      <c r="K56" s="185"/>
    </row>
    <row r="57" spans="2:11" ht="15" customHeight="1">
      <c r="B57" s="184"/>
      <c r="C57" s="298" t="s">
        <v>382</v>
      </c>
      <c r="D57" s="298"/>
      <c r="E57" s="298"/>
      <c r="F57" s="298"/>
      <c r="G57" s="298"/>
      <c r="H57" s="298"/>
      <c r="I57" s="298"/>
      <c r="J57" s="298"/>
      <c r="K57" s="185"/>
    </row>
    <row r="58" spans="2:11" ht="15" customHeight="1">
      <c r="B58" s="184"/>
      <c r="C58" s="189"/>
      <c r="D58" s="298" t="s">
        <v>383</v>
      </c>
      <c r="E58" s="298"/>
      <c r="F58" s="298"/>
      <c r="G58" s="298"/>
      <c r="H58" s="298"/>
      <c r="I58" s="298"/>
      <c r="J58" s="298"/>
      <c r="K58" s="185"/>
    </row>
    <row r="59" spans="2:11" ht="15" customHeight="1">
      <c r="B59" s="184"/>
      <c r="C59" s="189"/>
      <c r="D59" s="298" t="s">
        <v>384</v>
      </c>
      <c r="E59" s="298"/>
      <c r="F59" s="298"/>
      <c r="G59" s="298"/>
      <c r="H59" s="298"/>
      <c r="I59" s="298"/>
      <c r="J59" s="298"/>
      <c r="K59" s="185"/>
    </row>
    <row r="60" spans="2:11" ht="15" customHeight="1">
      <c r="B60" s="184"/>
      <c r="C60" s="189"/>
      <c r="D60" s="298" t="s">
        <v>385</v>
      </c>
      <c r="E60" s="298"/>
      <c r="F60" s="298"/>
      <c r="G60" s="298"/>
      <c r="H60" s="298"/>
      <c r="I60" s="298"/>
      <c r="J60" s="298"/>
      <c r="K60" s="185"/>
    </row>
    <row r="61" spans="2:11" ht="15" customHeight="1">
      <c r="B61" s="184"/>
      <c r="C61" s="189"/>
      <c r="D61" s="298" t="s">
        <v>386</v>
      </c>
      <c r="E61" s="298"/>
      <c r="F61" s="298"/>
      <c r="G61" s="298"/>
      <c r="H61" s="298"/>
      <c r="I61" s="298"/>
      <c r="J61" s="298"/>
      <c r="K61" s="185"/>
    </row>
    <row r="62" spans="2:11" ht="15" customHeight="1">
      <c r="B62" s="184"/>
      <c r="C62" s="189"/>
      <c r="D62" s="300" t="s">
        <v>387</v>
      </c>
      <c r="E62" s="300"/>
      <c r="F62" s="300"/>
      <c r="G62" s="300"/>
      <c r="H62" s="300"/>
      <c r="I62" s="300"/>
      <c r="J62" s="300"/>
      <c r="K62" s="185"/>
    </row>
    <row r="63" spans="2:11" ht="15" customHeight="1">
      <c r="B63" s="184"/>
      <c r="C63" s="189"/>
      <c r="D63" s="298" t="s">
        <v>388</v>
      </c>
      <c r="E63" s="298"/>
      <c r="F63" s="298"/>
      <c r="G63" s="298"/>
      <c r="H63" s="298"/>
      <c r="I63" s="298"/>
      <c r="J63" s="298"/>
      <c r="K63" s="185"/>
    </row>
    <row r="64" spans="2:11" ht="12.75" customHeight="1">
      <c r="B64" s="184"/>
      <c r="C64" s="189"/>
      <c r="D64" s="189"/>
      <c r="E64" s="192"/>
      <c r="F64" s="189"/>
      <c r="G64" s="189"/>
      <c r="H64" s="189"/>
      <c r="I64" s="189"/>
      <c r="J64" s="189"/>
      <c r="K64" s="185"/>
    </row>
    <row r="65" spans="2:11" ht="15" customHeight="1">
      <c r="B65" s="184"/>
      <c r="C65" s="189"/>
      <c r="D65" s="298" t="s">
        <v>389</v>
      </c>
      <c r="E65" s="298"/>
      <c r="F65" s="298"/>
      <c r="G65" s="298"/>
      <c r="H65" s="298"/>
      <c r="I65" s="298"/>
      <c r="J65" s="298"/>
      <c r="K65" s="185"/>
    </row>
    <row r="66" spans="2:11" ht="15" customHeight="1">
      <c r="B66" s="184"/>
      <c r="C66" s="189"/>
      <c r="D66" s="300" t="s">
        <v>390</v>
      </c>
      <c r="E66" s="300"/>
      <c r="F66" s="300"/>
      <c r="G66" s="300"/>
      <c r="H66" s="300"/>
      <c r="I66" s="300"/>
      <c r="J66" s="300"/>
      <c r="K66" s="185"/>
    </row>
    <row r="67" spans="2:11" ht="15" customHeight="1">
      <c r="B67" s="184"/>
      <c r="C67" s="189"/>
      <c r="D67" s="298" t="s">
        <v>391</v>
      </c>
      <c r="E67" s="298"/>
      <c r="F67" s="298"/>
      <c r="G67" s="298"/>
      <c r="H67" s="298"/>
      <c r="I67" s="298"/>
      <c r="J67" s="298"/>
      <c r="K67" s="185"/>
    </row>
    <row r="68" spans="2:11" ht="15" customHeight="1">
      <c r="B68" s="184"/>
      <c r="C68" s="189"/>
      <c r="D68" s="298" t="s">
        <v>392</v>
      </c>
      <c r="E68" s="298"/>
      <c r="F68" s="298"/>
      <c r="G68" s="298"/>
      <c r="H68" s="298"/>
      <c r="I68" s="298"/>
      <c r="J68" s="298"/>
      <c r="K68" s="185"/>
    </row>
    <row r="69" spans="2:11" ht="15" customHeight="1">
      <c r="B69" s="184"/>
      <c r="C69" s="189"/>
      <c r="D69" s="298" t="s">
        <v>393</v>
      </c>
      <c r="E69" s="298"/>
      <c r="F69" s="298"/>
      <c r="G69" s="298"/>
      <c r="H69" s="298"/>
      <c r="I69" s="298"/>
      <c r="J69" s="298"/>
      <c r="K69" s="185"/>
    </row>
    <row r="70" spans="2:11" ht="15" customHeight="1">
      <c r="B70" s="184"/>
      <c r="C70" s="189"/>
      <c r="D70" s="298" t="s">
        <v>394</v>
      </c>
      <c r="E70" s="298"/>
      <c r="F70" s="298"/>
      <c r="G70" s="298"/>
      <c r="H70" s="298"/>
      <c r="I70" s="298"/>
      <c r="J70" s="298"/>
      <c r="K70" s="185"/>
    </row>
    <row r="71" spans="2:11" ht="12.75" customHeight="1">
      <c r="B71" s="193"/>
      <c r="C71" s="194"/>
      <c r="D71" s="194"/>
      <c r="E71" s="194"/>
      <c r="F71" s="194"/>
      <c r="G71" s="194"/>
      <c r="H71" s="194"/>
      <c r="I71" s="194"/>
      <c r="J71" s="194"/>
      <c r="K71" s="195"/>
    </row>
    <row r="72" spans="2:11" ht="18.75" customHeight="1">
      <c r="B72" s="196"/>
      <c r="C72" s="196"/>
      <c r="D72" s="196"/>
      <c r="E72" s="196"/>
      <c r="F72" s="196"/>
      <c r="G72" s="196"/>
      <c r="H72" s="196"/>
      <c r="I72" s="196"/>
      <c r="J72" s="196"/>
      <c r="K72" s="197"/>
    </row>
    <row r="73" spans="2:11" ht="18.75" customHeight="1">
      <c r="B73" s="197"/>
      <c r="C73" s="197"/>
      <c r="D73" s="197"/>
      <c r="E73" s="197"/>
      <c r="F73" s="197"/>
      <c r="G73" s="197"/>
      <c r="H73" s="197"/>
      <c r="I73" s="197"/>
      <c r="J73" s="197"/>
      <c r="K73" s="197"/>
    </row>
    <row r="74" spans="2:11" ht="7.5" customHeight="1">
      <c r="B74" s="198"/>
      <c r="C74" s="199"/>
      <c r="D74" s="199"/>
      <c r="E74" s="199"/>
      <c r="F74" s="199"/>
      <c r="G74" s="199"/>
      <c r="H74" s="199"/>
      <c r="I74" s="199"/>
      <c r="J74" s="199"/>
      <c r="K74" s="200"/>
    </row>
    <row r="75" spans="2:11" ht="45" customHeight="1">
      <c r="B75" s="201"/>
      <c r="C75" s="299" t="s">
        <v>395</v>
      </c>
      <c r="D75" s="299"/>
      <c r="E75" s="299"/>
      <c r="F75" s="299"/>
      <c r="G75" s="299"/>
      <c r="H75" s="299"/>
      <c r="I75" s="299"/>
      <c r="J75" s="299"/>
      <c r="K75" s="202"/>
    </row>
    <row r="76" spans="2:11" ht="17.25" customHeight="1">
      <c r="B76" s="201"/>
      <c r="C76" s="203" t="s">
        <v>396</v>
      </c>
      <c r="D76" s="203"/>
      <c r="E76" s="203"/>
      <c r="F76" s="203" t="s">
        <v>397</v>
      </c>
      <c r="G76" s="204"/>
      <c r="H76" s="203" t="s">
        <v>54</v>
      </c>
      <c r="I76" s="203" t="s">
        <v>57</v>
      </c>
      <c r="J76" s="203" t="s">
        <v>398</v>
      </c>
      <c r="K76" s="202"/>
    </row>
    <row r="77" spans="2:11" ht="17.25" customHeight="1">
      <c r="B77" s="201"/>
      <c r="C77" s="205" t="s">
        <v>399</v>
      </c>
      <c r="D77" s="205"/>
      <c r="E77" s="205"/>
      <c r="F77" s="206" t="s">
        <v>400</v>
      </c>
      <c r="G77" s="207"/>
      <c r="H77" s="205"/>
      <c r="I77" s="205"/>
      <c r="J77" s="205" t="s">
        <v>401</v>
      </c>
      <c r="K77" s="202"/>
    </row>
    <row r="78" spans="2:11" ht="5.25" customHeight="1">
      <c r="B78" s="201"/>
      <c r="C78" s="208"/>
      <c r="D78" s="208"/>
      <c r="E78" s="208"/>
      <c r="F78" s="208"/>
      <c r="G78" s="209"/>
      <c r="H78" s="208"/>
      <c r="I78" s="208"/>
      <c r="J78" s="208"/>
      <c r="K78" s="202"/>
    </row>
    <row r="79" spans="2:11" ht="15" customHeight="1">
      <c r="B79" s="201"/>
      <c r="C79" s="190" t="s">
        <v>53</v>
      </c>
      <c r="D79" s="208"/>
      <c r="E79" s="208"/>
      <c r="F79" s="210" t="s">
        <v>402</v>
      </c>
      <c r="G79" s="209"/>
      <c r="H79" s="190" t="s">
        <v>403</v>
      </c>
      <c r="I79" s="190" t="s">
        <v>404</v>
      </c>
      <c r="J79" s="190">
        <v>20</v>
      </c>
      <c r="K79" s="202"/>
    </row>
    <row r="80" spans="2:11" ht="15" customHeight="1">
      <c r="B80" s="201"/>
      <c r="C80" s="190" t="s">
        <v>405</v>
      </c>
      <c r="D80" s="190"/>
      <c r="E80" s="190"/>
      <c r="F80" s="210" t="s">
        <v>402</v>
      </c>
      <c r="G80" s="209"/>
      <c r="H80" s="190" t="s">
        <v>406</v>
      </c>
      <c r="I80" s="190" t="s">
        <v>404</v>
      </c>
      <c r="J80" s="190">
        <v>120</v>
      </c>
      <c r="K80" s="202"/>
    </row>
    <row r="81" spans="2:11" ht="15" customHeight="1">
      <c r="B81" s="211"/>
      <c r="C81" s="190" t="s">
        <v>407</v>
      </c>
      <c r="D81" s="190"/>
      <c r="E81" s="190"/>
      <c r="F81" s="210" t="s">
        <v>408</v>
      </c>
      <c r="G81" s="209"/>
      <c r="H81" s="190" t="s">
        <v>409</v>
      </c>
      <c r="I81" s="190" t="s">
        <v>404</v>
      </c>
      <c r="J81" s="190">
        <v>50</v>
      </c>
      <c r="K81" s="202"/>
    </row>
    <row r="82" spans="2:11" ht="15" customHeight="1">
      <c r="B82" s="211"/>
      <c r="C82" s="190" t="s">
        <v>410</v>
      </c>
      <c r="D82" s="190"/>
      <c r="E82" s="190"/>
      <c r="F82" s="210" t="s">
        <v>402</v>
      </c>
      <c r="G82" s="209"/>
      <c r="H82" s="190" t="s">
        <v>411</v>
      </c>
      <c r="I82" s="190" t="s">
        <v>412</v>
      </c>
      <c r="J82" s="190"/>
      <c r="K82" s="202"/>
    </row>
    <row r="83" spans="2:11" ht="15" customHeight="1">
      <c r="B83" s="211"/>
      <c r="C83" s="212" t="s">
        <v>413</v>
      </c>
      <c r="D83" s="212"/>
      <c r="E83" s="212"/>
      <c r="F83" s="213" t="s">
        <v>408</v>
      </c>
      <c r="G83" s="212"/>
      <c r="H83" s="212" t="s">
        <v>414</v>
      </c>
      <c r="I83" s="212" t="s">
        <v>404</v>
      </c>
      <c r="J83" s="212">
        <v>15</v>
      </c>
      <c r="K83" s="202"/>
    </row>
    <row r="84" spans="2:11" ht="15" customHeight="1">
      <c r="B84" s="211"/>
      <c r="C84" s="212" t="s">
        <v>415</v>
      </c>
      <c r="D84" s="212"/>
      <c r="E84" s="212"/>
      <c r="F84" s="213" t="s">
        <v>408</v>
      </c>
      <c r="G84" s="212"/>
      <c r="H84" s="212" t="s">
        <v>416</v>
      </c>
      <c r="I84" s="212" t="s">
        <v>404</v>
      </c>
      <c r="J84" s="212">
        <v>15</v>
      </c>
      <c r="K84" s="202"/>
    </row>
    <row r="85" spans="2:11" ht="15" customHeight="1">
      <c r="B85" s="211"/>
      <c r="C85" s="212" t="s">
        <v>417</v>
      </c>
      <c r="D85" s="212"/>
      <c r="E85" s="212"/>
      <c r="F85" s="213" t="s">
        <v>408</v>
      </c>
      <c r="G85" s="212"/>
      <c r="H85" s="212" t="s">
        <v>418</v>
      </c>
      <c r="I85" s="212" t="s">
        <v>404</v>
      </c>
      <c r="J85" s="212">
        <v>20</v>
      </c>
      <c r="K85" s="202"/>
    </row>
    <row r="86" spans="2:11" ht="15" customHeight="1">
      <c r="B86" s="211"/>
      <c r="C86" s="212" t="s">
        <v>419</v>
      </c>
      <c r="D86" s="212"/>
      <c r="E86" s="212"/>
      <c r="F86" s="213" t="s">
        <v>408</v>
      </c>
      <c r="G86" s="212"/>
      <c r="H86" s="212" t="s">
        <v>420</v>
      </c>
      <c r="I86" s="212" t="s">
        <v>404</v>
      </c>
      <c r="J86" s="212">
        <v>20</v>
      </c>
      <c r="K86" s="202"/>
    </row>
    <row r="87" spans="2:11" ht="15" customHeight="1">
      <c r="B87" s="211"/>
      <c r="C87" s="190" t="s">
        <v>421</v>
      </c>
      <c r="D87" s="190"/>
      <c r="E87" s="190"/>
      <c r="F87" s="210" t="s">
        <v>408</v>
      </c>
      <c r="G87" s="209"/>
      <c r="H87" s="190" t="s">
        <v>422</v>
      </c>
      <c r="I87" s="190" t="s">
        <v>404</v>
      </c>
      <c r="J87" s="190">
        <v>50</v>
      </c>
      <c r="K87" s="202"/>
    </row>
    <row r="88" spans="2:11" ht="15" customHeight="1">
      <c r="B88" s="211"/>
      <c r="C88" s="190" t="s">
        <v>423</v>
      </c>
      <c r="D88" s="190"/>
      <c r="E88" s="190"/>
      <c r="F88" s="210" t="s">
        <v>408</v>
      </c>
      <c r="G88" s="209"/>
      <c r="H88" s="190" t="s">
        <v>424</v>
      </c>
      <c r="I88" s="190" t="s">
        <v>404</v>
      </c>
      <c r="J88" s="190">
        <v>20</v>
      </c>
      <c r="K88" s="202"/>
    </row>
    <row r="89" spans="2:11" ht="15" customHeight="1">
      <c r="B89" s="211"/>
      <c r="C89" s="190" t="s">
        <v>425</v>
      </c>
      <c r="D89" s="190"/>
      <c r="E89" s="190"/>
      <c r="F89" s="210" t="s">
        <v>408</v>
      </c>
      <c r="G89" s="209"/>
      <c r="H89" s="190" t="s">
        <v>426</v>
      </c>
      <c r="I89" s="190" t="s">
        <v>404</v>
      </c>
      <c r="J89" s="190">
        <v>20</v>
      </c>
      <c r="K89" s="202"/>
    </row>
    <row r="90" spans="2:11" ht="15" customHeight="1">
      <c r="B90" s="211"/>
      <c r="C90" s="190" t="s">
        <v>427</v>
      </c>
      <c r="D90" s="190"/>
      <c r="E90" s="190"/>
      <c r="F90" s="210" t="s">
        <v>408</v>
      </c>
      <c r="G90" s="209"/>
      <c r="H90" s="190" t="s">
        <v>428</v>
      </c>
      <c r="I90" s="190" t="s">
        <v>404</v>
      </c>
      <c r="J90" s="190">
        <v>50</v>
      </c>
      <c r="K90" s="202"/>
    </row>
    <row r="91" spans="2:11" ht="15" customHeight="1">
      <c r="B91" s="211"/>
      <c r="C91" s="190" t="s">
        <v>429</v>
      </c>
      <c r="D91" s="190"/>
      <c r="E91" s="190"/>
      <c r="F91" s="210" t="s">
        <v>408</v>
      </c>
      <c r="G91" s="209"/>
      <c r="H91" s="190" t="s">
        <v>429</v>
      </c>
      <c r="I91" s="190" t="s">
        <v>404</v>
      </c>
      <c r="J91" s="190">
        <v>50</v>
      </c>
      <c r="K91" s="202"/>
    </row>
    <row r="92" spans="2:11" ht="15" customHeight="1">
      <c r="B92" s="211"/>
      <c r="C92" s="190" t="s">
        <v>430</v>
      </c>
      <c r="D92" s="190"/>
      <c r="E92" s="190"/>
      <c r="F92" s="210" t="s">
        <v>408</v>
      </c>
      <c r="G92" s="209"/>
      <c r="H92" s="190" t="s">
        <v>431</v>
      </c>
      <c r="I92" s="190" t="s">
        <v>404</v>
      </c>
      <c r="J92" s="190">
        <v>255</v>
      </c>
      <c r="K92" s="202"/>
    </row>
    <row r="93" spans="2:11" ht="15" customHeight="1">
      <c r="B93" s="211"/>
      <c r="C93" s="190" t="s">
        <v>432</v>
      </c>
      <c r="D93" s="190"/>
      <c r="E93" s="190"/>
      <c r="F93" s="210" t="s">
        <v>402</v>
      </c>
      <c r="G93" s="209"/>
      <c r="H93" s="190" t="s">
        <v>433</v>
      </c>
      <c r="I93" s="190" t="s">
        <v>434</v>
      </c>
      <c r="J93" s="190"/>
      <c r="K93" s="202"/>
    </row>
    <row r="94" spans="2:11" ht="15" customHeight="1">
      <c r="B94" s="211"/>
      <c r="C94" s="190" t="s">
        <v>435</v>
      </c>
      <c r="D94" s="190"/>
      <c r="E94" s="190"/>
      <c r="F94" s="210" t="s">
        <v>402</v>
      </c>
      <c r="G94" s="209"/>
      <c r="H94" s="190" t="s">
        <v>436</v>
      </c>
      <c r="I94" s="190" t="s">
        <v>437</v>
      </c>
      <c r="J94" s="190"/>
      <c r="K94" s="202"/>
    </row>
    <row r="95" spans="2:11" ht="15" customHeight="1">
      <c r="B95" s="211"/>
      <c r="C95" s="190" t="s">
        <v>438</v>
      </c>
      <c r="D95" s="190"/>
      <c r="E95" s="190"/>
      <c r="F95" s="210" t="s">
        <v>402</v>
      </c>
      <c r="G95" s="209"/>
      <c r="H95" s="190" t="s">
        <v>438</v>
      </c>
      <c r="I95" s="190" t="s">
        <v>437</v>
      </c>
      <c r="J95" s="190"/>
      <c r="K95" s="202"/>
    </row>
    <row r="96" spans="2:11" ht="15" customHeight="1">
      <c r="B96" s="211"/>
      <c r="C96" s="190" t="s">
        <v>38</v>
      </c>
      <c r="D96" s="190"/>
      <c r="E96" s="190"/>
      <c r="F96" s="210" t="s">
        <v>402</v>
      </c>
      <c r="G96" s="209"/>
      <c r="H96" s="190" t="s">
        <v>439</v>
      </c>
      <c r="I96" s="190" t="s">
        <v>437</v>
      </c>
      <c r="J96" s="190"/>
      <c r="K96" s="202"/>
    </row>
    <row r="97" spans="2:11" ht="15" customHeight="1">
      <c r="B97" s="211"/>
      <c r="C97" s="190" t="s">
        <v>48</v>
      </c>
      <c r="D97" s="190"/>
      <c r="E97" s="190"/>
      <c r="F97" s="210" t="s">
        <v>402</v>
      </c>
      <c r="G97" s="209"/>
      <c r="H97" s="190" t="s">
        <v>440</v>
      </c>
      <c r="I97" s="190" t="s">
        <v>437</v>
      </c>
      <c r="J97" s="190"/>
      <c r="K97" s="202"/>
    </row>
    <row r="98" spans="2:11" ht="15" customHeight="1">
      <c r="B98" s="214"/>
      <c r="C98" s="215"/>
      <c r="D98" s="215"/>
      <c r="E98" s="215"/>
      <c r="F98" s="215"/>
      <c r="G98" s="215"/>
      <c r="H98" s="215"/>
      <c r="I98" s="215"/>
      <c r="J98" s="215"/>
      <c r="K98" s="216"/>
    </row>
    <row r="99" spans="2:11" ht="18.75" customHeight="1">
      <c r="B99" s="217"/>
      <c r="C99" s="218"/>
      <c r="D99" s="218"/>
      <c r="E99" s="218"/>
      <c r="F99" s="218"/>
      <c r="G99" s="218"/>
      <c r="H99" s="218"/>
      <c r="I99" s="218"/>
      <c r="J99" s="218"/>
      <c r="K99" s="217"/>
    </row>
    <row r="100" spans="2:11" ht="18.75" customHeight="1">
      <c r="B100" s="197"/>
      <c r="C100" s="197"/>
      <c r="D100" s="197"/>
      <c r="E100" s="197"/>
      <c r="F100" s="197"/>
      <c r="G100" s="197"/>
      <c r="H100" s="197"/>
      <c r="I100" s="197"/>
      <c r="J100" s="197"/>
      <c r="K100" s="197"/>
    </row>
    <row r="101" spans="2:11" ht="7.5" customHeight="1">
      <c r="B101" s="198"/>
      <c r="C101" s="199"/>
      <c r="D101" s="199"/>
      <c r="E101" s="199"/>
      <c r="F101" s="199"/>
      <c r="G101" s="199"/>
      <c r="H101" s="199"/>
      <c r="I101" s="199"/>
      <c r="J101" s="199"/>
      <c r="K101" s="200"/>
    </row>
    <row r="102" spans="2:11" ht="45" customHeight="1">
      <c r="B102" s="201"/>
      <c r="C102" s="299" t="s">
        <v>441</v>
      </c>
      <c r="D102" s="299"/>
      <c r="E102" s="299"/>
      <c r="F102" s="299"/>
      <c r="G102" s="299"/>
      <c r="H102" s="299"/>
      <c r="I102" s="299"/>
      <c r="J102" s="299"/>
      <c r="K102" s="202"/>
    </row>
    <row r="103" spans="2:11" ht="17.25" customHeight="1">
      <c r="B103" s="201"/>
      <c r="C103" s="203" t="s">
        <v>396</v>
      </c>
      <c r="D103" s="203"/>
      <c r="E103" s="203"/>
      <c r="F103" s="203" t="s">
        <v>397</v>
      </c>
      <c r="G103" s="204"/>
      <c r="H103" s="203" t="s">
        <v>54</v>
      </c>
      <c r="I103" s="203" t="s">
        <v>57</v>
      </c>
      <c r="J103" s="203" t="s">
        <v>398</v>
      </c>
      <c r="K103" s="202"/>
    </row>
    <row r="104" spans="2:11" ht="17.25" customHeight="1">
      <c r="B104" s="201"/>
      <c r="C104" s="205" t="s">
        <v>399</v>
      </c>
      <c r="D104" s="205"/>
      <c r="E104" s="205"/>
      <c r="F104" s="206" t="s">
        <v>400</v>
      </c>
      <c r="G104" s="207"/>
      <c r="H104" s="205"/>
      <c r="I104" s="205"/>
      <c r="J104" s="205" t="s">
        <v>401</v>
      </c>
      <c r="K104" s="202"/>
    </row>
    <row r="105" spans="2:11" ht="5.25" customHeight="1">
      <c r="B105" s="201"/>
      <c r="C105" s="203"/>
      <c r="D105" s="203"/>
      <c r="E105" s="203"/>
      <c r="F105" s="203"/>
      <c r="G105" s="219"/>
      <c r="H105" s="203"/>
      <c r="I105" s="203"/>
      <c r="J105" s="203"/>
      <c r="K105" s="202"/>
    </row>
    <row r="106" spans="2:11" ht="15" customHeight="1">
      <c r="B106" s="201"/>
      <c r="C106" s="190" t="s">
        <v>53</v>
      </c>
      <c r="D106" s="208"/>
      <c r="E106" s="208"/>
      <c r="F106" s="210" t="s">
        <v>402</v>
      </c>
      <c r="G106" s="219"/>
      <c r="H106" s="190" t="s">
        <v>442</v>
      </c>
      <c r="I106" s="190" t="s">
        <v>404</v>
      </c>
      <c r="J106" s="190">
        <v>20</v>
      </c>
      <c r="K106" s="202"/>
    </row>
    <row r="107" spans="2:11" ht="15" customHeight="1">
      <c r="B107" s="201"/>
      <c r="C107" s="190" t="s">
        <v>405</v>
      </c>
      <c r="D107" s="190"/>
      <c r="E107" s="190"/>
      <c r="F107" s="210" t="s">
        <v>402</v>
      </c>
      <c r="G107" s="190"/>
      <c r="H107" s="190" t="s">
        <v>442</v>
      </c>
      <c r="I107" s="190" t="s">
        <v>404</v>
      </c>
      <c r="J107" s="190">
        <v>120</v>
      </c>
      <c r="K107" s="202"/>
    </row>
    <row r="108" spans="2:11" ht="15" customHeight="1">
      <c r="B108" s="211"/>
      <c r="C108" s="190" t="s">
        <v>407</v>
      </c>
      <c r="D108" s="190"/>
      <c r="E108" s="190"/>
      <c r="F108" s="210" t="s">
        <v>408</v>
      </c>
      <c r="G108" s="190"/>
      <c r="H108" s="190" t="s">
        <v>442</v>
      </c>
      <c r="I108" s="190" t="s">
        <v>404</v>
      </c>
      <c r="J108" s="190">
        <v>50</v>
      </c>
      <c r="K108" s="202"/>
    </row>
    <row r="109" spans="2:11" ht="15" customHeight="1">
      <c r="B109" s="211"/>
      <c r="C109" s="190" t="s">
        <v>410</v>
      </c>
      <c r="D109" s="190"/>
      <c r="E109" s="190"/>
      <c r="F109" s="210" t="s">
        <v>402</v>
      </c>
      <c r="G109" s="190"/>
      <c r="H109" s="190" t="s">
        <v>442</v>
      </c>
      <c r="I109" s="190" t="s">
        <v>412</v>
      </c>
      <c r="J109" s="190"/>
      <c r="K109" s="202"/>
    </row>
    <row r="110" spans="2:11" ht="15" customHeight="1">
      <c r="B110" s="211"/>
      <c r="C110" s="190" t="s">
        <v>421</v>
      </c>
      <c r="D110" s="190"/>
      <c r="E110" s="190"/>
      <c r="F110" s="210" t="s">
        <v>408</v>
      </c>
      <c r="G110" s="190"/>
      <c r="H110" s="190" t="s">
        <v>442</v>
      </c>
      <c r="I110" s="190" t="s">
        <v>404</v>
      </c>
      <c r="J110" s="190">
        <v>50</v>
      </c>
      <c r="K110" s="202"/>
    </row>
    <row r="111" spans="2:11" ht="15" customHeight="1">
      <c r="B111" s="211"/>
      <c r="C111" s="190" t="s">
        <v>429</v>
      </c>
      <c r="D111" s="190"/>
      <c r="E111" s="190"/>
      <c r="F111" s="210" t="s">
        <v>408</v>
      </c>
      <c r="G111" s="190"/>
      <c r="H111" s="190" t="s">
        <v>442</v>
      </c>
      <c r="I111" s="190" t="s">
        <v>404</v>
      </c>
      <c r="J111" s="190">
        <v>50</v>
      </c>
      <c r="K111" s="202"/>
    </row>
    <row r="112" spans="2:11" ht="15" customHeight="1">
      <c r="B112" s="211"/>
      <c r="C112" s="190" t="s">
        <v>427</v>
      </c>
      <c r="D112" s="190"/>
      <c r="E112" s="190"/>
      <c r="F112" s="210" t="s">
        <v>408</v>
      </c>
      <c r="G112" s="190"/>
      <c r="H112" s="190" t="s">
        <v>442</v>
      </c>
      <c r="I112" s="190" t="s">
        <v>404</v>
      </c>
      <c r="J112" s="190">
        <v>50</v>
      </c>
      <c r="K112" s="202"/>
    </row>
    <row r="113" spans="2:11" ht="15" customHeight="1">
      <c r="B113" s="211"/>
      <c r="C113" s="190" t="s">
        <v>53</v>
      </c>
      <c r="D113" s="190"/>
      <c r="E113" s="190"/>
      <c r="F113" s="210" t="s">
        <v>402</v>
      </c>
      <c r="G113" s="190"/>
      <c r="H113" s="190" t="s">
        <v>443</v>
      </c>
      <c r="I113" s="190" t="s">
        <v>404</v>
      </c>
      <c r="J113" s="190">
        <v>20</v>
      </c>
      <c r="K113" s="202"/>
    </row>
    <row r="114" spans="2:11" ht="15" customHeight="1">
      <c r="B114" s="211"/>
      <c r="C114" s="190" t="s">
        <v>444</v>
      </c>
      <c r="D114" s="190"/>
      <c r="E114" s="190"/>
      <c r="F114" s="210" t="s">
        <v>402</v>
      </c>
      <c r="G114" s="190"/>
      <c r="H114" s="190" t="s">
        <v>445</v>
      </c>
      <c r="I114" s="190" t="s">
        <v>404</v>
      </c>
      <c r="J114" s="190">
        <v>120</v>
      </c>
      <c r="K114" s="202"/>
    </row>
    <row r="115" spans="2:11" ht="15" customHeight="1">
      <c r="B115" s="211"/>
      <c r="C115" s="190" t="s">
        <v>38</v>
      </c>
      <c r="D115" s="190"/>
      <c r="E115" s="190"/>
      <c r="F115" s="210" t="s">
        <v>402</v>
      </c>
      <c r="G115" s="190"/>
      <c r="H115" s="190" t="s">
        <v>446</v>
      </c>
      <c r="I115" s="190" t="s">
        <v>437</v>
      </c>
      <c r="J115" s="190"/>
      <c r="K115" s="202"/>
    </row>
    <row r="116" spans="2:11" ht="15" customHeight="1">
      <c r="B116" s="211"/>
      <c r="C116" s="190" t="s">
        <v>48</v>
      </c>
      <c r="D116" s="190"/>
      <c r="E116" s="190"/>
      <c r="F116" s="210" t="s">
        <v>402</v>
      </c>
      <c r="G116" s="190"/>
      <c r="H116" s="190" t="s">
        <v>447</v>
      </c>
      <c r="I116" s="190" t="s">
        <v>437</v>
      </c>
      <c r="J116" s="190"/>
      <c r="K116" s="202"/>
    </row>
    <row r="117" spans="2:11" ht="15" customHeight="1">
      <c r="B117" s="211"/>
      <c r="C117" s="190" t="s">
        <v>57</v>
      </c>
      <c r="D117" s="190"/>
      <c r="E117" s="190"/>
      <c r="F117" s="210" t="s">
        <v>402</v>
      </c>
      <c r="G117" s="190"/>
      <c r="H117" s="190" t="s">
        <v>448</v>
      </c>
      <c r="I117" s="190" t="s">
        <v>449</v>
      </c>
      <c r="J117" s="190"/>
      <c r="K117" s="202"/>
    </row>
    <row r="118" spans="2:11" ht="15" customHeight="1">
      <c r="B118" s="214"/>
      <c r="C118" s="220"/>
      <c r="D118" s="220"/>
      <c r="E118" s="220"/>
      <c r="F118" s="220"/>
      <c r="G118" s="220"/>
      <c r="H118" s="220"/>
      <c r="I118" s="220"/>
      <c r="J118" s="220"/>
      <c r="K118" s="216"/>
    </row>
    <row r="119" spans="2:11" ht="18.75" customHeight="1">
      <c r="B119" s="221"/>
      <c r="C119" s="187"/>
      <c r="D119" s="187"/>
      <c r="E119" s="187"/>
      <c r="F119" s="222"/>
      <c r="G119" s="187"/>
      <c r="H119" s="187"/>
      <c r="I119" s="187"/>
      <c r="J119" s="187"/>
      <c r="K119" s="221"/>
    </row>
    <row r="120" spans="2:11" ht="18.75" customHeight="1">
      <c r="B120" s="197"/>
      <c r="C120" s="197"/>
      <c r="D120" s="197"/>
      <c r="E120" s="197"/>
      <c r="F120" s="197"/>
      <c r="G120" s="197"/>
      <c r="H120" s="197"/>
      <c r="I120" s="197"/>
      <c r="J120" s="197"/>
      <c r="K120" s="197"/>
    </row>
    <row r="121" spans="2:11" ht="7.5" customHeight="1">
      <c r="B121" s="223"/>
      <c r="C121" s="224"/>
      <c r="D121" s="224"/>
      <c r="E121" s="224"/>
      <c r="F121" s="224"/>
      <c r="G121" s="224"/>
      <c r="H121" s="224"/>
      <c r="I121" s="224"/>
      <c r="J121" s="224"/>
      <c r="K121" s="225"/>
    </row>
    <row r="122" spans="2:11" ht="45" customHeight="1">
      <c r="B122" s="226"/>
      <c r="C122" s="302" t="s">
        <v>450</v>
      </c>
      <c r="D122" s="302"/>
      <c r="E122" s="302"/>
      <c r="F122" s="302"/>
      <c r="G122" s="302"/>
      <c r="H122" s="302"/>
      <c r="I122" s="302"/>
      <c r="J122" s="302"/>
      <c r="K122" s="227"/>
    </row>
    <row r="123" spans="2:11" ht="17.25" customHeight="1">
      <c r="B123" s="228"/>
      <c r="C123" s="203" t="s">
        <v>396</v>
      </c>
      <c r="D123" s="203"/>
      <c r="E123" s="203"/>
      <c r="F123" s="203" t="s">
        <v>397</v>
      </c>
      <c r="G123" s="204"/>
      <c r="H123" s="203" t="s">
        <v>54</v>
      </c>
      <c r="I123" s="203" t="s">
        <v>57</v>
      </c>
      <c r="J123" s="203" t="s">
        <v>398</v>
      </c>
      <c r="K123" s="229"/>
    </row>
    <row r="124" spans="2:11" ht="17.25" customHeight="1">
      <c r="B124" s="228"/>
      <c r="C124" s="205" t="s">
        <v>399</v>
      </c>
      <c r="D124" s="205"/>
      <c r="E124" s="205"/>
      <c r="F124" s="206" t="s">
        <v>400</v>
      </c>
      <c r="G124" s="207"/>
      <c r="H124" s="205"/>
      <c r="I124" s="205"/>
      <c r="J124" s="205" t="s">
        <v>401</v>
      </c>
      <c r="K124" s="229"/>
    </row>
    <row r="125" spans="2:11" ht="5.25" customHeight="1">
      <c r="B125" s="230"/>
      <c r="C125" s="208"/>
      <c r="D125" s="208"/>
      <c r="E125" s="208"/>
      <c r="F125" s="208"/>
      <c r="G125" s="190"/>
      <c r="H125" s="208"/>
      <c r="I125" s="208"/>
      <c r="J125" s="208"/>
      <c r="K125" s="231"/>
    </row>
    <row r="126" spans="2:11" ht="15" customHeight="1">
      <c r="B126" s="230"/>
      <c r="C126" s="190" t="s">
        <v>405</v>
      </c>
      <c r="D126" s="208"/>
      <c r="E126" s="208"/>
      <c r="F126" s="210" t="s">
        <v>402</v>
      </c>
      <c r="G126" s="190"/>
      <c r="H126" s="190" t="s">
        <v>442</v>
      </c>
      <c r="I126" s="190" t="s">
        <v>404</v>
      </c>
      <c r="J126" s="190">
        <v>120</v>
      </c>
      <c r="K126" s="232"/>
    </row>
    <row r="127" spans="2:11" ht="15" customHeight="1">
      <c r="B127" s="230"/>
      <c r="C127" s="190" t="s">
        <v>451</v>
      </c>
      <c r="D127" s="190"/>
      <c r="E127" s="190"/>
      <c r="F127" s="210" t="s">
        <v>402</v>
      </c>
      <c r="G127" s="190"/>
      <c r="H127" s="190" t="s">
        <v>452</v>
      </c>
      <c r="I127" s="190" t="s">
        <v>404</v>
      </c>
      <c r="J127" s="190" t="s">
        <v>453</v>
      </c>
      <c r="K127" s="232"/>
    </row>
    <row r="128" spans="2:11" ht="15" customHeight="1">
      <c r="B128" s="230"/>
      <c r="C128" s="190" t="s">
        <v>350</v>
      </c>
      <c r="D128" s="190"/>
      <c r="E128" s="190"/>
      <c r="F128" s="210" t="s">
        <v>402</v>
      </c>
      <c r="G128" s="190"/>
      <c r="H128" s="190" t="s">
        <v>454</v>
      </c>
      <c r="I128" s="190" t="s">
        <v>404</v>
      </c>
      <c r="J128" s="190" t="s">
        <v>453</v>
      </c>
      <c r="K128" s="232"/>
    </row>
    <row r="129" spans="2:11" ht="15" customHeight="1">
      <c r="B129" s="230"/>
      <c r="C129" s="190" t="s">
        <v>413</v>
      </c>
      <c r="D129" s="190"/>
      <c r="E129" s="190"/>
      <c r="F129" s="210" t="s">
        <v>408</v>
      </c>
      <c r="G129" s="190"/>
      <c r="H129" s="190" t="s">
        <v>414</v>
      </c>
      <c r="I129" s="190" t="s">
        <v>404</v>
      </c>
      <c r="J129" s="190">
        <v>15</v>
      </c>
      <c r="K129" s="232"/>
    </row>
    <row r="130" spans="2:11" ht="15" customHeight="1">
      <c r="B130" s="230"/>
      <c r="C130" s="212" t="s">
        <v>415</v>
      </c>
      <c r="D130" s="212"/>
      <c r="E130" s="212"/>
      <c r="F130" s="213" t="s">
        <v>408</v>
      </c>
      <c r="G130" s="212"/>
      <c r="H130" s="212" t="s">
        <v>416</v>
      </c>
      <c r="I130" s="212" t="s">
        <v>404</v>
      </c>
      <c r="J130" s="212">
        <v>15</v>
      </c>
      <c r="K130" s="232"/>
    </row>
    <row r="131" spans="2:11" ht="15" customHeight="1">
      <c r="B131" s="230"/>
      <c r="C131" s="212" t="s">
        <v>417</v>
      </c>
      <c r="D131" s="212"/>
      <c r="E131" s="212"/>
      <c r="F131" s="213" t="s">
        <v>408</v>
      </c>
      <c r="G131" s="212"/>
      <c r="H131" s="212" t="s">
        <v>418</v>
      </c>
      <c r="I131" s="212" t="s">
        <v>404</v>
      </c>
      <c r="J131" s="212">
        <v>20</v>
      </c>
      <c r="K131" s="232"/>
    </row>
    <row r="132" spans="2:11" ht="15" customHeight="1">
      <c r="B132" s="230"/>
      <c r="C132" s="212" t="s">
        <v>419</v>
      </c>
      <c r="D132" s="212"/>
      <c r="E132" s="212"/>
      <c r="F132" s="213" t="s">
        <v>408</v>
      </c>
      <c r="G132" s="212"/>
      <c r="H132" s="212" t="s">
        <v>420</v>
      </c>
      <c r="I132" s="212" t="s">
        <v>404</v>
      </c>
      <c r="J132" s="212">
        <v>20</v>
      </c>
      <c r="K132" s="232"/>
    </row>
    <row r="133" spans="2:11" ht="15" customHeight="1">
      <c r="B133" s="230"/>
      <c r="C133" s="190" t="s">
        <v>407</v>
      </c>
      <c r="D133" s="190"/>
      <c r="E133" s="190"/>
      <c r="F133" s="210" t="s">
        <v>408</v>
      </c>
      <c r="G133" s="190"/>
      <c r="H133" s="190" t="s">
        <v>442</v>
      </c>
      <c r="I133" s="190" t="s">
        <v>404</v>
      </c>
      <c r="J133" s="190">
        <v>50</v>
      </c>
      <c r="K133" s="232"/>
    </row>
    <row r="134" spans="2:11" ht="15" customHeight="1">
      <c r="B134" s="230"/>
      <c r="C134" s="190" t="s">
        <v>421</v>
      </c>
      <c r="D134" s="190"/>
      <c r="E134" s="190"/>
      <c r="F134" s="210" t="s">
        <v>408</v>
      </c>
      <c r="G134" s="190"/>
      <c r="H134" s="190" t="s">
        <v>442</v>
      </c>
      <c r="I134" s="190" t="s">
        <v>404</v>
      </c>
      <c r="J134" s="190">
        <v>50</v>
      </c>
      <c r="K134" s="232"/>
    </row>
    <row r="135" spans="2:11" ht="15" customHeight="1">
      <c r="B135" s="230"/>
      <c r="C135" s="190" t="s">
        <v>427</v>
      </c>
      <c r="D135" s="190"/>
      <c r="E135" s="190"/>
      <c r="F135" s="210" t="s">
        <v>408</v>
      </c>
      <c r="G135" s="190"/>
      <c r="H135" s="190" t="s">
        <v>442</v>
      </c>
      <c r="I135" s="190" t="s">
        <v>404</v>
      </c>
      <c r="J135" s="190">
        <v>50</v>
      </c>
      <c r="K135" s="232"/>
    </row>
    <row r="136" spans="2:11" ht="15" customHeight="1">
      <c r="B136" s="230"/>
      <c r="C136" s="190" t="s">
        <v>429</v>
      </c>
      <c r="D136" s="190"/>
      <c r="E136" s="190"/>
      <c r="F136" s="210" t="s">
        <v>408</v>
      </c>
      <c r="G136" s="190"/>
      <c r="H136" s="190" t="s">
        <v>442</v>
      </c>
      <c r="I136" s="190" t="s">
        <v>404</v>
      </c>
      <c r="J136" s="190">
        <v>50</v>
      </c>
      <c r="K136" s="232"/>
    </row>
    <row r="137" spans="2:11" ht="15" customHeight="1">
      <c r="B137" s="230"/>
      <c r="C137" s="190" t="s">
        <v>430</v>
      </c>
      <c r="D137" s="190"/>
      <c r="E137" s="190"/>
      <c r="F137" s="210" t="s">
        <v>408</v>
      </c>
      <c r="G137" s="190"/>
      <c r="H137" s="190" t="s">
        <v>455</v>
      </c>
      <c r="I137" s="190" t="s">
        <v>404</v>
      </c>
      <c r="J137" s="190">
        <v>255</v>
      </c>
      <c r="K137" s="232"/>
    </row>
    <row r="138" spans="2:11" ht="15" customHeight="1">
      <c r="B138" s="230"/>
      <c r="C138" s="190" t="s">
        <v>432</v>
      </c>
      <c r="D138" s="190"/>
      <c r="E138" s="190"/>
      <c r="F138" s="210" t="s">
        <v>402</v>
      </c>
      <c r="G138" s="190"/>
      <c r="H138" s="190" t="s">
        <v>456</v>
      </c>
      <c r="I138" s="190" t="s">
        <v>434</v>
      </c>
      <c r="J138" s="190"/>
      <c r="K138" s="232"/>
    </row>
    <row r="139" spans="2:11" ht="15" customHeight="1">
      <c r="B139" s="230"/>
      <c r="C139" s="190" t="s">
        <v>435</v>
      </c>
      <c r="D139" s="190"/>
      <c r="E139" s="190"/>
      <c r="F139" s="210" t="s">
        <v>402</v>
      </c>
      <c r="G139" s="190"/>
      <c r="H139" s="190" t="s">
        <v>457</v>
      </c>
      <c r="I139" s="190" t="s">
        <v>437</v>
      </c>
      <c r="J139" s="190"/>
      <c r="K139" s="232"/>
    </row>
    <row r="140" spans="2:11" ht="15" customHeight="1">
      <c r="B140" s="230"/>
      <c r="C140" s="190" t="s">
        <v>438</v>
      </c>
      <c r="D140" s="190"/>
      <c r="E140" s="190"/>
      <c r="F140" s="210" t="s">
        <v>402</v>
      </c>
      <c r="G140" s="190"/>
      <c r="H140" s="190" t="s">
        <v>438</v>
      </c>
      <c r="I140" s="190" t="s">
        <v>437</v>
      </c>
      <c r="J140" s="190"/>
      <c r="K140" s="232"/>
    </row>
    <row r="141" spans="2:11" ht="15" customHeight="1">
      <c r="B141" s="230"/>
      <c r="C141" s="190" t="s">
        <v>38</v>
      </c>
      <c r="D141" s="190"/>
      <c r="E141" s="190"/>
      <c r="F141" s="210" t="s">
        <v>402</v>
      </c>
      <c r="G141" s="190"/>
      <c r="H141" s="190" t="s">
        <v>458</v>
      </c>
      <c r="I141" s="190" t="s">
        <v>437</v>
      </c>
      <c r="J141" s="190"/>
      <c r="K141" s="232"/>
    </row>
    <row r="142" spans="2:11" ht="15" customHeight="1">
      <c r="B142" s="230"/>
      <c r="C142" s="190" t="s">
        <v>459</v>
      </c>
      <c r="D142" s="190"/>
      <c r="E142" s="190"/>
      <c r="F142" s="210" t="s">
        <v>402</v>
      </c>
      <c r="G142" s="190"/>
      <c r="H142" s="190" t="s">
        <v>460</v>
      </c>
      <c r="I142" s="190" t="s">
        <v>437</v>
      </c>
      <c r="J142" s="190"/>
      <c r="K142" s="232"/>
    </row>
    <row r="143" spans="2:11" ht="15" customHeight="1">
      <c r="B143" s="233"/>
      <c r="C143" s="234"/>
      <c r="D143" s="234"/>
      <c r="E143" s="234"/>
      <c r="F143" s="234"/>
      <c r="G143" s="234"/>
      <c r="H143" s="234"/>
      <c r="I143" s="234"/>
      <c r="J143" s="234"/>
      <c r="K143" s="235"/>
    </row>
    <row r="144" spans="2:11" ht="18.75" customHeight="1">
      <c r="B144" s="187"/>
      <c r="C144" s="187"/>
      <c r="D144" s="187"/>
      <c r="E144" s="187"/>
      <c r="F144" s="222"/>
      <c r="G144" s="187"/>
      <c r="H144" s="187"/>
      <c r="I144" s="187"/>
      <c r="J144" s="187"/>
      <c r="K144" s="187"/>
    </row>
    <row r="145" spans="2:11" ht="18.75" customHeight="1">
      <c r="B145" s="197"/>
      <c r="C145" s="197"/>
      <c r="D145" s="197"/>
      <c r="E145" s="197"/>
      <c r="F145" s="197"/>
      <c r="G145" s="197"/>
      <c r="H145" s="197"/>
      <c r="I145" s="197"/>
      <c r="J145" s="197"/>
      <c r="K145" s="197"/>
    </row>
    <row r="146" spans="2:11" ht="7.5" customHeight="1">
      <c r="B146" s="198"/>
      <c r="C146" s="199"/>
      <c r="D146" s="199"/>
      <c r="E146" s="199"/>
      <c r="F146" s="199"/>
      <c r="G146" s="199"/>
      <c r="H146" s="199"/>
      <c r="I146" s="199"/>
      <c r="J146" s="199"/>
      <c r="K146" s="200"/>
    </row>
    <row r="147" spans="2:11" ht="45" customHeight="1">
      <c r="B147" s="201"/>
      <c r="C147" s="299" t="s">
        <v>461</v>
      </c>
      <c r="D147" s="299"/>
      <c r="E147" s="299"/>
      <c r="F147" s="299"/>
      <c r="G147" s="299"/>
      <c r="H147" s="299"/>
      <c r="I147" s="299"/>
      <c r="J147" s="299"/>
      <c r="K147" s="202"/>
    </row>
    <row r="148" spans="2:11" ht="17.25" customHeight="1">
      <c r="B148" s="201"/>
      <c r="C148" s="203" t="s">
        <v>396</v>
      </c>
      <c r="D148" s="203"/>
      <c r="E148" s="203"/>
      <c r="F148" s="203" t="s">
        <v>397</v>
      </c>
      <c r="G148" s="204"/>
      <c r="H148" s="203" t="s">
        <v>54</v>
      </c>
      <c r="I148" s="203" t="s">
        <v>57</v>
      </c>
      <c r="J148" s="203" t="s">
        <v>398</v>
      </c>
      <c r="K148" s="202"/>
    </row>
    <row r="149" spans="2:11" ht="17.25" customHeight="1">
      <c r="B149" s="201"/>
      <c r="C149" s="205" t="s">
        <v>399</v>
      </c>
      <c r="D149" s="205"/>
      <c r="E149" s="205"/>
      <c r="F149" s="206" t="s">
        <v>400</v>
      </c>
      <c r="G149" s="207"/>
      <c r="H149" s="205"/>
      <c r="I149" s="205"/>
      <c r="J149" s="205" t="s">
        <v>401</v>
      </c>
      <c r="K149" s="202"/>
    </row>
    <row r="150" spans="2:11" ht="5.25" customHeight="1">
      <c r="B150" s="211"/>
      <c r="C150" s="208"/>
      <c r="D150" s="208"/>
      <c r="E150" s="208"/>
      <c r="F150" s="208"/>
      <c r="G150" s="209"/>
      <c r="H150" s="208"/>
      <c r="I150" s="208"/>
      <c r="J150" s="208"/>
      <c r="K150" s="232"/>
    </row>
    <row r="151" spans="2:11" ht="15" customHeight="1">
      <c r="B151" s="211"/>
      <c r="C151" s="236" t="s">
        <v>405</v>
      </c>
      <c r="D151" s="190"/>
      <c r="E151" s="190"/>
      <c r="F151" s="237" t="s">
        <v>402</v>
      </c>
      <c r="G151" s="190"/>
      <c r="H151" s="236" t="s">
        <v>442</v>
      </c>
      <c r="I151" s="236" t="s">
        <v>404</v>
      </c>
      <c r="J151" s="236">
        <v>120</v>
      </c>
      <c r="K151" s="232"/>
    </row>
    <row r="152" spans="2:11" ht="15" customHeight="1">
      <c r="B152" s="211"/>
      <c r="C152" s="236" t="s">
        <v>451</v>
      </c>
      <c r="D152" s="190"/>
      <c r="E152" s="190"/>
      <c r="F152" s="237" t="s">
        <v>402</v>
      </c>
      <c r="G152" s="190"/>
      <c r="H152" s="236" t="s">
        <v>462</v>
      </c>
      <c r="I152" s="236" t="s">
        <v>404</v>
      </c>
      <c r="J152" s="236" t="s">
        <v>453</v>
      </c>
      <c r="K152" s="232"/>
    </row>
    <row r="153" spans="2:11" ht="15" customHeight="1">
      <c r="B153" s="211"/>
      <c r="C153" s="236" t="s">
        <v>350</v>
      </c>
      <c r="D153" s="190"/>
      <c r="E153" s="190"/>
      <c r="F153" s="237" t="s">
        <v>402</v>
      </c>
      <c r="G153" s="190"/>
      <c r="H153" s="236" t="s">
        <v>463</v>
      </c>
      <c r="I153" s="236" t="s">
        <v>404</v>
      </c>
      <c r="J153" s="236" t="s">
        <v>453</v>
      </c>
      <c r="K153" s="232"/>
    </row>
    <row r="154" spans="2:11" ht="15" customHeight="1">
      <c r="B154" s="211"/>
      <c r="C154" s="236" t="s">
        <v>407</v>
      </c>
      <c r="D154" s="190"/>
      <c r="E154" s="190"/>
      <c r="F154" s="237" t="s">
        <v>408</v>
      </c>
      <c r="G154" s="190"/>
      <c r="H154" s="236" t="s">
        <v>442</v>
      </c>
      <c r="I154" s="236" t="s">
        <v>404</v>
      </c>
      <c r="J154" s="236">
        <v>50</v>
      </c>
      <c r="K154" s="232"/>
    </row>
    <row r="155" spans="2:11" ht="15" customHeight="1">
      <c r="B155" s="211"/>
      <c r="C155" s="236" t="s">
        <v>410</v>
      </c>
      <c r="D155" s="190"/>
      <c r="E155" s="190"/>
      <c r="F155" s="237" t="s">
        <v>402</v>
      </c>
      <c r="G155" s="190"/>
      <c r="H155" s="236" t="s">
        <v>442</v>
      </c>
      <c r="I155" s="236" t="s">
        <v>412</v>
      </c>
      <c r="J155" s="236"/>
      <c r="K155" s="232"/>
    </row>
    <row r="156" spans="2:11" ht="15" customHeight="1">
      <c r="B156" s="211"/>
      <c r="C156" s="236" t="s">
        <v>421</v>
      </c>
      <c r="D156" s="190"/>
      <c r="E156" s="190"/>
      <c r="F156" s="237" t="s">
        <v>408</v>
      </c>
      <c r="G156" s="190"/>
      <c r="H156" s="236" t="s">
        <v>442</v>
      </c>
      <c r="I156" s="236" t="s">
        <v>404</v>
      </c>
      <c r="J156" s="236">
        <v>50</v>
      </c>
      <c r="K156" s="232"/>
    </row>
    <row r="157" spans="2:11" ht="15" customHeight="1">
      <c r="B157" s="211"/>
      <c r="C157" s="236" t="s">
        <v>429</v>
      </c>
      <c r="D157" s="190"/>
      <c r="E157" s="190"/>
      <c r="F157" s="237" t="s">
        <v>408</v>
      </c>
      <c r="G157" s="190"/>
      <c r="H157" s="236" t="s">
        <v>442</v>
      </c>
      <c r="I157" s="236" t="s">
        <v>404</v>
      </c>
      <c r="J157" s="236">
        <v>50</v>
      </c>
      <c r="K157" s="232"/>
    </row>
    <row r="158" spans="2:11" ht="15" customHeight="1">
      <c r="B158" s="211"/>
      <c r="C158" s="236" t="s">
        <v>427</v>
      </c>
      <c r="D158" s="190"/>
      <c r="E158" s="190"/>
      <c r="F158" s="237" t="s">
        <v>408</v>
      </c>
      <c r="G158" s="190"/>
      <c r="H158" s="236" t="s">
        <v>442</v>
      </c>
      <c r="I158" s="236" t="s">
        <v>404</v>
      </c>
      <c r="J158" s="236">
        <v>50</v>
      </c>
      <c r="K158" s="232"/>
    </row>
    <row r="159" spans="2:11" ht="15" customHeight="1">
      <c r="B159" s="211"/>
      <c r="C159" s="236" t="s">
        <v>95</v>
      </c>
      <c r="D159" s="190"/>
      <c r="E159" s="190"/>
      <c r="F159" s="237" t="s">
        <v>402</v>
      </c>
      <c r="G159" s="190"/>
      <c r="H159" s="236" t="s">
        <v>464</v>
      </c>
      <c r="I159" s="236" t="s">
        <v>404</v>
      </c>
      <c r="J159" s="236" t="s">
        <v>465</v>
      </c>
      <c r="K159" s="232"/>
    </row>
    <row r="160" spans="2:11" ht="15" customHeight="1">
      <c r="B160" s="211"/>
      <c r="C160" s="236" t="s">
        <v>466</v>
      </c>
      <c r="D160" s="190"/>
      <c r="E160" s="190"/>
      <c r="F160" s="237" t="s">
        <v>402</v>
      </c>
      <c r="G160" s="190"/>
      <c r="H160" s="236" t="s">
        <v>467</v>
      </c>
      <c r="I160" s="236" t="s">
        <v>437</v>
      </c>
      <c r="J160" s="236"/>
      <c r="K160" s="232"/>
    </row>
    <row r="161" spans="2:11" ht="15" customHeight="1">
      <c r="B161" s="238"/>
      <c r="C161" s="220"/>
      <c r="D161" s="220"/>
      <c r="E161" s="220"/>
      <c r="F161" s="220"/>
      <c r="G161" s="220"/>
      <c r="H161" s="220"/>
      <c r="I161" s="220"/>
      <c r="J161" s="220"/>
      <c r="K161" s="239"/>
    </row>
    <row r="162" spans="2:11" ht="18.75" customHeight="1">
      <c r="B162" s="187"/>
      <c r="C162" s="190"/>
      <c r="D162" s="190"/>
      <c r="E162" s="190"/>
      <c r="F162" s="210"/>
      <c r="G162" s="190"/>
      <c r="H162" s="190"/>
      <c r="I162" s="190"/>
      <c r="J162" s="190"/>
      <c r="K162" s="187"/>
    </row>
    <row r="163" spans="2:11" ht="18.75" customHeight="1">
      <c r="B163" s="197"/>
      <c r="C163" s="197"/>
      <c r="D163" s="197"/>
      <c r="E163" s="197"/>
      <c r="F163" s="197"/>
      <c r="G163" s="197"/>
      <c r="H163" s="197"/>
      <c r="I163" s="197"/>
      <c r="J163" s="197"/>
      <c r="K163" s="197"/>
    </row>
    <row r="164" spans="2:11" ht="7.5" customHeight="1">
      <c r="B164" s="179"/>
      <c r="C164" s="180"/>
      <c r="D164" s="180"/>
      <c r="E164" s="180"/>
      <c r="F164" s="180"/>
      <c r="G164" s="180"/>
      <c r="H164" s="180"/>
      <c r="I164" s="180"/>
      <c r="J164" s="180"/>
      <c r="K164" s="181"/>
    </row>
    <row r="165" spans="2:11" ht="45" customHeight="1">
      <c r="B165" s="182"/>
      <c r="C165" s="302" t="s">
        <v>468</v>
      </c>
      <c r="D165" s="302"/>
      <c r="E165" s="302"/>
      <c r="F165" s="302"/>
      <c r="G165" s="302"/>
      <c r="H165" s="302"/>
      <c r="I165" s="302"/>
      <c r="J165" s="302"/>
      <c r="K165" s="183"/>
    </row>
    <row r="166" spans="2:11" ht="17.25" customHeight="1">
      <c r="B166" s="182"/>
      <c r="C166" s="203" t="s">
        <v>396</v>
      </c>
      <c r="D166" s="203"/>
      <c r="E166" s="203"/>
      <c r="F166" s="203" t="s">
        <v>397</v>
      </c>
      <c r="G166" s="240"/>
      <c r="H166" s="241" t="s">
        <v>54</v>
      </c>
      <c r="I166" s="241" t="s">
        <v>57</v>
      </c>
      <c r="J166" s="203" t="s">
        <v>398</v>
      </c>
      <c r="K166" s="183"/>
    </row>
    <row r="167" spans="2:11" ht="17.25" customHeight="1">
      <c r="B167" s="184"/>
      <c r="C167" s="205" t="s">
        <v>399</v>
      </c>
      <c r="D167" s="205"/>
      <c r="E167" s="205"/>
      <c r="F167" s="206" t="s">
        <v>400</v>
      </c>
      <c r="G167" s="242"/>
      <c r="H167" s="243"/>
      <c r="I167" s="243"/>
      <c r="J167" s="205" t="s">
        <v>401</v>
      </c>
      <c r="K167" s="185"/>
    </row>
    <row r="168" spans="2:11" ht="5.25" customHeight="1">
      <c r="B168" s="211"/>
      <c r="C168" s="208"/>
      <c r="D168" s="208"/>
      <c r="E168" s="208"/>
      <c r="F168" s="208"/>
      <c r="G168" s="209"/>
      <c r="H168" s="208"/>
      <c r="I168" s="208"/>
      <c r="J168" s="208"/>
      <c r="K168" s="232"/>
    </row>
    <row r="169" spans="2:11" ht="15" customHeight="1">
      <c r="B169" s="211"/>
      <c r="C169" s="190" t="s">
        <v>405</v>
      </c>
      <c r="D169" s="190"/>
      <c r="E169" s="190"/>
      <c r="F169" s="210" t="s">
        <v>402</v>
      </c>
      <c r="G169" s="190"/>
      <c r="H169" s="190" t="s">
        <v>442</v>
      </c>
      <c r="I169" s="190" t="s">
        <v>404</v>
      </c>
      <c r="J169" s="190">
        <v>120</v>
      </c>
      <c r="K169" s="232"/>
    </row>
    <row r="170" spans="2:11" ht="15" customHeight="1">
      <c r="B170" s="211"/>
      <c r="C170" s="190" t="s">
        <v>451</v>
      </c>
      <c r="D170" s="190"/>
      <c r="E170" s="190"/>
      <c r="F170" s="210" t="s">
        <v>402</v>
      </c>
      <c r="G170" s="190"/>
      <c r="H170" s="190" t="s">
        <v>452</v>
      </c>
      <c r="I170" s="190" t="s">
        <v>404</v>
      </c>
      <c r="J170" s="190" t="s">
        <v>453</v>
      </c>
      <c r="K170" s="232"/>
    </row>
    <row r="171" spans="2:11" ht="15" customHeight="1">
      <c r="B171" s="211"/>
      <c r="C171" s="190" t="s">
        <v>350</v>
      </c>
      <c r="D171" s="190"/>
      <c r="E171" s="190"/>
      <c r="F171" s="210" t="s">
        <v>402</v>
      </c>
      <c r="G171" s="190"/>
      <c r="H171" s="190" t="s">
        <v>469</v>
      </c>
      <c r="I171" s="190" t="s">
        <v>404</v>
      </c>
      <c r="J171" s="190" t="s">
        <v>453</v>
      </c>
      <c r="K171" s="232"/>
    </row>
    <row r="172" spans="2:11" ht="15" customHeight="1">
      <c r="B172" s="211"/>
      <c r="C172" s="190" t="s">
        <v>407</v>
      </c>
      <c r="D172" s="190"/>
      <c r="E172" s="190"/>
      <c r="F172" s="210" t="s">
        <v>408</v>
      </c>
      <c r="G172" s="190"/>
      <c r="H172" s="190" t="s">
        <v>469</v>
      </c>
      <c r="I172" s="190" t="s">
        <v>404</v>
      </c>
      <c r="J172" s="190">
        <v>50</v>
      </c>
      <c r="K172" s="232"/>
    </row>
    <row r="173" spans="2:11" ht="15" customHeight="1">
      <c r="B173" s="211"/>
      <c r="C173" s="190" t="s">
        <v>410</v>
      </c>
      <c r="D173" s="190"/>
      <c r="E173" s="190"/>
      <c r="F173" s="210" t="s">
        <v>402</v>
      </c>
      <c r="G173" s="190"/>
      <c r="H173" s="190" t="s">
        <v>469</v>
      </c>
      <c r="I173" s="190" t="s">
        <v>412</v>
      </c>
      <c r="J173" s="190"/>
      <c r="K173" s="232"/>
    </row>
    <row r="174" spans="2:11" ht="15" customHeight="1">
      <c r="B174" s="211"/>
      <c r="C174" s="190" t="s">
        <v>421</v>
      </c>
      <c r="D174" s="190"/>
      <c r="E174" s="190"/>
      <c r="F174" s="210" t="s">
        <v>408</v>
      </c>
      <c r="G174" s="190"/>
      <c r="H174" s="190" t="s">
        <v>469</v>
      </c>
      <c r="I174" s="190" t="s">
        <v>404</v>
      </c>
      <c r="J174" s="190">
        <v>50</v>
      </c>
      <c r="K174" s="232"/>
    </row>
    <row r="175" spans="2:11" ht="15" customHeight="1">
      <c r="B175" s="211"/>
      <c r="C175" s="190" t="s">
        <v>429</v>
      </c>
      <c r="D175" s="190"/>
      <c r="E175" s="190"/>
      <c r="F175" s="210" t="s">
        <v>408</v>
      </c>
      <c r="G175" s="190"/>
      <c r="H175" s="190" t="s">
        <v>469</v>
      </c>
      <c r="I175" s="190" t="s">
        <v>404</v>
      </c>
      <c r="J175" s="190">
        <v>50</v>
      </c>
      <c r="K175" s="232"/>
    </row>
    <row r="176" spans="2:11" ht="15" customHeight="1">
      <c r="B176" s="211"/>
      <c r="C176" s="190" t="s">
        <v>427</v>
      </c>
      <c r="D176" s="190"/>
      <c r="E176" s="190"/>
      <c r="F176" s="210" t="s">
        <v>408</v>
      </c>
      <c r="G176" s="190"/>
      <c r="H176" s="190" t="s">
        <v>469</v>
      </c>
      <c r="I176" s="190" t="s">
        <v>404</v>
      </c>
      <c r="J176" s="190">
        <v>50</v>
      </c>
      <c r="K176" s="232"/>
    </row>
    <row r="177" spans="2:11" ht="15" customHeight="1">
      <c r="B177" s="211"/>
      <c r="C177" s="190" t="s">
        <v>109</v>
      </c>
      <c r="D177" s="190"/>
      <c r="E177" s="190"/>
      <c r="F177" s="210" t="s">
        <v>402</v>
      </c>
      <c r="G177" s="190"/>
      <c r="H177" s="190" t="s">
        <v>470</v>
      </c>
      <c r="I177" s="190" t="s">
        <v>471</v>
      </c>
      <c r="J177" s="190"/>
      <c r="K177" s="232"/>
    </row>
    <row r="178" spans="2:11" ht="15" customHeight="1">
      <c r="B178" s="211"/>
      <c r="C178" s="190" t="s">
        <v>57</v>
      </c>
      <c r="D178" s="190"/>
      <c r="E178" s="190"/>
      <c r="F178" s="210" t="s">
        <v>402</v>
      </c>
      <c r="G178" s="190"/>
      <c r="H178" s="190" t="s">
        <v>472</v>
      </c>
      <c r="I178" s="190" t="s">
        <v>473</v>
      </c>
      <c r="J178" s="190">
        <v>1</v>
      </c>
      <c r="K178" s="232"/>
    </row>
    <row r="179" spans="2:11" ht="15" customHeight="1">
      <c r="B179" s="211"/>
      <c r="C179" s="190" t="s">
        <v>53</v>
      </c>
      <c r="D179" s="190"/>
      <c r="E179" s="190"/>
      <c r="F179" s="210" t="s">
        <v>402</v>
      </c>
      <c r="G179" s="190"/>
      <c r="H179" s="190" t="s">
        <v>474</v>
      </c>
      <c r="I179" s="190" t="s">
        <v>404</v>
      </c>
      <c r="J179" s="190">
        <v>20</v>
      </c>
      <c r="K179" s="232"/>
    </row>
    <row r="180" spans="2:11" ht="15" customHeight="1">
      <c r="B180" s="211"/>
      <c r="C180" s="190" t="s">
        <v>54</v>
      </c>
      <c r="D180" s="190"/>
      <c r="E180" s="190"/>
      <c r="F180" s="210" t="s">
        <v>402</v>
      </c>
      <c r="G180" s="190"/>
      <c r="H180" s="190" t="s">
        <v>475</v>
      </c>
      <c r="I180" s="190" t="s">
        <v>404</v>
      </c>
      <c r="J180" s="190">
        <v>255</v>
      </c>
      <c r="K180" s="232"/>
    </row>
    <row r="181" spans="2:11" ht="15" customHeight="1">
      <c r="B181" s="211"/>
      <c r="C181" s="190" t="s">
        <v>110</v>
      </c>
      <c r="D181" s="190"/>
      <c r="E181" s="190"/>
      <c r="F181" s="210" t="s">
        <v>402</v>
      </c>
      <c r="G181" s="190"/>
      <c r="H181" s="190" t="s">
        <v>366</v>
      </c>
      <c r="I181" s="190" t="s">
        <v>404</v>
      </c>
      <c r="J181" s="190">
        <v>10</v>
      </c>
      <c r="K181" s="232"/>
    </row>
    <row r="182" spans="2:11" ht="15" customHeight="1">
      <c r="B182" s="211"/>
      <c r="C182" s="190" t="s">
        <v>111</v>
      </c>
      <c r="D182" s="190"/>
      <c r="E182" s="190"/>
      <c r="F182" s="210" t="s">
        <v>402</v>
      </c>
      <c r="G182" s="190"/>
      <c r="H182" s="190" t="s">
        <v>476</v>
      </c>
      <c r="I182" s="190" t="s">
        <v>437</v>
      </c>
      <c r="J182" s="190"/>
      <c r="K182" s="232"/>
    </row>
    <row r="183" spans="2:11" ht="15" customHeight="1">
      <c r="B183" s="211"/>
      <c r="C183" s="190" t="s">
        <v>477</v>
      </c>
      <c r="D183" s="190"/>
      <c r="E183" s="190"/>
      <c r="F183" s="210" t="s">
        <v>402</v>
      </c>
      <c r="G183" s="190"/>
      <c r="H183" s="190" t="s">
        <v>478</v>
      </c>
      <c r="I183" s="190" t="s">
        <v>437</v>
      </c>
      <c r="J183" s="190"/>
      <c r="K183" s="232"/>
    </row>
    <row r="184" spans="2:11" ht="15" customHeight="1">
      <c r="B184" s="211"/>
      <c r="C184" s="190" t="s">
        <v>466</v>
      </c>
      <c r="D184" s="190"/>
      <c r="E184" s="190"/>
      <c r="F184" s="210" t="s">
        <v>402</v>
      </c>
      <c r="G184" s="190"/>
      <c r="H184" s="190" t="s">
        <v>479</v>
      </c>
      <c r="I184" s="190" t="s">
        <v>437</v>
      </c>
      <c r="J184" s="190"/>
      <c r="K184" s="232"/>
    </row>
    <row r="185" spans="2:11" ht="15" customHeight="1">
      <c r="B185" s="211"/>
      <c r="C185" s="190" t="s">
        <v>113</v>
      </c>
      <c r="D185" s="190"/>
      <c r="E185" s="190"/>
      <c r="F185" s="210" t="s">
        <v>408</v>
      </c>
      <c r="G185" s="190"/>
      <c r="H185" s="190" t="s">
        <v>480</v>
      </c>
      <c r="I185" s="190" t="s">
        <v>404</v>
      </c>
      <c r="J185" s="190">
        <v>50</v>
      </c>
      <c r="K185" s="232"/>
    </row>
    <row r="186" spans="2:11" ht="15" customHeight="1">
      <c r="B186" s="211"/>
      <c r="C186" s="190" t="s">
        <v>481</v>
      </c>
      <c r="D186" s="190"/>
      <c r="E186" s="190"/>
      <c r="F186" s="210" t="s">
        <v>408</v>
      </c>
      <c r="G186" s="190"/>
      <c r="H186" s="190" t="s">
        <v>482</v>
      </c>
      <c r="I186" s="190" t="s">
        <v>483</v>
      </c>
      <c r="J186" s="190"/>
      <c r="K186" s="232"/>
    </row>
    <row r="187" spans="2:11" ht="15" customHeight="1">
      <c r="B187" s="211"/>
      <c r="C187" s="190" t="s">
        <v>484</v>
      </c>
      <c r="D187" s="190"/>
      <c r="E187" s="190"/>
      <c r="F187" s="210" t="s">
        <v>408</v>
      </c>
      <c r="G187" s="190"/>
      <c r="H187" s="190" t="s">
        <v>485</v>
      </c>
      <c r="I187" s="190" t="s">
        <v>483</v>
      </c>
      <c r="J187" s="190"/>
      <c r="K187" s="232"/>
    </row>
    <row r="188" spans="2:11" ht="15" customHeight="1">
      <c r="B188" s="211"/>
      <c r="C188" s="190" t="s">
        <v>486</v>
      </c>
      <c r="D188" s="190"/>
      <c r="E188" s="190"/>
      <c r="F188" s="210" t="s">
        <v>408</v>
      </c>
      <c r="G188" s="190"/>
      <c r="H188" s="190" t="s">
        <v>487</v>
      </c>
      <c r="I188" s="190" t="s">
        <v>483</v>
      </c>
      <c r="J188" s="190"/>
      <c r="K188" s="232"/>
    </row>
    <row r="189" spans="2:11" ht="15" customHeight="1">
      <c r="B189" s="211"/>
      <c r="C189" s="244" t="s">
        <v>488</v>
      </c>
      <c r="D189" s="190"/>
      <c r="E189" s="190"/>
      <c r="F189" s="210" t="s">
        <v>408</v>
      </c>
      <c r="G189" s="190"/>
      <c r="H189" s="190" t="s">
        <v>489</v>
      </c>
      <c r="I189" s="190" t="s">
        <v>490</v>
      </c>
      <c r="J189" s="245" t="s">
        <v>491</v>
      </c>
      <c r="K189" s="232"/>
    </row>
    <row r="190" spans="2:11" ht="15" customHeight="1">
      <c r="B190" s="211"/>
      <c r="C190" s="196" t="s">
        <v>42</v>
      </c>
      <c r="D190" s="190"/>
      <c r="E190" s="190"/>
      <c r="F190" s="210" t="s">
        <v>402</v>
      </c>
      <c r="G190" s="190"/>
      <c r="H190" s="187" t="s">
        <v>492</v>
      </c>
      <c r="I190" s="190" t="s">
        <v>493</v>
      </c>
      <c r="J190" s="190"/>
      <c r="K190" s="232"/>
    </row>
    <row r="191" spans="2:11" ht="15" customHeight="1">
      <c r="B191" s="211"/>
      <c r="C191" s="196" t="s">
        <v>494</v>
      </c>
      <c r="D191" s="190"/>
      <c r="E191" s="190"/>
      <c r="F191" s="210" t="s">
        <v>402</v>
      </c>
      <c r="G191" s="190"/>
      <c r="H191" s="190" t="s">
        <v>495</v>
      </c>
      <c r="I191" s="190" t="s">
        <v>437</v>
      </c>
      <c r="J191" s="190"/>
      <c r="K191" s="232"/>
    </row>
    <row r="192" spans="2:11" ht="15" customHeight="1">
      <c r="B192" s="211"/>
      <c r="C192" s="196" t="s">
        <v>496</v>
      </c>
      <c r="D192" s="190"/>
      <c r="E192" s="190"/>
      <c r="F192" s="210" t="s">
        <v>402</v>
      </c>
      <c r="G192" s="190"/>
      <c r="H192" s="190" t="s">
        <v>497</v>
      </c>
      <c r="I192" s="190" t="s">
        <v>437</v>
      </c>
      <c r="J192" s="190"/>
      <c r="K192" s="232"/>
    </row>
    <row r="193" spans="2:11" ht="15" customHeight="1">
      <c r="B193" s="211"/>
      <c r="C193" s="196" t="s">
        <v>498</v>
      </c>
      <c r="D193" s="190"/>
      <c r="E193" s="190"/>
      <c r="F193" s="210" t="s">
        <v>408</v>
      </c>
      <c r="G193" s="190"/>
      <c r="H193" s="190" t="s">
        <v>499</v>
      </c>
      <c r="I193" s="190" t="s">
        <v>437</v>
      </c>
      <c r="J193" s="190"/>
      <c r="K193" s="232"/>
    </row>
    <row r="194" spans="2:11" ht="15" customHeight="1">
      <c r="B194" s="238"/>
      <c r="C194" s="246"/>
      <c r="D194" s="220"/>
      <c r="E194" s="220"/>
      <c r="F194" s="220"/>
      <c r="G194" s="220"/>
      <c r="H194" s="220"/>
      <c r="I194" s="220"/>
      <c r="J194" s="220"/>
      <c r="K194" s="239"/>
    </row>
    <row r="195" spans="2:11" ht="18.75" customHeight="1">
      <c r="B195" s="187"/>
      <c r="C195" s="190"/>
      <c r="D195" s="190"/>
      <c r="E195" s="190"/>
      <c r="F195" s="210"/>
      <c r="G195" s="190"/>
      <c r="H195" s="190"/>
      <c r="I195" s="190"/>
      <c r="J195" s="190"/>
      <c r="K195" s="187"/>
    </row>
    <row r="196" spans="2:11" ht="18.75" customHeight="1">
      <c r="B196" s="187"/>
      <c r="C196" s="190"/>
      <c r="D196" s="190"/>
      <c r="E196" s="190"/>
      <c r="F196" s="210"/>
      <c r="G196" s="190"/>
      <c r="H196" s="190"/>
      <c r="I196" s="190"/>
      <c r="J196" s="190"/>
      <c r="K196" s="187"/>
    </row>
    <row r="197" spans="2:11" ht="18.75" customHeight="1">
      <c r="B197" s="197"/>
      <c r="C197" s="197"/>
      <c r="D197" s="197"/>
      <c r="E197" s="197"/>
      <c r="F197" s="197"/>
      <c r="G197" s="197"/>
      <c r="H197" s="197"/>
      <c r="I197" s="197"/>
      <c r="J197" s="197"/>
      <c r="K197" s="197"/>
    </row>
    <row r="198" spans="2:11" ht="12">
      <c r="B198" s="179"/>
      <c r="C198" s="180"/>
      <c r="D198" s="180"/>
      <c r="E198" s="180"/>
      <c r="F198" s="180"/>
      <c r="G198" s="180"/>
      <c r="H198" s="180"/>
      <c r="I198" s="180"/>
      <c r="J198" s="180"/>
      <c r="K198" s="181"/>
    </row>
    <row r="199" spans="2:11" ht="22.2">
      <c r="B199" s="182"/>
      <c r="C199" s="302" t="s">
        <v>500</v>
      </c>
      <c r="D199" s="302"/>
      <c r="E199" s="302"/>
      <c r="F199" s="302"/>
      <c r="G199" s="302"/>
      <c r="H199" s="302"/>
      <c r="I199" s="302"/>
      <c r="J199" s="302"/>
      <c r="K199" s="183"/>
    </row>
    <row r="200" spans="2:11" ht="25.5" customHeight="1">
      <c r="B200" s="182"/>
      <c r="C200" s="247" t="s">
        <v>501</v>
      </c>
      <c r="D200" s="247"/>
      <c r="E200" s="247"/>
      <c r="F200" s="247" t="s">
        <v>502</v>
      </c>
      <c r="G200" s="248"/>
      <c r="H200" s="305" t="s">
        <v>503</v>
      </c>
      <c r="I200" s="305"/>
      <c r="J200" s="305"/>
      <c r="K200" s="183"/>
    </row>
    <row r="201" spans="2:11" ht="5.25" customHeight="1">
      <c r="B201" s="211"/>
      <c r="C201" s="208"/>
      <c r="D201" s="208"/>
      <c r="E201" s="208"/>
      <c r="F201" s="208"/>
      <c r="G201" s="190"/>
      <c r="H201" s="208"/>
      <c r="I201" s="208"/>
      <c r="J201" s="208"/>
      <c r="K201" s="232"/>
    </row>
    <row r="202" spans="2:11" ht="15" customHeight="1">
      <c r="B202" s="211"/>
      <c r="C202" s="190" t="s">
        <v>493</v>
      </c>
      <c r="D202" s="190"/>
      <c r="E202" s="190"/>
      <c r="F202" s="210" t="s">
        <v>43</v>
      </c>
      <c r="G202" s="190"/>
      <c r="H202" s="304" t="s">
        <v>504</v>
      </c>
      <c r="I202" s="304"/>
      <c r="J202" s="304"/>
      <c r="K202" s="232"/>
    </row>
    <row r="203" spans="2:11" ht="15" customHeight="1">
      <c r="B203" s="211"/>
      <c r="C203" s="217"/>
      <c r="D203" s="190"/>
      <c r="E203" s="190"/>
      <c r="F203" s="210" t="s">
        <v>44</v>
      </c>
      <c r="G203" s="190"/>
      <c r="H203" s="304" t="s">
        <v>505</v>
      </c>
      <c r="I203" s="304"/>
      <c r="J203" s="304"/>
      <c r="K203" s="232"/>
    </row>
    <row r="204" spans="2:11" ht="15" customHeight="1">
      <c r="B204" s="211"/>
      <c r="C204" s="217"/>
      <c r="D204" s="190"/>
      <c r="E204" s="190"/>
      <c r="F204" s="210" t="s">
        <v>47</v>
      </c>
      <c r="G204" s="190"/>
      <c r="H204" s="304" t="s">
        <v>506</v>
      </c>
      <c r="I204" s="304"/>
      <c r="J204" s="304"/>
      <c r="K204" s="232"/>
    </row>
    <row r="205" spans="2:11" ht="15" customHeight="1">
      <c r="B205" s="211"/>
      <c r="C205" s="190"/>
      <c r="D205" s="190"/>
      <c r="E205" s="190"/>
      <c r="F205" s="210" t="s">
        <v>45</v>
      </c>
      <c r="G205" s="190"/>
      <c r="H205" s="304" t="s">
        <v>507</v>
      </c>
      <c r="I205" s="304"/>
      <c r="J205" s="304"/>
      <c r="K205" s="232"/>
    </row>
    <row r="206" spans="2:11" ht="15" customHeight="1">
      <c r="B206" s="211"/>
      <c r="C206" s="190"/>
      <c r="D206" s="190"/>
      <c r="E206" s="190"/>
      <c r="F206" s="210" t="s">
        <v>46</v>
      </c>
      <c r="G206" s="190"/>
      <c r="H206" s="304" t="s">
        <v>508</v>
      </c>
      <c r="I206" s="304"/>
      <c r="J206" s="304"/>
      <c r="K206" s="232"/>
    </row>
    <row r="207" spans="2:11" ht="15" customHeight="1">
      <c r="B207" s="211"/>
      <c r="C207" s="190"/>
      <c r="D207" s="190"/>
      <c r="E207" s="190"/>
      <c r="F207" s="210"/>
      <c r="G207" s="190"/>
      <c r="H207" s="190"/>
      <c r="I207" s="190"/>
      <c r="J207" s="190"/>
      <c r="K207" s="232"/>
    </row>
    <row r="208" spans="2:11" ht="15" customHeight="1">
      <c r="B208" s="211"/>
      <c r="C208" s="190" t="s">
        <v>449</v>
      </c>
      <c r="D208" s="190"/>
      <c r="E208" s="190"/>
      <c r="F208" s="210" t="s">
        <v>79</v>
      </c>
      <c r="G208" s="190"/>
      <c r="H208" s="304" t="s">
        <v>509</v>
      </c>
      <c r="I208" s="304"/>
      <c r="J208" s="304"/>
      <c r="K208" s="232"/>
    </row>
    <row r="209" spans="2:11" ht="15" customHeight="1">
      <c r="B209" s="211"/>
      <c r="C209" s="217"/>
      <c r="D209" s="190"/>
      <c r="E209" s="190"/>
      <c r="F209" s="210" t="s">
        <v>344</v>
      </c>
      <c r="G209" s="190"/>
      <c r="H209" s="304" t="s">
        <v>345</v>
      </c>
      <c r="I209" s="304"/>
      <c r="J209" s="304"/>
      <c r="K209" s="232"/>
    </row>
    <row r="210" spans="2:11" ht="15" customHeight="1">
      <c r="B210" s="211"/>
      <c r="C210" s="190"/>
      <c r="D210" s="190"/>
      <c r="E210" s="190"/>
      <c r="F210" s="210" t="s">
        <v>342</v>
      </c>
      <c r="G210" s="190"/>
      <c r="H210" s="304" t="s">
        <v>510</v>
      </c>
      <c r="I210" s="304"/>
      <c r="J210" s="304"/>
      <c r="K210" s="232"/>
    </row>
    <row r="211" spans="2:11" ht="15" customHeight="1">
      <c r="B211" s="249"/>
      <c r="C211" s="217"/>
      <c r="D211" s="217"/>
      <c r="E211" s="217"/>
      <c r="F211" s="210" t="s">
        <v>346</v>
      </c>
      <c r="G211" s="196"/>
      <c r="H211" s="303" t="s">
        <v>347</v>
      </c>
      <c r="I211" s="303"/>
      <c r="J211" s="303"/>
      <c r="K211" s="250"/>
    </row>
    <row r="212" spans="2:11" ht="15" customHeight="1">
      <c r="B212" s="249"/>
      <c r="C212" s="217"/>
      <c r="D212" s="217"/>
      <c r="E212" s="217"/>
      <c r="F212" s="210" t="s">
        <v>348</v>
      </c>
      <c r="G212" s="196"/>
      <c r="H212" s="303" t="s">
        <v>511</v>
      </c>
      <c r="I212" s="303"/>
      <c r="J212" s="303"/>
      <c r="K212" s="250"/>
    </row>
    <row r="213" spans="2:11" ht="15" customHeight="1">
      <c r="B213" s="249"/>
      <c r="C213" s="217"/>
      <c r="D213" s="217"/>
      <c r="E213" s="217"/>
      <c r="F213" s="251"/>
      <c r="G213" s="196"/>
      <c r="H213" s="252"/>
      <c r="I213" s="252"/>
      <c r="J213" s="252"/>
      <c r="K213" s="250"/>
    </row>
    <row r="214" spans="2:11" ht="15" customHeight="1">
      <c r="B214" s="249"/>
      <c r="C214" s="190" t="s">
        <v>473</v>
      </c>
      <c r="D214" s="217"/>
      <c r="E214" s="217"/>
      <c r="F214" s="210">
        <v>1</v>
      </c>
      <c r="G214" s="196"/>
      <c r="H214" s="303" t="s">
        <v>512</v>
      </c>
      <c r="I214" s="303"/>
      <c r="J214" s="303"/>
      <c r="K214" s="250"/>
    </row>
    <row r="215" spans="2:11" ht="15" customHeight="1">
      <c r="B215" s="249"/>
      <c r="C215" s="217"/>
      <c r="D215" s="217"/>
      <c r="E215" s="217"/>
      <c r="F215" s="210">
        <v>2</v>
      </c>
      <c r="G215" s="196"/>
      <c r="H215" s="303" t="s">
        <v>513</v>
      </c>
      <c r="I215" s="303"/>
      <c r="J215" s="303"/>
      <c r="K215" s="250"/>
    </row>
    <row r="216" spans="2:11" ht="15" customHeight="1">
      <c r="B216" s="249"/>
      <c r="C216" s="217"/>
      <c r="D216" s="217"/>
      <c r="E216" s="217"/>
      <c r="F216" s="210">
        <v>3</v>
      </c>
      <c r="G216" s="196"/>
      <c r="H216" s="303" t="s">
        <v>514</v>
      </c>
      <c r="I216" s="303"/>
      <c r="J216" s="303"/>
      <c r="K216" s="250"/>
    </row>
    <row r="217" spans="2:11" ht="15" customHeight="1">
      <c r="B217" s="249"/>
      <c r="C217" s="217"/>
      <c r="D217" s="217"/>
      <c r="E217" s="217"/>
      <c r="F217" s="210">
        <v>4</v>
      </c>
      <c r="G217" s="196"/>
      <c r="H217" s="303" t="s">
        <v>515</v>
      </c>
      <c r="I217" s="303"/>
      <c r="J217" s="303"/>
      <c r="K217" s="250"/>
    </row>
    <row r="218" spans="2:11" ht="12.75" customHeight="1">
      <c r="B218" s="253"/>
      <c r="C218" s="254"/>
      <c r="D218" s="254"/>
      <c r="E218" s="254"/>
      <c r="F218" s="254"/>
      <c r="G218" s="254"/>
      <c r="H218" s="254"/>
      <c r="I218" s="254"/>
      <c r="J218" s="254"/>
      <c r="K218" s="255"/>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C3:J3"/>
    <mergeCell ref="C9:J9"/>
    <mergeCell ref="D10:J10"/>
    <mergeCell ref="D15:J15"/>
    <mergeCell ref="C4:J4"/>
    <mergeCell ref="C6:J6"/>
    <mergeCell ref="C7:J7"/>
    <mergeCell ref="D11:J11"/>
    <mergeCell ref="D16:J16"/>
    <mergeCell ref="D17:J17"/>
    <mergeCell ref="F18:J18"/>
    <mergeCell ref="D33:J33"/>
    <mergeCell ref="D34:J34"/>
    <mergeCell ref="F20:J20"/>
    <mergeCell ref="F23:J23"/>
    <mergeCell ref="F21:J21"/>
    <mergeCell ref="F22:J22"/>
    <mergeCell ref="F19:J19"/>
    <mergeCell ref="D47:J47"/>
    <mergeCell ref="E48:J48"/>
    <mergeCell ref="E49:J49"/>
    <mergeCell ref="D51:J51"/>
    <mergeCell ref="E50:J50"/>
    <mergeCell ref="C52:J52"/>
    <mergeCell ref="C54:J54"/>
    <mergeCell ref="C55:J55"/>
    <mergeCell ref="D61:J61"/>
    <mergeCell ref="C57:J57"/>
    <mergeCell ref="D58:J58"/>
    <mergeCell ref="D59:J59"/>
    <mergeCell ref="D60:J60"/>
    <mergeCell ref="D69:J69"/>
    <mergeCell ref="D70:J70"/>
    <mergeCell ref="C75:J75"/>
    <mergeCell ref="D62:J62"/>
    <mergeCell ref="D65:J65"/>
    <mergeCell ref="D66:J66"/>
    <mergeCell ref="D68:J68"/>
    <mergeCell ref="D63:J63"/>
    <mergeCell ref="D67:J67"/>
  </mergeCells>
  <printOptions/>
  <pageMargins left="0.5902778" right="0.5902778" top="0.5902778" bottom="0.5902778" header="0" footer="0"/>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Staněk</dc:creator>
  <cp:keywords/>
  <dc:description/>
  <cp:lastModifiedBy>Ing. Ondřej Kolář</cp:lastModifiedBy>
  <cp:lastPrinted>2019-05-17T07:30:59Z</cp:lastPrinted>
  <dcterms:created xsi:type="dcterms:W3CDTF">2019-05-16T08:41:34Z</dcterms:created>
  <dcterms:modified xsi:type="dcterms:W3CDTF">2019-09-23T11:02:49Z</dcterms:modified>
  <cp:category/>
  <cp:version/>
  <cp:contentType/>
  <cp:contentStatus/>
</cp:coreProperties>
</file>