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050" tabRatio="500" firstSheet="2" activeTab="3"/>
  </bookViews>
  <sheets>
    <sheet name="Rekapitulace stavby" sheetId="1" r:id="rId1"/>
    <sheet name="1 - vnitřní úpravy - stav..." sheetId="2" r:id="rId2"/>
    <sheet name="2 - vnitřní úpravy - výpl..." sheetId="3" r:id="rId3"/>
    <sheet name="3 - vnitřní úpravy - úpra..." sheetId="4" r:id="rId4"/>
  </sheets>
  <definedNames>
    <definedName name="_xlnm._FilterDatabase" localSheetId="1" hidden="1">'1 - vnitřní úpravy - stav...'!$C$131:$K$221</definedName>
    <definedName name="_xlnm._FilterDatabase" localSheetId="2" hidden="1">'2 - vnitřní úpravy - výpl...'!$C$121:$K$137</definedName>
    <definedName name="_xlnm._FilterDatabase" localSheetId="3" hidden="1">'3 - vnitřní úpravy - úpra...'!$C$126:$K$200</definedName>
    <definedName name="_xlnm.Print_Area" localSheetId="1">'1 - vnitřní úpravy - stav...'!$C$4:$J$76,'1 - vnitřní úpravy - stav...'!$C$82:$J$113,'1 - vnitřní úpravy - stav...'!$C$119:$K$221</definedName>
    <definedName name="_xlnm.Print_Area" localSheetId="2">'2 - vnitřní úpravy - výpl...'!$C$4:$J$76,'2 - vnitřní úpravy - výpl...'!$C$82:$J$103,'2 - vnitřní úpravy - výpl...'!$C$109:$K$137</definedName>
    <definedName name="_xlnm.Print_Area" localSheetId="3">'3 - vnitřní úpravy - úpra...'!$C$4:$J$76,'3 - vnitřní úpravy - úpra...'!$C$82:$J$108,'3 - vnitřní úpravy - úpra...'!$C$114:$K$200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'1 - vnitřní úpravy - stav...'!$131:$131</definedName>
    <definedName name="_xlnm.Print_Titles" localSheetId="2">'2 - vnitřní úpravy - výpl...'!$121:$121</definedName>
    <definedName name="_xlnm.Print_Titles" localSheetId="3">'3 - vnitřní úpravy - úpra...'!$126:$126</definedName>
  </definedNames>
  <calcPr calcId="162913"/>
  <extLst/>
</workbook>
</file>

<file path=xl/sharedStrings.xml><?xml version="1.0" encoding="utf-8"?>
<sst xmlns="http://schemas.openxmlformats.org/spreadsheetml/2006/main" count="2391" uniqueCount="629">
  <si>
    <t>Export Komplet</t>
  </si>
  <si>
    <t>2.0</t>
  </si>
  <si>
    <t>False</t>
  </si>
  <si>
    <t>{12f607fc-9a9d-4770-aafa-dc20e2c45150}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</si>
  <si>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</si>
  <si>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</si>
  <si>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</si>
  <si>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</si>
  <si>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</si>
  <si>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</si>
  <si>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</si>
  <si>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</si>
  <si>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</si>
  <si>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</si>
  <si>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</si>
  <si>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</si>
  <si>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</si>
  <si>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</si>
  <si>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</si>
  <si>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</si>
  <si>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</si>
  <si>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</si>
  <si>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</si>
  <si>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Ing. arch. David Helcel, Dolní nám. 30, Olomouc</t>
  </si>
  <si>
    <t>True</t>
  </si>
  <si>
    <t>Zpracovatel:</t>
  </si>
  <si>
    <t>Ing. Dušan Janovský, Kmochova 23, Olomouc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</si>
  <si>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</si>
  <si>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</si>
  <si>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</si>
  <si>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</si>
  <si>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</si>
  <si>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</si>
  <si>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</si>
  <si>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</si>
  <si>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</si>
  <si>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</si>
  <si>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</si>
  <si>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</si>
  <si>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</si>
  <si>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</si>
  <si>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</si>
  <si>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</si>
  <si>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</si>
  <si>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</si>
  <si>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</si>
  <si>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</si>
  <si>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</si>
  <si>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</si>
  <si>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</si>
  <si>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</si>
  <si>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</si>
  <si>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</si>
  <si>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</si>
  <si>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</si>
  <si>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</si>
  <si>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</si>
  <si>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</si>
  <si>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</si>
  <si>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</si>
  <si>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</si>
  <si>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</si>
  <si>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</si>
  <si>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</si>
  <si>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</si>
  <si>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</si>
  <si>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</si>
  <si>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</si>
  <si>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</si>
  <si>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</si>
  <si>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</si>
  <si>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</si>
  <si>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</si>
  <si>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</si>
  <si>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vnitřní úpravy - stavební část</t>
  </si>
  <si>
    <t>STA</t>
  </si>
  <si>
    <t>{bf6dafb1-09f9-4e05-b7df-a96ab6566f18}</t>
  </si>
  <si>
    <t>2</t>
  </si>
  <si>
    <t>vnitřní úpravy - výplně otvorů</t>
  </si>
  <si>
    <t>{95252e48-3a42-4381-9f65-847666522e66}</t>
  </si>
  <si>
    <t>3</t>
  </si>
  <si>
    <t>vnitřní úpravy - úprava elektroinstalace</t>
  </si>
  <si>
    <t>{582835a0-bfad-4f84-bec3-38f2a823d15c}</t>
  </si>
  <si>
    <t>KRYCÍ LIST SOUPISU PRACÍ</t>
  </si>
  <si>
    <t>Objekt:</t>
  </si>
  <si>
    <t>1 - vnitřní úpravy - stavební část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</si>
  <si>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</si>
  <si>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</si>
  <si>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</si>
  <si>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</si>
  <si>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</si>
  <si>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</si>
  <si>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</si>
  <si>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</si>
  <si>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</si>
  <si>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</si>
  <si>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</si>
  <si>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</si>
  <si>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</si>
  <si>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</si>
  <si>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</si>
  <si>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</si>
  <si>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</si>
  <si>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</si>
  <si>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784 - Dokončovací práce - malby a tapety</t>
  </si>
  <si>
    <t>2) Ostatní náklady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</si>
  <si>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</si>
  <si>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</si>
  <si>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</si>
  <si>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</si>
  <si>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</si>
  <si>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</si>
  <si>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</si>
  <si>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</si>
  <si>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</si>
  <si>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</si>
  <si>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</si>
  <si>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</si>
  <si>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</si>
  <si>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</si>
  <si>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</si>
  <si>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</si>
  <si>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</si>
  <si>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</si>
  <si>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</si>
  <si>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</si>
  <si>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612315223</t>
  </si>
  <si>
    <t>Vápenná štuková omítka malých ploch do 1,0 m2 na stěnách</t>
  </si>
  <si>
    <t>kus</t>
  </si>
  <si>
    <t>CS ÚRS 2020 01</t>
  </si>
  <si>
    <t>4</t>
  </si>
  <si>
    <t>41302543</t>
  </si>
  <si>
    <t>VV</t>
  </si>
  <si>
    <t>po vybourané příčce</t>
  </si>
  <si>
    <t>997</t>
  </si>
  <si>
    <t>Přesun sutě</t>
  </si>
  <si>
    <t>997013156</t>
  </si>
  <si>
    <t>Vnitrostaveništní doprava suti a vybouraných hmot pro budovy v do 21 m s omezením mechanizace</t>
  </si>
  <si>
    <t>t</t>
  </si>
  <si>
    <t>-42574513</t>
  </si>
  <si>
    <t>997013509</t>
  </si>
  <si>
    <t>Příplatek k odvozu suti a vybouraných hmot na skládku ZKD 1 km přes 1 km</t>
  </si>
  <si>
    <t>910170867</t>
  </si>
  <si>
    <t>0,491*15 'Přepočtené koeficientem množství</t>
  </si>
  <si>
    <t>997013511</t>
  </si>
  <si>
    <t>Odvoz suti a vybouraných hmot z meziskládky na skládku do 1 km s naložením a se složením</t>
  </si>
  <si>
    <t>311101802</t>
  </si>
  <si>
    <t>5</t>
  </si>
  <si>
    <t>997013631</t>
  </si>
  <si>
    <t>Poplatek za uložení na skládce (skládkovné) stavebního odpadu směsného kód odpadu 17 09 04</t>
  </si>
  <si>
    <t>1013507299</t>
  </si>
  <si>
    <t>998</t>
  </si>
  <si>
    <t>Přesun hmot</t>
  </si>
  <si>
    <t>998018003</t>
  </si>
  <si>
    <t>Přesun hmot ruční pro budovy v do 24 m</t>
  </si>
  <si>
    <t>-1262513823</t>
  </si>
  <si>
    <t>PSV</t>
  </si>
  <si>
    <t>Práce a dodávky PSV</t>
  </si>
  <si>
    <t>721</t>
  </si>
  <si>
    <t>Zdravotechnika - vnitřní kanalizace</t>
  </si>
  <si>
    <t>7</t>
  </si>
  <si>
    <t>721100911</t>
  </si>
  <si>
    <t>Zazátkování hrdla potrubí kanalizačního</t>
  </si>
  <si>
    <t>16</t>
  </si>
  <si>
    <t>654452002</t>
  </si>
  <si>
    <t>8</t>
  </si>
  <si>
    <t>721171913</t>
  </si>
  <si>
    <t>Potrubí z PP propojení potrubí DN 50</t>
  </si>
  <si>
    <t>2092962464</t>
  </si>
  <si>
    <t>9</t>
  </si>
  <si>
    <t>998721203</t>
  </si>
  <si>
    <t>Přesun hmot procentní pro vnitřní kanalizace v objektech v do 24 m</t>
  </si>
  <si>
    <t>%</t>
  </si>
  <si>
    <t>1728710830</t>
  </si>
  <si>
    <t>722</t>
  </si>
  <si>
    <t>Zdravotechnika - vnitřní vodovod</t>
  </si>
  <si>
    <t>10</t>
  </si>
  <si>
    <t>722130901</t>
  </si>
  <si>
    <t>Potrubí pozinkované závitové zazátkování vývodu</t>
  </si>
  <si>
    <t>-868959588</t>
  </si>
  <si>
    <t>11</t>
  </si>
  <si>
    <t>722131932</t>
  </si>
  <si>
    <t>Potrubí pozinkované závitové propojení potrubí DN 20</t>
  </si>
  <si>
    <t>-8539656</t>
  </si>
  <si>
    <t>12</t>
  </si>
  <si>
    <t>998722203</t>
  </si>
  <si>
    <t>Přesun hmot procentní pro vnitřní vodovod v objektech v do 24 m</t>
  </si>
  <si>
    <t>503055969</t>
  </si>
  <si>
    <t>725</t>
  </si>
  <si>
    <t>Zdravotechnika - zařizovací předměty</t>
  </si>
  <si>
    <t>13</t>
  </si>
  <si>
    <t>725210821</t>
  </si>
  <si>
    <t>Demontáž umyvadel bez výtokových armatur</t>
  </si>
  <si>
    <t>soubor</t>
  </si>
  <si>
    <t>1781218810</t>
  </si>
  <si>
    <t>14</t>
  </si>
  <si>
    <t>725820801</t>
  </si>
  <si>
    <t>Demontáž baterie nástěnné do G 3 / 4</t>
  </si>
  <si>
    <t>-1679696588</t>
  </si>
  <si>
    <t>725860811</t>
  </si>
  <si>
    <t>Demontáž uzávěrů zápachu jednoduchých</t>
  </si>
  <si>
    <t>-26542470</t>
  </si>
  <si>
    <t>725590813</t>
  </si>
  <si>
    <t>Přemístění vnitrostaveništní demontovaných zařizovacích předmětů v objektech výšky do 24 m</t>
  </si>
  <si>
    <t>-1835938599</t>
  </si>
  <si>
    <t>17</t>
  </si>
  <si>
    <t>725219102</t>
  </si>
  <si>
    <t>Montáž umyvadla připevněného na šrouby do zdiva</t>
  </si>
  <si>
    <t>-433807098</t>
  </si>
  <si>
    <t>18</t>
  </si>
  <si>
    <t>725829121</t>
  </si>
  <si>
    <t>Montáž baterie umyvadlové nástěnné pákové a klasické ostatní typ</t>
  </si>
  <si>
    <t>1713173042</t>
  </si>
  <si>
    <t>19</t>
  </si>
  <si>
    <t>998725203</t>
  </si>
  <si>
    <t>Přesun hmot procentní pro zařizovací předměty v objektech v do 24 m</t>
  </si>
  <si>
    <t>1199606167</t>
  </si>
  <si>
    <t>763</t>
  </si>
  <si>
    <t>Konstrukce suché výstavby</t>
  </si>
  <si>
    <t>20</t>
  </si>
  <si>
    <t>763111811</t>
  </si>
  <si>
    <t>Demontáž SDK příčky s jednoduchou ocelovou nosnou konstrukcí opláštění jednoduché</t>
  </si>
  <si>
    <t>m2</t>
  </si>
  <si>
    <t>1881058285</t>
  </si>
  <si>
    <t>3,3*4,25</t>
  </si>
  <si>
    <t>763221121</t>
  </si>
  <si>
    <t>Sádrovláknitá stěna předsazená tl 87,5 mm CW+UW 75 deska 1x12,5 s izolací EI 30 Rw do 40 dB</t>
  </si>
  <si>
    <t>-1378401792</t>
  </si>
  <si>
    <t>opláštění AL dveří - P1</t>
  </si>
  <si>
    <t>3,3*1,8*2</t>
  </si>
  <si>
    <t>opláštění stáv. příček - P2</t>
  </si>
  <si>
    <t>3,3*4,25*2</t>
  </si>
  <si>
    <t>Součet</t>
  </si>
  <si>
    <t>22</t>
  </si>
  <si>
    <t>763111</t>
  </si>
  <si>
    <t>Příčka tl 150 mm profil CW+UW sklolaminát. vlnité desky 76/18 mm</t>
  </si>
  <si>
    <t>-991622132</t>
  </si>
  <si>
    <t>příčka P4</t>
  </si>
  <si>
    <t>2,67*(3,99+0,74)</t>
  </si>
  <si>
    <t>23</t>
  </si>
  <si>
    <t>763111742</t>
  </si>
  <si>
    <t>Montáž jedné vrstvy tepelné izolace do SDK příčky</t>
  </si>
  <si>
    <t>-1221218634</t>
  </si>
  <si>
    <t>příčka P4 - 5 polí</t>
  </si>
  <si>
    <t>2,65*0,65*5</t>
  </si>
  <si>
    <t>24</t>
  </si>
  <si>
    <t>M</t>
  </si>
  <si>
    <t>59054196</t>
  </si>
  <si>
    <t>lišta okrajová překrytí spoje na sráz (38x 50000mm)</t>
  </si>
  <si>
    <t>m</t>
  </si>
  <si>
    <t>32</t>
  </si>
  <si>
    <t>655372813</t>
  </si>
  <si>
    <t>8,82352941176471*1,02 'Přepočtené koeficientem množství</t>
  </si>
  <si>
    <t>25</t>
  </si>
  <si>
    <t>63150968</t>
  </si>
  <si>
    <t>pás tepelně izolační příčkový akustický λ=0,036-0,037 tl 100mm</t>
  </si>
  <si>
    <t>1779718803</t>
  </si>
  <si>
    <t>26</t>
  </si>
  <si>
    <t>763211128</t>
  </si>
  <si>
    <t>Sádrovláknitá příčka tl 125 mm profil CW+UW 100 desky 1x12,5 s izolací EI do 60 Rw do 54 dB</t>
  </si>
  <si>
    <t>1427486819</t>
  </si>
  <si>
    <t>příčka P3</t>
  </si>
  <si>
    <t>2,05*3,5+3,3*5</t>
  </si>
  <si>
    <t>3,3*7,5*2</t>
  </si>
  <si>
    <t>27</t>
  </si>
  <si>
    <t>763111621</t>
  </si>
  <si>
    <t>Montáž desek tl 12,5 mm SDK příčka oboustranně</t>
  </si>
  <si>
    <t>307369946</t>
  </si>
  <si>
    <t>na žb stěnu</t>
  </si>
  <si>
    <t>1,9</t>
  </si>
  <si>
    <t>28</t>
  </si>
  <si>
    <t>28318922</t>
  </si>
  <si>
    <t>deska vlnitá PVC 76/18 tl 0,8mm žlutá</t>
  </si>
  <si>
    <t>-1448654578</t>
  </si>
  <si>
    <t>29</t>
  </si>
  <si>
    <t>998763403</t>
  </si>
  <si>
    <t>Přesun hmot procentní pro sádrokartonové konstrukce v objektech v do 24 m</t>
  </si>
  <si>
    <t>1881585558</t>
  </si>
  <si>
    <t>766</t>
  </si>
  <si>
    <t>Konstrukce truhlářské</t>
  </si>
  <si>
    <t>30</t>
  </si>
  <si>
    <t>766660372</t>
  </si>
  <si>
    <t>Montáž posuvných dveří jednokřídlových průchozí výšky přes 2,5 m a šířky do 1200 mm do pojezdu na stěnu</t>
  </si>
  <si>
    <t>1544905205</t>
  </si>
  <si>
    <t>31</t>
  </si>
  <si>
    <t>611823</t>
  </si>
  <si>
    <t>kování posuvné pro dveře posuvné na stěnu do garnyže pro š 145mm</t>
  </si>
  <si>
    <t>-631120138</t>
  </si>
  <si>
    <t>5532</t>
  </si>
  <si>
    <t>dveře posuvné, rám AL, průchod 1400mm, opláštěníní sklolaminátem vlnitým</t>
  </si>
  <si>
    <t>-734874388</t>
  </si>
  <si>
    <t>dle v.č. S1, S2 - cena dle výběru investora</t>
  </si>
  <si>
    <t>2,67*1,4</t>
  </si>
  <si>
    <t>33</t>
  </si>
  <si>
    <t>998766203</t>
  </si>
  <si>
    <t>Přesun hmot procentní pro konstrukce truhlářské v objektech v do 24 m</t>
  </si>
  <si>
    <t>2122645596</t>
  </si>
  <si>
    <t>776</t>
  </si>
  <si>
    <t>Podlahy povlakové</t>
  </si>
  <si>
    <t>34</t>
  </si>
  <si>
    <t>776201911</t>
  </si>
  <si>
    <t>Oprava podlah výměnou podlahového povlaku plochy do 0,50 m2</t>
  </si>
  <si>
    <t>-1048448708</t>
  </si>
  <si>
    <t>0,15*4,25</t>
  </si>
  <si>
    <t>35</t>
  </si>
  <si>
    <t>BSE.873</t>
  </si>
  <si>
    <t>Přírodní linoleum, role šířky 2m, tloušťka 2,50mm</t>
  </si>
  <si>
    <t>112613960</t>
  </si>
  <si>
    <t>P</t>
  </si>
  <si>
    <t>36</t>
  </si>
  <si>
    <t>776201921</t>
  </si>
  <si>
    <t>Základní čištění stávajících podlahovin vysátím a setření vlhkým mopem</t>
  </si>
  <si>
    <t>-1576873758</t>
  </si>
  <si>
    <t>37</t>
  </si>
  <si>
    <t>776201922</t>
  </si>
  <si>
    <t>Základní čištění stávajících elastických podlahovin včetně jednosložkového dvouvrstvého polymer nátěru</t>
  </si>
  <si>
    <t>1226274568</t>
  </si>
  <si>
    <t>38</t>
  </si>
  <si>
    <t>776421111</t>
  </si>
  <si>
    <t>Montáž obvodových lišt lepením</t>
  </si>
  <si>
    <t>1918330287</t>
  </si>
  <si>
    <t>4,25*2*2+1,8*2+5*2+3,375*2+7,5*2*2</t>
  </si>
  <si>
    <t>39</t>
  </si>
  <si>
    <t>NVB.4</t>
  </si>
  <si>
    <t>soklová lišta hliníková 30x30x3mm, 2,5m</t>
  </si>
  <si>
    <t>1692411850</t>
  </si>
  <si>
    <t>67,35*1,1</t>
  </si>
  <si>
    <t>74,085*1,02 'Přepočtené koeficientem množství</t>
  </si>
  <si>
    <t>40</t>
  </si>
  <si>
    <t>998776203</t>
  </si>
  <si>
    <t>Přesun hmot procentní pro podlahy povlakové v objektech v do 24 m</t>
  </si>
  <si>
    <t>1008795839</t>
  </si>
  <si>
    <t>784</t>
  </si>
  <si>
    <t>Dokončovací práce - malby a tapety</t>
  </si>
  <si>
    <t>41</t>
  </si>
  <si>
    <t>784111011</t>
  </si>
  <si>
    <t>Obroušení podkladu omítnutého v místnostech výšky do 3,80 m</t>
  </si>
  <si>
    <t>-1873056910</t>
  </si>
  <si>
    <t>po vybourané příčce - strop a stěny</t>
  </si>
  <si>
    <t>1+1</t>
  </si>
  <si>
    <t>42</t>
  </si>
  <si>
    <t>784221101</t>
  </si>
  <si>
    <t>Dvojnásobné bílé malby ze směsí za sucha dobře otěruvzdorných v místnostech do 3,80 m</t>
  </si>
  <si>
    <t>1294484020</t>
  </si>
  <si>
    <t>43</t>
  </si>
  <si>
    <t>784221131</t>
  </si>
  <si>
    <t>Příplatek k cenám 2x maleb za sucha otěruvzdorných za provádění plochy do 5 m2</t>
  </si>
  <si>
    <t>-406496421</t>
  </si>
  <si>
    <t>2 - vnitřní úpravy - výplně otvorů</t>
  </si>
  <si>
    <t xml:space="preserve">    64 - Osazování výplní otvorů</t>
  </si>
  <si>
    <t>64</t>
  </si>
  <si>
    <t>Osazování výplní otvorů</t>
  </si>
  <si>
    <t>pozn</t>
  </si>
  <si>
    <t>-1721605910</t>
  </si>
  <si>
    <t>01</t>
  </si>
  <si>
    <t>výměna stávající výplně s dveřmi za pevnou výplň 150x330 cm - A1</t>
  </si>
  <si>
    <t>kpl</t>
  </si>
  <si>
    <t>251739271</t>
  </si>
  <si>
    <t>02</t>
  </si>
  <si>
    <t>úprava stávající výplně s dveřmi – výměna zasklení 150x330 cm - A2</t>
  </si>
  <si>
    <t>-1215734972</t>
  </si>
  <si>
    <t>03</t>
  </si>
  <si>
    <t>úprava stávající výplně s dveřmi – výměna zasklení 150x270 cm - A3</t>
  </si>
  <si>
    <t>-498992767</t>
  </si>
  <si>
    <t>04</t>
  </si>
  <si>
    <t>nová výplň – nadsvětlík se  sklopkou 337x125 cm - A4</t>
  </si>
  <si>
    <t>-1474259446</t>
  </si>
  <si>
    <t>05</t>
  </si>
  <si>
    <t>nové padací prahové lišty / prvek A2/</t>
  </si>
  <si>
    <t>1363497805</t>
  </si>
  <si>
    <t>06</t>
  </si>
  <si>
    <t>odvoz + likvidace skla / prvek A2+A3/</t>
  </si>
  <si>
    <t>1712291803</t>
  </si>
  <si>
    <t>07</t>
  </si>
  <si>
    <t>demontáž stávajících výplní + montáž nových</t>
  </si>
  <si>
    <t>680919330</t>
  </si>
  <si>
    <t>08</t>
  </si>
  <si>
    <t>doprava + projekce</t>
  </si>
  <si>
    <t>1906095717</t>
  </si>
  <si>
    <t>3 - vnitřní úpravy - úprava elektroinstalace</t>
  </si>
  <si>
    <t xml:space="preserve">    741 - úprava elektroinstalace</t>
  </si>
  <si>
    <t xml:space="preserve">      D1 - ROZVADĚČ - MATERIÁL:</t>
  </si>
  <si>
    <t xml:space="preserve">      D2 - ROZVADĚČ - PRÁCE:</t>
  </si>
  <si>
    <t xml:space="preserve">      D3 - ELEKTROINSTALACE - MATERIÁL:</t>
  </si>
  <si>
    <t xml:space="preserve">      D4 - ELEKTROINSTALACE - PRÁCE:</t>
  </si>
  <si>
    <t xml:space="preserve">      D5 - OSTATNÍ NESPECIFIKOVANÉ PRÁCE:</t>
  </si>
  <si>
    <t>741</t>
  </si>
  <si>
    <t>úprava elektroinstalace</t>
  </si>
  <si>
    <t>pozn.</t>
  </si>
  <si>
    <t>990923739</t>
  </si>
  <si>
    <t>D1</t>
  </si>
  <si>
    <t>ROZVADĚČ - MATERIÁL:</t>
  </si>
  <si>
    <t>Pol1</t>
  </si>
  <si>
    <t>-111948038</t>
  </si>
  <si>
    <t>Pol2</t>
  </si>
  <si>
    <t>podružný materiál pro připojení dutinky, svorky, atd...</t>
  </si>
  <si>
    <t>-1622693366</t>
  </si>
  <si>
    <t>Pol3</t>
  </si>
  <si>
    <t>1197686916</t>
  </si>
  <si>
    <t>Pol4</t>
  </si>
  <si>
    <t>1279116673</t>
  </si>
  <si>
    <t>Pol5</t>
  </si>
  <si>
    <t>-2073847944</t>
  </si>
  <si>
    <t>Pol6</t>
  </si>
  <si>
    <t>-1815628293</t>
  </si>
  <si>
    <t>Pol7</t>
  </si>
  <si>
    <t>-1578847213</t>
  </si>
  <si>
    <t>D2</t>
  </si>
  <si>
    <t>ROZVADĚČ - PRÁCE:</t>
  </si>
  <si>
    <t>Pol8</t>
  </si>
  <si>
    <t>1191098887</t>
  </si>
  <si>
    <t>Pol9</t>
  </si>
  <si>
    <t>66548918</t>
  </si>
  <si>
    <t>Pol10</t>
  </si>
  <si>
    <t>1750708416</t>
  </si>
  <si>
    <t>Pol11</t>
  </si>
  <si>
    <t>-1061125654</t>
  </si>
  <si>
    <t>Pol12</t>
  </si>
  <si>
    <t>zapojení a celková kontrola rozvaděče</t>
  </si>
  <si>
    <t>1052103172</t>
  </si>
  <si>
    <t>Pol13</t>
  </si>
  <si>
    <t>odzkoušení jedn. okruhů</t>
  </si>
  <si>
    <t>379830337</t>
  </si>
  <si>
    <t>D3</t>
  </si>
  <si>
    <t>ELEKTROINSTALACE - MATERIÁL:</t>
  </si>
  <si>
    <t>Pol14</t>
  </si>
  <si>
    <t>1507275818</t>
  </si>
  <si>
    <t>Pol15</t>
  </si>
  <si>
    <t>156008975</t>
  </si>
  <si>
    <t>Pol16</t>
  </si>
  <si>
    <t>-1128756498</t>
  </si>
  <si>
    <t>Pol17</t>
  </si>
  <si>
    <t>-1768774762</t>
  </si>
  <si>
    <t>Pol18</t>
  </si>
  <si>
    <t>-1176302449</t>
  </si>
  <si>
    <t>Pol19</t>
  </si>
  <si>
    <t>1894692994</t>
  </si>
  <si>
    <t>Pol20</t>
  </si>
  <si>
    <t>194494477</t>
  </si>
  <si>
    <t>Pol21</t>
  </si>
  <si>
    <t>1003399736</t>
  </si>
  <si>
    <t>Pol22</t>
  </si>
  <si>
    <t>-1238551232</t>
  </si>
  <si>
    <t>Pol23</t>
  </si>
  <si>
    <t>-1036118317</t>
  </si>
  <si>
    <t>Pol24</t>
  </si>
  <si>
    <t>-1480711173</t>
  </si>
  <si>
    <t>Pol25</t>
  </si>
  <si>
    <t>lepidlo na štítky</t>
  </si>
  <si>
    <t>-57008700</t>
  </si>
  <si>
    <t>Pol26</t>
  </si>
  <si>
    <t>1556152841</t>
  </si>
  <si>
    <t>Pol27</t>
  </si>
  <si>
    <t>2126875104</t>
  </si>
  <si>
    <t>Pol28</t>
  </si>
  <si>
    <t>871836953</t>
  </si>
  <si>
    <t>Pol29</t>
  </si>
  <si>
    <t>-1882020498</t>
  </si>
  <si>
    <t>Pol30</t>
  </si>
  <si>
    <t>560163478</t>
  </si>
  <si>
    <t>Pol31</t>
  </si>
  <si>
    <t>-666751525</t>
  </si>
  <si>
    <t>Pol32</t>
  </si>
  <si>
    <t>-738404656</t>
  </si>
  <si>
    <t>Pol33</t>
  </si>
  <si>
    <t>1908736200</t>
  </si>
  <si>
    <t>Pol34</t>
  </si>
  <si>
    <t>-998631031</t>
  </si>
  <si>
    <t>Pol35</t>
  </si>
  <si>
    <t>-1892676590</t>
  </si>
  <si>
    <t>Pol36</t>
  </si>
  <si>
    <t>kryt + rámeček na RF tlačítko - bílý</t>
  </si>
  <si>
    <t>2074584224</t>
  </si>
  <si>
    <t>Pol37</t>
  </si>
  <si>
    <t>-955564611</t>
  </si>
  <si>
    <t>Pol38</t>
  </si>
  <si>
    <t>2026860454</t>
  </si>
  <si>
    <t>Pol39</t>
  </si>
  <si>
    <t>1900535917</t>
  </si>
  <si>
    <t>D4</t>
  </si>
  <si>
    <t>ELEKTROINSTALACE - PRÁCE:</t>
  </si>
  <si>
    <t>Pol40</t>
  </si>
  <si>
    <t>2044097579</t>
  </si>
  <si>
    <t>Pol41</t>
  </si>
  <si>
    <t>-1089443221</t>
  </si>
  <si>
    <t>Pol42</t>
  </si>
  <si>
    <t>274958554</t>
  </si>
  <si>
    <t>44</t>
  </si>
  <si>
    <t>Pol43</t>
  </si>
  <si>
    <t>-1651822968</t>
  </si>
  <si>
    <t>45</t>
  </si>
  <si>
    <t>Pol44</t>
  </si>
  <si>
    <t>Montáž rámečků a  víček</t>
  </si>
  <si>
    <t>1333416146</t>
  </si>
  <si>
    <t>46</t>
  </si>
  <si>
    <t>Pol45</t>
  </si>
  <si>
    <t>-1683801736</t>
  </si>
  <si>
    <t>47</t>
  </si>
  <si>
    <t>Pol46</t>
  </si>
  <si>
    <t>1973546357</t>
  </si>
  <si>
    <t>48</t>
  </si>
  <si>
    <t>Pol47</t>
  </si>
  <si>
    <t>Montáž protipožární ucpávky</t>
  </si>
  <si>
    <t>2043808288</t>
  </si>
  <si>
    <t>49</t>
  </si>
  <si>
    <t>Pol48</t>
  </si>
  <si>
    <t>Označení protipožárního prostupu štítkem</t>
  </si>
  <si>
    <t>805871832</t>
  </si>
  <si>
    <t>50</t>
  </si>
  <si>
    <t>Pol49</t>
  </si>
  <si>
    <t>308090718</t>
  </si>
  <si>
    <t>51</t>
  </si>
  <si>
    <t>Pol50</t>
  </si>
  <si>
    <t>-1072906169</t>
  </si>
  <si>
    <t>52</t>
  </si>
  <si>
    <t>Pol51</t>
  </si>
  <si>
    <t>Montáž vázacího pásku</t>
  </si>
  <si>
    <t>-357958835</t>
  </si>
  <si>
    <t>53</t>
  </si>
  <si>
    <t>Pol52</t>
  </si>
  <si>
    <t>297198533</t>
  </si>
  <si>
    <t>54</t>
  </si>
  <si>
    <t>Pol53</t>
  </si>
  <si>
    <t>-776564852</t>
  </si>
  <si>
    <t>55</t>
  </si>
  <si>
    <t>Pol54</t>
  </si>
  <si>
    <t>1269676917</t>
  </si>
  <si>
    <t>56</t>
  </si>
  <si>
    <t>Pol55</t>
  </si>
  <si>
    <t>386037576</t>
  </si>
  <si>
    <t>57</t>
  </si>
  <si>
    <t>Pol56</t>
  </si>
  <si>
    <t>1238120836</t>
  </si>
  <si>
    <t>58</t>
  </si>
  <si>
    <t>Pol57</t>
  </si>
  <si>
    <t>Úprava zapojení okruhů osvětlení</t>
  </si>
  <si>
    <t>973914783</t>
  </si>
  <si>
    <t>59</t>
  </si>
  <si>
    <t>Pol58</t>
  </si>
  <si>
    <t>Demontáž a montáž kovového podhledu</t>
  </si>
  <si>
    <t>-1571913142</t>
  </si>
  <si>
    <t>60</t>
  </si>
  <si>
    <t>Pol59</t>
  </si>
  <si>
    <t>Demontáž a montáž kovových parapetů</t>
  </si>
  <si>
    <t>-267794249</t>
  </si>
  <si>
    <t>61</t>
  </si>
  <si>
    <t>Pol60</t>
  </si>
  <si>
    <t>913554056</t>
  </si>
  <si>
    <t>D5</t>
  </si>
  <si>
    <t>OSTATNÍ NESPECIFIKOVANÉ PRÁCE:</t>
  </si>
  <si>
    <t>62</t>
  </si>
  <si>
    <t>Pol61</t>
  </si>
  <si>
    <t>Přezkoušení elektroinstalace</t>
  </si>
  <si>
    <t>262144</t>
  </si>
  <si>
    <t>-705701831</t>
  </si>
  <si>
    <t>63</t>
  </si>
  <si>
    <t>Pol62</t>
  </si>
  <si>
    <t>-1958229396</t>
  </si>
  <si>
    <t>Pol63</t>
  </si>
  <si>
    <t>Projektová dokumentace skutečného stavu</t>
  </si>
  <si>
    <t>819452097</t>
  </si>
  <si>
    <t>65</t>
  </si>
  <si>
    <t>Pol64</t>
  </si>
  <si>
    <t>Doprava</t>
  </si>
  <si>
    <t>1201982428</t>
  </si>
  <si>
    <t>66</t>
  </si>
  <si>
    <t>Pol65</t>
  </si>
  <si>
    <t>328276298</t>
  </si>
  <si>
    <t xml:space="preserve">Univerzita Palackého v Olomouci - Přírodovědecká fakulta </t>
  </si>
  <si>
    <t>Stavební úpravy prostor Přf UP - katedra informatiky</t>
  </si>
  <si>
    <t>17. listopadu 1192/12</t>
  </si>
  <si>
    <t>CZ6708292173</t>
  </si>
  <si>
    <t>Účast při výchozí revizi elektro a požárních ucpávek</t>
  </si>
  <si>
    <t>Výchozí revize elektro a požárních ucpávek</t>
  </si>
  <si>
    <t>Navržené systémové ocelové profily a povrchová úprava - prášková barva šedá – jsou shodné se stávajícími výplněmi. Značení dle výkresu S3 VÝPLNĚ OTVORŮ</t>
  </si>
  <si>
    <t>Poznámka k položce: Je uvažována pouze výměna zasklení u jednoho kusu dveří
Demontáž stávajících lišt. Demontáž skel. Demontáž stávajícího těsnění. Zasklení  izolačním dvojsklem s vrstveným bezpečnostním sklem s akustickou fólií (akustický útlum 42 dB). Nové přítlačné lišty. Povrchová  úprava prášková barva tmavě šedá. Nové podlahové padací lišty. Odvoz a likvidace  stávajících skleněných výplní</t>
  </si>
  <si>
    <t>Poznámka k položce:
Konstrukce navržena ze systémových ocelových profilů.  Zasklení mléčným vrstveným bezpečnostním sklem. Povrchová úprava – prášková barva tmavě šedá. Momntáž a kotvení do stavebně připraveného otvoru. Kotevní technika. Vybavení křídel otvírek: okenní klička + nůžky + západka.</t>
  </si>
  <si>
    <t>Poznámka k položce:
Demontáž stávajících lišt. Demontáž skel. Demontáž stávajícího těsnění. Zasklení  čirým vrstveným bezpečnostním sklem. Odvoz a likvidace  stávajících skleněných výplní.</t>
  </si>
  <si>
    <t>Poznámka k položce:
Konstrukce navržena ze systémových ocelových profilů  Zasklení izolačním dvojsklem s vrstveným bezpečnostním sklem s akustickou fólií (akustický útlum 42dB). Povrchová úprava – prášková barva tmavě šedá. Kotevní technika. Montáž včetně demontáže stávající  výplně s dveřmi, odvozu a likvidace.</t>
  </si>
  <si>
    <t>Navržená řada zásuvek a vypínačů je shodná se stávajícími vypínači a zásuvkami</t>
  </si>
  <si>
    <t>zásuvka dvojnásobná Bílá ;</t>
  </si>
  <si>
    <t>CYA  16mm2, vodič</t>
  </si>
  <si>
    <t>PL7 25/3/B  jistič</t>
  </si>
  <si>
    <t>3-fáz propoj</t>
  </si>
  <si>
    <t>PL7 16/1/B  jistič</t>
  </si>
  <si>
    <t>N-KS 15p  rozbočovací můstek</t>
  </si>
  <si>
    <t>Montáž jističů typ2 1 kV 3pólových do 25 A bez krytu</t>
  </si>
  <si>
    <t>Montáž jističů typ2 1 kV 4pólových do 25 A ve skříni</t>
  </si>
  <si>
    <t>Montáž jističů typ2 1 kV 1pólových do 25 A bez krytu</t>
  </si>
  <si>
    <t>Montáž ukončení vodičů v rozváděči, průřezu žíly 2,5 mm2</t>
  </si>
  <si>
    <t>LK 80x28 2ZT HB lištová krabice 2-násobná Bílá;</t>
  </si>
  <si>
    <t xml:space="preserve">VLK 80/T, víčko krabice </t>
  </si>
  <si>
    <t>CYKY 3x2,5mm2, kabel</t>
  </si>
  <si>
    <t>vázací pásek univerzální</t>
  </si>
  <si>
    <t>UTP cat6 4x2x0,5, sdělovací kabel</t>
  </si>
  <si>
    <t>akryl</t>
  </si>
  <si>
    <t>silikon</t>
  </si>
  <si>
    <t>víčko krabice 68  šroubky, trn</t>
  </si>
  <si>
    <t>LV 17x17, plastová lišta</t>
  </si>
  <si>
    <t>3x2.5, svorka (2273-203)</t>
  </si>
  <si>
    <t>CYKY 3x1,5mm2, kabel</t>
  </si>
  <si>
    <t>Montáž zásuvek domovních vestavných šroubové připoj 2P+PE</t>
  </si>
  <si>
    <t>Osazení hmoždinek ve stěnách cihelných do d.8 mm</t>
  </si>
  <si>
    <t>Montáž zásuvek slaboproudých pro přenos dat 16 pólových</t>
  </si>
  <si>
    <t>Montáž lišt a kanálků vkládacích s víčkem šířky do 80 mm</t>
  </si>
  <si>
    <t>Montáž kabelů Cu 1 kV pod omítku s izol+pláštěm do 7x2,5mm2</t>
  </si>
  <si>
    <t>Osazení hmoždinek ve stěnách betonových do d.8 mm</t>
  </si>
  <si>
    <t>Montáž vodičů sdělovacích Cu ulož volně ostatních do 1,60 kg</t>
  </si>
  <si>
    <t>Montáž bezdrátového vysílače EZS</t>
  </si>
  <si>
    <t>Montáž přijímače signálu bezdrátového vysílače EZS</t>
  </si>
  <si>
    <t>Montáž lišt a kanálků vkládacích s víčkem šířky do 20 mm</t>
  </si>
  <si>
    <t>Montáž svorek se zapojením vodičů 3pólových do 2,5 mm2</t>
  </si>
  <si>
    <t>Vybourání otvorů ve zdivu betonovém 0,0225 m2 a tl.45 cm</t>
  </si>
  <si>
    <t>Poznámka k položce:
100% dřevité moučky, zátěž 32/41, hořlavost Cfl S1, protiskluznost R9, dvojitá ochrana - základní vrstva pro vyhlazení povrchu a druhá ochrana proti otěru a nečistotám</t>
  </si>
  <si>
    <t>protipožární hmota /ucpávka/</t>
  </si>
  <si>
    <t>Protipožární štítek</t>
  </si>
  <si>
    <t>Svazovací držák</t>
  </si>
  <si>
    <t>proudový chránič</t>
  </si>
  <si>
    <t>rámeček 1P Bílá ;</t>
  </si>
  <si>
    <t>Kryt zásuvky komunikační jasně bílá</t>
  </si>
  <si>
    <t>Zásuvka datová bílá, RJ45 CAT.6E UTP nestíněn</t>
  </si>
  <si>
    <t>LV 70*60, plastová lišta</t>
  </si>
  <si>
    <t>Spínací aktor s technologií spínání v nule pro spínání libovolné zátěže do výkonu 2300 W</t>
  </si>
  <si>
    <t>tlačítko 2-bodové</t>
  </si>
  <si>
    <t>Montáž krabic e.linstal protahov zapušť plast kruh do sdk</t>
  </si>
  <si>
    <t>Montáž krabic el.instal protahov lištových plast dvojitých</t>
  </si>
  <si>
    <t>hmoždinka do sádrokartonu</t>
  </si>
  <si>
    <t>krabice univerzální do sádrokartonu</t>
  </si>
  <si>
    <t>univerzální hmoždinka,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</si>
</sst>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rgb="FF0000FF"/>
      <name val="Wingdings 2"/>
      <family val="2"/>
    </font>
    <font>
      <u val="single"/>
      <sz val="11"/>
      <color rgb="FF0000FF"/>
      <name val="Calibri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sz val="8"/>
      <color rgb="FF969696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7"/>
      <color rgb="FF96969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10"/>
      <color rgb="FFFFFFFF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/>
      <top style="hair"/>
      <bottom style="hair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Border="0" applyProtection="0">
      <alignment/>
    </xf>
  </cellStyleXfs>
  <cellXfs count="231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2" fillId="0" borderId="17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20" applyFont="1" applyBorder="1" applyAlignment="1" applyProtection="1">
      <alignment horizontal="center" vertical="center"/>
      <protection/>
    </xf>
    <xf numFmtId="0" fontId="19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4" fontId="22" fillId="0" borderId="18" xfId="0" applyNumberFormat="1" applyFont="1" applyBorder="1" applyAlignment="1">
      <alignment vertical="center"/>
    </xf>
    <xf numFmtId="4" fontId="22" fillId="0" borderId="19" xfId="0" applyNumberFormat="1" applyFont="1" applyBorder="1" applyAlignment="1">
      <alignment vertical="center"/>
    </xf>
    <xf numFmtId="166" fontId="22" fillId="0" borderId="19" xfId="0" applyNumberFormat="1" applyFont="1" applyBorder="1" applyAlignment="1">
      <alignment vertical="center"/>
    </xf>
    <xf numFmtId="4" fontId="22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3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6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19" xfId="0" applyFont="1" applyBorder="1" applyAlignment="1">
      <alignment horizontal="left" vertical="center"/>
    </xf>
    <xf numFmtId="0" fontId="27" fillId="0" borderId="19" xfId="0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19" xfId="0" applyFont="1" applyBorder="1" applyAlignment="1">
      <alignment horizontal="left" vertical="center"/>
    </xf>
    <xf numFmtId="0" fontId="28" fillId="0" borderId="19" xfId="0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4" fontId="15" fillId="3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5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0" fontId="31" fillId="0" borderId="3" xfId="0" applyFont="1" applyBorder="1" applyAlignment="1">
      <alignment/>
    </xf>
    <xf numFmtId="0" fontId="3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" fontId="27" fillId="0" borderId="0" xfId="0" applyNumberFormat="1" applyFont="1" applyAlignment="1">
      <alignment/>
    </xf>
    <xf numFmtId="0" fontId="31" fillId="0" borderId="17" xfId="0" applyFont="1" applyBorder="1" applyAlignment="1">
      <alignment/>
    </xf>
    <xf numFmtId="0" fontId="31" fillId="0" borderId="0" xfId="0" applyFont="1" applyBorder="1" applyAlignment="1">
      <alignment/>
    </xf>
    <xf numFmtId="166" fontId="31" fillId="0" borderId="0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0" fontId="31" fillId="0" borderId="0" xfId="0" applyFont="1" applyAlignment="1">
      <alignment horizontal="center"/>
    </xf>
    <xf numFmtId="4" fontId="31" fillId="0" borderId="0" xfId="0" applyNumberFormat="1" applyFont="1" applyAlignment="1">
      <alignment vertical="center"/>
    </xf>
    <xf numFmtId="0" fontId="28" fillId="0" borderId="0" xfId="0" applyFont="1" applyAlignment="1">
      <alignment horizontal="left"/>
    </xf>
    <xf numFmtId="4" fontId="2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167" fontId="13" fillId="0" borderId="22" xfId="0" applyNumberFormat="1" applyFont="1" applyBorder="1" applyAlignment="1" applyProtection="1">
      <alignment vertical="center"/>
      <protection locked="0"/>
    </xf>
    <xf numFmtId="4" fontId="13" fillId="0" borderId="22" xfId="0" applyNumberFormat="1" applyFont="1" applyBorder="1" applyAlignment="1" applyProtection="1">
      <alignment vertical="center"/>
      <protection locked="0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vertical="center"/>
    </xf>
    <xf numFmtId="166" fontId="14" fillId="0" borderId="12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2" fillId="0" borderId="17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167" fontId="34" fillId="0" borderId="0" xfId="0" applyNumberFormat="1" applyFont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167" fontId="35" fillId="0" borderId="0" xfId="0" applyNumberFormat="1" applyFont="1" applyAlignment="1">
      <alignment vertical="center"/>
    </xf>
    <xf numFmtId="0" fontId="35" fillId="0" borderId="17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166" fontId="14" fillId="0" borderId="19" xfId="0" applyNumberFormat="1" applyFont="1" applyBorder="1" applyAlignment="1">
      <alignment vertical="center"/>
    </xf>
    <xf numFmtId="166" fontId="14" fillId="0" borderId="20" xfId="0" applyNumberFormat="1" applyFont="1" applyBorder="1" applyAlignment="1">
      <alignment vertical="center"/>
    </xf>
    <xf numFmtId="0" fontId="0" fillId="0" borderId="0" xfId="0" applyFill="1"/>
    <xf numFmtId="0" fontId="6" fillId="4" borderId="0" xfId="0" applyFont="1" applyFill="1" applyAlignment="1">
      <alignment horizontal="left" vertical="center"/>
    </xf>
    <xf numFmtId="0" fontId="0" fillId="4" borderId="0" xfId="0" applyFill="1"/>
    <xf numFmtId="0" fontId="1" fillId="0" borderId="0" xfId="0" applyFont="1"/>
    <xf numFmtId="0" fontId="39" fillId="0" borderId="0" xfId="0" applyFont="1" applyFill="1"/>
    <xf numFmtId="0" fontId="1" fillId="4" borderId="0" xfId="0" applyFont="1" applyFill="1"/>
    <xf numFmtId="14" fontId="6" fillId="0" borderId="0" xfId="0" applyNumberFormat="1" applyFont="1" applyAlignment="1">
      <alignment horizontal="left" vertical="center"/>
    </xf>
    <xf numFmtId="4" fontId="13" fillId="4" borderId="22" xfId="0" applyNumberFormat="1" applyFont="1" applyFill="1" applyBorder="1" applyAlignment="1" applyProtection="1">
      <alignment vertical="center"/>
      <protection locked="0"/>
    </xf>
    <xf numFmtId="4" fontId="36" fillId="4" borderId="22" xfId="0" applyNumberFormat="1" applyFont="1" applyFill="1" applyBorder="1" applyAlignment="1" applyProtection="1">
      <alignment vertical="center"/>
      <protection locked="0"/>
    </xf>
    <xf numFmtId="4" fontId="13" fillId="0" borderId="22" xfId="0" applyNumberFormat="1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0" fontId="10" fillId="2" borderId="7" xfId="0" applyFont="1" applyFill="1" applyBorder="1" applyAlignment="1">
      <alignment horizontal="left" vertical="center"/>
    </xf>
    <xf numFmtId="4" fontId="10" fillId="2" borderId="21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workbookViewId="0" topLeftCell="A118">
      <selection activeCell="E20" sqref="E20"/>
    </sheetView>
  </sheetViews>
  <sheetFormatPr defaultColWidth="8.5742187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" t="s">
        <v>0</v>
      </c>
      <c r="AZ1" s="1"/>
      <c r="BA1" s="1" t="s">
        <v>1</v>
      </c>
      <c r="BB1" s="1"/>
      <c r="BT1" s="1" t="s">
        <v>2</v>
      </c>
      <c r="BU1" s="1" t="s">
        <v>2</v>
      </c>
      <c r="BV1" s="1" t="s">
        <v>3</v>
      </c>
    </row>
    <row r="2" spans="44:72" ht="36.9" customHeight="1">
      <c r="AR2" s="208" t="s">
        <v>4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2" t="s">
        <v>5</v>
      </c>
      <c r="BT2" s="2" t="s">
        <v>6</v>
      </c>
    </row>
    <row r="3" spans="2:72" ht="6.9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5</v>
      </c>
      <c r="BT3" s="2" t="s">
        <v>7</v>
      </c>
    </row>
    <row r="4" spans="2:71" ht="24.9" customHeight="1">
      <c r="B4" s="5"/>
      <c r="D4" s="6" t="s">
        <v>8</v>
      </c>
      <c r="AR4" s="5"/>
      <c r="AS4" s="7" t="s">
        <v>9</v>
      </c>
      <c r="BS4" s="2" t="s">
        <v>10</v>
      </c>
    </row>
    <row r="5" spans="2:71" ht="12" customHeight="1">
      <c r="B5" s="5"/>
      <c r="D5" s="8" t="s">
        <v>11</v>
      </c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R5" s="5"/>
      <c r="BS5" s="2" t="s">
        <v>5</v>
      </c>
    </row>
    <row r="6" spans="2:71" ht="36.9" customHeight="1">
      <c r="B6" s="5"/>
      <c r="D6" s="9" t="s">
        <v>12</v>
      </c>
      <c r="K6" s="210" t="s">
        <v>569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R6" s="5"/>
      <c r="BS6" s="2" t="s">
        <v>5</v>
      </c>
    </row>
    <row r="7" spans="2:71" ht="12" customHeight="1">
      <c r="B7" s="5"/>
      <c r="D7" s="10" t="s">
        <v>13</v>
      </c>
      <c r="K7" s="11"/>
      <c r="AK7" s="10" t="s">
        <v>14</v>
      </c>
      <c r="AN7" s="11"/>
      <c r="AR7" s="5"/>
      <c r="BS7" s="2" t="s">
        <v>5</v>
      </c>
    </row>
    <row r="8" spans="2:71" ht="12" customHeight="1">
      <c r="B8" s="5"/>
      <c r="D8" s="10" t="s">
        <v>15</v>
      </c>
      <c r="K8" s="11" t="s">
        <v>570</v>
      </c>
      <c r="AK8" s="10" t="s">
        <v>17</v>
      </c>
      <c r="AN8" s="204"/>
      <c r="AR8" s="5"/>
      <c r="BS8" s="2" t="s">
        <v>5</v>
      </c>
    </row>
    <row r="9" spans="2:71" ht="14.4" customHeight="1">
      <c r="B9" s="5"/>
      <c r="AR9" s="5"/>
      <c r="BS9" s="2" t="s">
        <v>5</v>
      </c>
    </row>
    <row r="10" spans="2:71" ht="12" customHeight="1">
      <c r="B10" s="5"/>
      <c r="D10" s="10" t="s">
        <v>18</v>
      </c>
      <c r="AK10" s="10" t="s">
        <v>19</v>
      </c>
      <c r="AN10" s="201">
        <v>61989592</v>
      </c>
      <c r="AR10" s="5"/>
      <c r="BS10" s="2" t="s">
        <v>5</v>
      </c>
    </row>
    <row r="11" spans="2:71" ht="18.5" customHeight="1">
      <c r="B11" s="5"/>
      <c r="E11" s="11" t="s">
        <v>568</v>
      </c>
      <c r="AK11" s="10" t="s">
        <v>20</v>
      </c>
      <c r="AN11" s="11"/>
      <c r="AR11" s="5"/>
      <c r="BS11" s="2" t="s">
        <v>5</v>
      </c>
    </row>
    <row r="12" spans="2:71" ht="6.9" customHeight="1">
      <c r="B12" s="5"/>
      <c r="AR12" s="5"/>
      <c r="BS12" s="2" t="s">
        <v>5</v>
      </c>
    </row>
    <row r="13" spans="2:71" ht="12" customHeight="1">
      <c r="B13" s="5"/>
      <c r="D13" s="10" t="s">
        <v>21</v>
      </c>
      <c r="AK13" s="10" t="s">
        <v>19</v>
      </c>
      <c r="AM13" s="202"/>
      <c r="AN13" s="203"/>
      <c r="AO13" s="198"/>
      <c r="AR13" s="5"/>
      <c r="BS13" s="2" t="s">
        <v>5</v>
      </c>
    </row>
    <row r="14" spans="2:71" ht="12.5">
      <c r="B14" s="5"/>
      <c r="E14" s="199" t="s">
        <v>16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K14" s="10" t="s">
        <v>20</v>
      </c>
      <c r="AM14" s="198"/>
      <c r="AN14" s="199"/>
      <c r="AO14" s="198"/>
      <c r="AR14" s="5"/>
      <c r="BS14" s="2" t="s">
        <v>5</v>
      </c>
    </row>
    <row r="15" spans="2:71" ht="6.9" customHeight="1">
      <c r="B15" s="5"/>
      <c r="AR15" s="5"/>
      <c r="BS15" s="2" t="s">
        <v>2</v>
      </c>
    </row>
    <row r="16" spans="2:71" ht="12" customHeight="1">
      <c r="B16" s="5"/>
      <c r="D16" s="10" t="s">
        <v>22</v>
      </c>
      <c r="AK16" s="10" t="s">
        <v>19</v>
      </c>
      <c r="AN16" s="11">
        <v>42987211</v>
      </c>
      <c r="AR16" s="5"/>
      <c r="BS16" s="2" t="s">
        <v>2</v>
      </c>
    </row>
    <row r="17" spans="2:71" ht="18.5" customHeight="1">
      <c r="B17" s="5"/>
      <c r="E17" s="11" t="s">
        <v>23</v>
      </c>
      <c r="AK17" s="10" t="s">
        <v>20</v>
      </c>
      <c r="AN17" s="11" t="s">
        <v>571</v>
      </c>
      <c r="AR17" s="5"/>
      <c r="BS17" s="2" t="s">
        <v>24</v>
      </c>
    </row>
    <row r="18" spans="2:71" ht="6.9" customHeight="1">
      <c r="B18" s="5"/>
      <c r="AR18" s="5"/>
      <c r="BS18" s="2" t="s">
        <v>5</v>
      </c>
    </row>
    <row r="19" spans="2:71" ht="12" customHeight="1">
      <c r="B19" s="5"/>
      <c r="D19" s="10" t="s">
        <v>25</v>
      </c>
      <c r="AK19" s="10" t="s">
        <v>19</v>
      </c>
      <c r="AN19" s="11"/>
      <c r="AR19" s="5"/>
      <c r="BS19" s="2" t="s">
        <v>5</v>
      </c>
    </row>
    <row r="20" spans="2:71" ht="18.5" customHeight="1">
      <c r="B20" s="5"/>
      <c r="E20" s="11"/>
      <c r="AK20" s="10" t="s">
        <v>20</v>
      </c>
      <c r="AN20" s="11"/>
      <c r="AR20" s="5"/>
      <c r="BS20" s="2" t="s">
        <v>24</v>
      </c>
    </row>
    <row r="21" spans="2:44" ht="6.9" customHeight="1">
      <c r="B21" s="5"/>
      <c r="AR21" s="5"/>
    </row>
    <row r="22" spans="2:44" ht="12" customHeight="1">
      <c r="B22" s="5"/>
      <c r="D22" s="10" t="s">
        <v>27</v>
      </c>
      <c r="AR22" s="5"/>
    </row>
    <row r="23" spans="2:44" ht="16.5" customHeight="1">
      <c r="B23" s="5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R23" s="5"/>
    </row>
    <row r="24" spans="2:44" ht="6.9" customHeight="1">
      <c r="B24" s="5"/>
      <c r="AR24" s="5"/>
    </row>
    <row r="25" spans="2:44" ht="6.9" customHeight="1">
      <c r="B25" s="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R25" s="5"/>
    </row>
    <row r="26" spans="1:57" s="17" customFormat="1" ht="26" customHeight="1">
      <c r="A26" s="13"/>
      <c r="B26" s="14"/>
      <c r="C26" s="13"/>
      <c r="D26" s="15" t="s">
        <v>28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212">
        <f>ROUND(AG94,2)</f>
        <v>0</v>
      </c>
      <c r="AL26" s="212"/>
      <c r="AM26" s="212"/>
      <c r="AN26" s="212"/>
      <c r="AO26" s="212"/>
      <c r="AP26" s="13"/>
      <c r="AQ26" s="13"/>
      <c r="AR26" s="14"/>
      <c r="BE26" s="13"/>
    </row>
    <row r="27" spans="1:57" s="17" customFormat="1" ht="6.9" customHeight="1">
      <c r="A27" s="13"/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4"/>
      <c r="BE27" s="13"/>
    </row>
    <row r="28" spans="1:57" s="17" customFormat="1" ht="12.5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213" t="s">
        <v>29</v>
      </c>
      <c r="M28" s="213"/>
      <c r="N28" s="213"/>
      <c r="O28" s="213"/>
      <c r="P28" s="213"/>
      <c r="Q28" s="13"/>
      <c r="R28" s="13"/>
      <c r="S28" s="13"/>
      <c r="T28" s="13"/>
      <c r="U28" s="13"/>
      <c r="V28" s="13"/>
      <c r="W28" s="213" t="s">
        <v>30</v>
      </c>
      <c r="X28" s="213"/>
      <c r="Y28" s="213"/>
      <c r="Z28" s="213"/>
      <c r="AA28" s="213"/>
      <c r="AB28" s="213"/>
      <c r="AC28" s="213"/>
      <c r="AD28" s="213"/>
      <c r="AE28" s="213"/>
      <c r="AF28" s="13"/>
      <c r="AG28" s="13"/>
      <c r="AH28" s="13"/>
      <c r="AI28" s="13"/>
      <c r="AJ28" s="13"/>
      <c r="AK28" s="213" t="s">
        <v>31</v>
      </c>
      <c r="AL28" s="213"/>
      <c r="AM28" s="213"/>
      <c r="AN28" s="213"/>
      <c r="AO28" s="213"/>
      <c r="AP28" s="13"/>
      <c r="AQ28" s="13"/>
      <c r="AR28" s="14"/>
      <c r="BE28" s="13"/>
    </row>
    <row r="29" spans="2:44" s="18" customFormat="1" ht="14.4" customHeight="1">
      <c r="B29" s="19"/>
      <c r="D29" s="10" t="s">
        <v>32</v>
      </c>
      <c r="F29" s="10" t="s">
        <v>33</v>
      </c>
      <c r="L29" s="214">
        <v>0.21</v>
      </c>
      <c r="M29" s="214"/>
      <c r="N29" s="214"/>
      <c r="O29" s="214"/>
      <c r="P29" s="214"/>
      <c r="W29" s="215">
        <f>ROUND(AZ94,2)</f>
        <v>0</v>
      </c>
      <c r="X29" s="215"/>
      <c r="Y29" s="215"/>
      <c r="Z29" s="215"/>
      <c r="AA29" s="215"/>
      <c r="AB29" s="215"/>
      <c r="AC29" s="215"/>
      <c r="AD29" s="215"/>
      <c r="AE29" s="215"/>
      <c r="AK29" s="215">
        <f>ROUND(AV94,2)</f>
        <v>0</v>
      </c>
      <c r="AL29" s="215"/>
      <c r="AM29" s="215"/>
      <c r="AN29" s="215"/>
      <c r="AO29" s="215"/>
      <c r="AR29" s="19"/>
    </row>
    <row r="30" spans="2:44" s="18" customFormat="1" ht="14.4" customHeight="1">
      <c r="B30" s="19"/>
      <c r="F30" s="10" t="s">
        <v>34</v>
      </c>
      <c r="L30" s="214">
        <v>0.15</v>
      </c>
      <c r="M30" s="214"/>
      <c r="N30" s="214"/>
      <c r="O30" s="214"/>
      <c r="P30" s="214"/>
      <c r="W30" s="215">
        <f>ROUND(BA94,2)</f>
        <v>0</v>
      </c>
      <c r="X30" s="215"/>
      <c r="Y30" s="215"/>
      <c r="Z30" s="215"/>
      <c r="AA30" s="215"/>
      <c r="AB30" s="215"/>
      <c r="AC30" s="215"/>
      <c r="AD30" s="215"/>
      <c r="AE30" s="215"/>
      <c r="AK30" s="215">
        <f>ROUND(AW94,2)</f>
        <v>0</v>
      </c>
      <c r="AL30" s="215"/>
      <c r="AM30" s="215"/>
      <c r="AN30" s="215"/>
      <c r="AO30" s="215"/>
      <c r="AR30" s="19"/>
    </row>
    <row r="31" spans="2:44" s="18" customFormat="1" ht="14.4" customHeight="1" hidden="1">
      <c r="B31" s="19"/>
      <c r="F31" s="10" t="s">
        <v>35</v>
      </c>
      <c r="L31" s="214">
        <v>0.21</v>
      </c>
      <c r="M31" s="214"/>
      <c r="N31" s="214"/>
      <c r="O31" s="214"/>
      <c r="P31" s="214"/>
      <c r="W31" s="215">
        <f>ROUND(BB94,2)</f>
        <v>0</v>
      </c>
      <c r="X31" s="215"/>
      <c r="Y31" s="215"/>
      <c r="Z31" s="215"/>
      <c r="AA31" s="215"/>
      <c r="AB31" s="215"/>
      <c r="AC31" s="215"/>
      <c r="AD31" s="215"/>
      <c r="AE31" s="215"/>
      <c r="AK31" s="215">
        <v>0</v>
      </c>
      <c r="AL31" s="215"/>
      <c r="AM31" s="215"/>
      <c r="AN31" s="215"/>
      <c r="AO31" s="215"/>
      <c r="AR31" s="19"/>
    </row>
    <row r="32" spans="2:44" s="18" customFormat="1" ht="14.4" customHeight="1" hidden="1">
      <c r="B32" s="19"/>
      <c r="F32" s="10" t="s">
        <v>36</v>
      </c>
      <c r="L32" s="214">
        <v>0.15</v>
      </c>
      <c r="M32" s="214"/>
      <c r="N32" s="214"/>
      <c r="O32" s="214"/>
      <c r="P32" s="214"/>
      <c r="W32" s="215">
        <f>ROUND(BC94,2)</f>
        <v>0</v>
      </c>
      <c r="X32" s="215"/>
      <c r="Y32" s="215"/>
      <c r="Z32" s="215"/>
      <c r="AA32" s="215"/>
      <c r="AB32" s="215"/>
      <c r="AC32" s="215"/>
      <c r="AD32" s="215"/>
      <c r="AE32" s="215"/>
      <c r="AK32" s="215">
        <v>0</v>
      </c>
      <c r="AL32" s="215"/>
      <c r="AM32" s="215"/>
      <c r="AN32" s="215"/>
      <c r="AO32" s="215"/>
      <c r="AR32" s="19"/>
    </row>
    <row r="33" spans="2:44" s="18" customFormat="1" ht="14.4" customHeight="1" hidden="1">
      <c r="B33" s="19"/>
      <c r="F33" s="10" t="s">
        <v>37</v>
      </c>
      <c r="L33" s="214">
        <v>0</v>
      </c>
      <c r="M33" s="214"/>
      <c r="N33" s="214"/>
      <c r="O33" s="214"/>
      <c r="P33" s="214"/>
      <c r="W33" s="215">
        <f>ROUND(BD94,2)</f>
        <v>0</v>
      </c>
      <c r="X33" s="215"/>
      <c r="Y33" s="215"/>
      <c r="Z33" s="215"/>
      <c r="AA33" s="215"/>
      <c r="AB33" s="215"/>
      <c r="AC33" s="215"/>
      <c r="AD33" s="215"/>
      <c r="AE33" s="215"/>
      <c r="AK33" s="215">
        <v>0</v>
      </c>
      <c r="AL33" s="215"/>
      <c r="AM33" s="215"/>
      <c r="AN33" s="215"/>
      <c r="AO33" s="215"/>
      <c r="AR33" s="19"/>
    </row>
    <row r="34" spans="1:57" s="17" customFormat="1" ht="6.9" customHeight="1">
      <c r="A34" s="13"/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4"/>
      <c r="BE34" s="13"/>
    </row>
    <row r="35" spans="1:57" s="17" customFormat="1" ht="26" customHeight="1">
      <c r="A35" s="13"/>
      <c r="B35" s="14"/>
      <c r="C35" s="20"/>
      <c r="D35" s="21" t="s">
        <v>38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 t="s">
        <v>39</v>
      </c>
      <c r="U35" s="22"/>
      <c r="V35" s="22"/>
      <c r="W35" s="22"/>
      <c r="X35" s="216" t="s">
        <v>40</v>
      </c>
      <c r="Y35" s="216"/>
      <c r="Z35" s="216"/>
      <c r="AA35" s="216"/>
      <c r="AB35" s="216"/>
      <c r="AC35" s="22"/>
      <c r="AD35" s="22"/>
      <c r="AE35" s="22"/>
      <c r="AF35" s="22"/>
      <c r="AG35" s="22"/>
      <c r="AH35" s="22"/>
      <c r="AI35" s="22"/>
      <c r="AJ35" s="22"/>
      <c r="AK35" s="217">
        <f>SUM(AK26:AK33)</f>
        <v>0</v>
      </c>
      <c r="AL35" s="217"/>
      <c r="AM35" s="217"/>
      <c r="AN35" s="217"/>
      <c r="AO35" s="217"/>
      <c r="AP35" s="20"/>
      <c r="AQ35" s="20"/>
      <c r="AR35" s="14"/>
      <c r="BE35" s="13"/>
    </row>
    <row r="36" spans="1:57" s="17" customFormat="1" ht="6.9" customHeight="1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4"/>
      <c r="BE36" s="13"/>
    </row>
    <row r="37" spans="1:57" s="17" customFormat="1" ht="14.4" customHeight="1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4"/>
      <c r="BE37" s="13"/>
    </row>
    <row r="38" spans="2:44" ht="14.4" customHeight="1">
      <c r="B38" s="5"/>
      <c r="AR38" s="5"/>
    </row>
    <row r="39" spans="2:44" ht="14.4" customHeight="1">
      <c r="B39" s="5"/>
      <c r="AR39" s="5"/>
    </row>
    <row r="40" spans="2:44" ht="14.4" customHeight="1">
      <c r="B40" s="5"/>
      <c r="AR40" s="5"/>
    </row>
    <row r="41" spans="2:44" ht="14.4" customHeight="1">
      <c r="B41" s="5"/>
      <c r="AR41" s="5"/>
    </row>
    <row r="42" spans="2:44" ht="14.4" customHeight="1">
      <c r="B42" s="5"/>
      <c r="AR42" s="5"/>
    </row>
    <row r="43" spans="2:44" ht="14.4" customHeight="1">
      <c r="B43" s="5"/>
      <c r="AR43" s="5"/>
    </row>
    <row r="44" spans="2:44" ht="14.4" customHeight="1">
      <c r="B44" s="5"/>
      <c r="AR44" s="5"/>
    </row>
    <row r="45" spans="2:44" ht="14.4" customHeight="1">
      <c r="B45" s="5"/>
      <c r="AR45" s="5"/>
    </row>
    <row r="46" spans="2:44" ht="14.4" customHeight="1">
      <c r="B46" s="5"/>
      <c r="AR46" s="5"/>
    </row>
    <row r="47" spans="2:44" ht="14.4" customHeight="1">
      <c r="B47" s="5"/>
      <c r="AR47" s="5"/>
    </row>
    <row r="48" spans="2:44" ht="14.4" customHeight="1">
      <c r="B48" s="5"/>
      <c r="AR48" s="5"/>
    </row>
    <row r="49" spans="2:44" s="17" customFormat="1" ht="14.4" customHeight="1">
      <c r="B49" s="24"/>
      <c r="D49" s="25" t="s">
        <v>41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5" t="s">
        <v>42</v>
      </c>
      <c r="AI49" s="26"/>
      <c r="AJ49" s="26"/>
      <c r="AK49" s="26"/>
      <c r="AL49" s="26"/>
      <c r="AM49" s="26"/>
      <c r="AN49" s="26"/>
      <c r="AO49" s="26"/>
      <c r="AR49" s="24"/>
    </row>
    <row r="50" spans="2:44" ht="12">
      <c r="B50" s="5"/>
      <c r="AR50" s="5"/>
    </row>
    <row r="51" spans="2:44" ht="12">
      <c r="B51" s="5"/>
      <c r="AR51" s="5"/>
    </row>
    <row r="52" spans="2:44" ht="12">
      <c r="B52" s="5"/>
      <c r="AR52" s="5"/>
    </row>
    <row r="53" spans="2:44" ht="12">
      <c r="B53" s="5"/>
      <c r="AR53" s="5"/>
    </row>
    <row r="54" spans="2:44" ht="12">
      <c r="B54" s="5"/>
      <c r="AR54" s="5"/>
    </row>
    <row r="55" spans="2:44" ht="12">
      <c r="B55" s="5"/>
      <c r="AR55" s="5"/>
    </row>
    <row r="56" spans="2:44" ht="12">
      <c r="B56" s="5"/>
      <c r="AR56" s="5"/>
    </row>
    <row r="57" spans="2:44" ht="12">
      <c r="B57" s="5"/>
      <c r="AR57" s="5"/>
    </row>
    <row r="58" spans="2:44" ht="12">
      <c r="B58" s="5"/>
      <c r="AR58" s="5"/>
    </row>
    <row r="59" spans="2:44" ht="12">
      <c r="B59" s="5"/>
      <c r="AR59" s="5"/>
    </row>
    <row r="60" spans="1:57" s="17" customFormat="1" ht="12.5">
      <c r="A60" s="13"/>
      <c r="B60" s="14"/>
      <c r="C60" s="13"/>
      <c r="D60" s="27" t="s">
        <v>43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7" t="s">
        <v>44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27" t="s">
        <v>43</v>
      </c>
      <c r="AI60" s="16"/>
      <c r="AJ60" s="16"/>
      <c r="AK60" s="16"/>
      <c r="AL60" s="16"/>
      <c r="AM60" s="27" t="s">
        <v>44</v>
      </c>
      <c r="AN60" s="16"/>
      <c r="AO60" s="16"/>
      <c r="AP60" s="13"/>
      <c r="AQ60" s="13"/>
      <c r="AR60" s="14"/>
      <c r="BE60" s="13"/>
    </row>
    <row r="61" spans="2:44" ht="12">
      <c r="B61" s="5"/>
      <c r="AR61" s="5"/>
    </row>
    <row r="62" spans="2:44" ht="12">
      <c r="B62" s="5"/>
      <c r="AR62" s="5"/>
    </row>
    <row r="63" spans="2:44" ht="12">
      <c r="B63" s="5"/>
      <c r="AR63" s="5"/>
    </row>
    <row r="64" spans="1:57" s="17" customFormat="1" ht="13">
      <c r="A64" s="13"/>
      <c r="B64" s="14"/>
      <c r="C64" s="13"/>
      <c r="D64" s="25" t="s">
        <v>45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5" t="s">
        <v>46</v>
      </c>
      <c r="AI64" s="28"/>
      <c r="AJ64" s="28"/>
      <c r="AK64" s="28"/>
      <c r="AL64" s="28"/>
      <c r="AM64" s="28"/>
      <c r="AN64" s="28"/>
      <c r="AO64" s="28"/>
      <c r="AP64" s="13"/>
      <c r="AQ64" s="13"/>
      <c r="AR64" s="14"/>
      <c r="BE64" s="13"/>
    </row>
    <row r="65" spans="2:44" ht="12">
      <c r="B65" s="5"/>
      <c r="AR65" s="5"/>
    </row>
    <row r="66" spans="2:44" ht="12">
      <c r="B66" s="5"/>
      <c r="AR66" s="5"/>
    </row>
    <row r="67" spans="2:44" ht="12">
      <c r="B67" s="5"/>
      <c r="AR67" s="5"/>
    </row>
    <row r="68" spans="2:44" ht="12">
      <c r="B68" s="5"/>
      <c r="AR68" s="5"/>
    </row>
    <row r="69" spans="2:44" ht="12">
      <c r="B69" s="5"/>
      <c r="AR69" s="5"/>
    </row>
    <row r="70" spans="2:44" ht="12">
      <c r="B70" s="5"/>
      <c r="AR70" s="5"/>
    </row>
    <row r="71" spans="2:44" ht="12">
      <c r="B71" s="5"/>
      <c r="AR71" s="5"/>
    </row>
    <row r="72" spans="2:44" ht="12">
      <c r="B72" s="5"/>
      <c r="AR72" s="5"/>
    </row>
    <row r="73" spans="2:44" ht="12">
      <c r="B73" s="5"/>
      <c r="AR73" s="5"/>
    </row>
    <row r="74" spans="2:44" ht="12">
      <c r="B74" s="5"/>
      <c r="AR74" s="5"/>
    </row>
    <row r="75" spans="1:57" s="17" customFormat="1" ht="12.5">
      <c r="A75" s="13"/>
      <c r="B75" s="14"/>
      <c r="C75" s="13"/>
      <c r="D75" s="27" t="s">
        <v>43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27" t="s">
        <v>44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27" t="s">
        <v>43</v>
      </c>
      <c r="AI75" s="16"/>
      <c r="AJ75" s="16"/>
      <c r="AK75" s="16"/>
      <c r="AL75" s="16"/>
      <c r="AM75" s="27" t="s">
        <v>44</v>
      </c>
      <c r="AN75" s="16"/>
      <c r="AO75" s="16"/>
      <c r="AP75" s="13"/>
      <c r="AQ75" s="13"/>
      <c r="AR75" s="14"/>
      <c r="BE75" s="13"/>
    </row>
    <row r="76" spans="1:57" s="17" customFormat="1" ht="12">
      <c r="A76" s="13"/>
      <c r="B76" s="14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4"/>
      <c r="BE76" s="13"/>
    </row>
    <row r="77" spans="1:57" s="17" customFormat="1" ht="6.9" customHeight="1">
      <c r="A77" s="13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14"/>
      <c r="BE77" s="13"/>
    </row>
    <row r="81" spans="1:57" s="17" customFormat="1" ht="6.9" customHeight="1">
      <c r="A81" s="13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14"/>
      <c r="BE81" s="13"/>
    </row>
    <row r="82" spans="1:57" s="17" customFormat="1" ht="24.9" customHeight="1">
      <c r="A82" s="13"/>
      <c r="B82" s="14"/>
      <c r="C82" s="6" t="s">
        <v>47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4"/>
      <c r="BE82" s="13"/>
    </row>
    <row r="83" spans="1:57" s="17" customFormat="1" ht="6.9" customHeight="1">
      <c r="A83" s="13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4"/>
      <c r="BE83" s="13"/>
    </row>
    <row r="84" spans="2:44" s="33" customFormat="1" ht="12" customHeight="1">
      <c r="B84" s="34"/>
      <c r="C84" s="10" t="s">
        <v>11</v>
      </c>
      <c r="L84" s="33">
        <f>K5</f>
        <v>0</v>
      </c>
      <c r="AR84" s="34"/>
    </row>
    <row r="85" spans="2:44" s="35" customFormat="1" ht="36.9" customHeight="1">
      <c r="B85" s="36"/>
      <c r="C85" s="37" t="s">
        <v>12</v>
      </c>
      <c r="L85" s="218" t="str">
        <f>K6</f>
        <v>Stavební úpravy prostor Přf UP - katedra informatiky</v>
      </c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R85" s="36"/>
    </row>
    <row r="86" spans="1:57" s="17" customFormat="1" ht="6.9" customHeight="1">
      <c r="A86" s="13"/>
      <c r="B86" s="14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4"/>
      <c r="BE86" s="13"/>
    </row>
    <row r="87" spans="1:57" s="17" customFormat="1" ht="12" customHeight="1">
      <c r="A87" s="13"/>
      <c r="B87" s="14"/>
      <c r="C87" s="10" t="s">
        <v>15</v>
      </c>
      <c r="D87" s="13"/>
      <c r="E87" s="13"/>
      <c r="F87" s="13"/>
      <c r="G87" s="13"/>
      <c r="H87" s="13"/>
      <c r="I87" s="13"/>
      <c r="J87" s="13"/>
      <c r="K87" s="13"/>
      <c r="L87" s="38" t="str">
        <f>IF(K8="","",K8)</f>
        <v>17. listopadu 1192/12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0" t="s">
        <v>17</v>
      </c>
      <c r="AJ87" s="13"/>
      <c r="AK87" s="13"/>
      <c r="AL87" s="13"/>
      <c r="AM87" s="219" t="str">
        <f>IF(AN8="","",AN8)</f>
        <v/>
      </c>
      <c r="AN87" s="219"/>
      <c r="AO87" s="13"/>
      <c r="AP87" s="13"/>
      <c r="AQ87" s="13"/>
      <c r="AR87" s="14"/>
      <c r="BE87" s="13"/>
    </row>
    <row r="88" spans="1:57" s="17" customFormat="1" ht="6.9" customHeight="1">
      <c r="A88" s="13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4"/>
      <c r="BE88" s="13"/>
    </row>
    <row r="89" spans="1:57" s="17" customFormat="1" ht="25.65" customHeight="1">
      <c r="A89" s="13"/>
      <c r="B89" s="14"/>
      <c r="C89" s="10" t="s">
        <v>18</v>
      </c>
      <c r="D89" s="13"/>
      <c r="E89" s="13"/>
      <c r="F89" s="13"/>
      <c r="G89" s="13"/>
      <c r="H89" s="13"/>
      <c r="I89" s="13"/>
      <c r="J89" s="13"/>
      <c r="K89" s="13"/>
      <c r="L89" s="33" t="str">
        <f>IF(E11="","",E11)</f>
        <v xml:space="preserve">Univerzita Palackého v Olomouci - Přírodovědecká fakulta 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0" t="s">
        <v>22</v>
      </c>
      <c r="AJ89" s="13"/>
      <c r="AK89" s="13"/>
      <c r="AL89" s="13"/>
      <c r="AM89" s="220" t="str">
        <f>IF(E17="","",E17)</f>
        <v>Ing. arch. David Helcel, Dolní nám. 30, Olomouc</v>
      </c>
      <c r="AN89" s="220"/>
      <c r="AO89" s="220"/>
      <c r="AP89" s="220"/>
      <c r="AQ89" s="13"/>
      <c r="AR89" s="14"/>
      <c r="AS89" s="221" t="s">
        <v>48</v>
      </c>
      <c r="AT89" s="221"/>
      <c r="AU89" s="39"/>
      <c r="AV89" s="39"/>
      <c r="AW89" s="39"/>
      <c r="AX89" s="39"/>
      <c r="AY89" s="39"/>
      <c r="AZ89" s="39"/>
      <c r="BA89" s="39"/>
      <c r="BB89" s="39"/>
      <c r="BC89" s="39"/>
      <c r="BD89" s="40"/>
      <c r="BE89" s="13"/>
    </row>
    <row r="90" spans="1:57" s="17" customFormat="1" ht="25.65" customHeight="1">
      <c r="A90" s="13"/>
      <c r="B90" s="14"/>
      <c r="C90" s="10" t="s">
        <v>21</v>
      </c>
      <c r="D90" s="13"/>
      <c r="E90" s="13"/>
      <c r="F90" s="13"/>
      <c r="G90" s="13"/>
      <c r="H90" s="13"/>
      <c r="I90" s="13"/>
      <c r="J90" s="13"/>
      <c r="K90" s="13"/>
      <c r="L90" s="33" t="str">
        <f>IF(E14="","",E14)</f>
        <v xml:space="preserve"> 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0" t="s">
        <v>25</v>
      </c>
      <c r="AJ90" s="13"/>
      <c r="AK90" s="13"/>
      <c r="AL90" s="13"/>
      <c r="AM90" s="220" t="str">
        <f>IF(E20="","",E20)</f>
        <v/>
      </c>
      <c r="AN90" s="220"/>
      <c r="AO90" s="220"/>
      <c r="AP90" s="220"/>
      <c r="AQ90" s="13"/>
      <c r="AR90" s="14"/>
      <c r="AS90" s="221"/>
      <c r="AT90" s="221"/>
      <c r="AU90" s="41"/>
      <c r="AV90" s="41"/>
      <c r="AW90" s="41"/>
      <c r="AX90" s="41"/>
      <c r="AY90" s="41"/>
      <c r="AZ90" s="41"/>
      <c r="BA90" s="41"/>
      <c r="BB90" s="41"/>
      <c r="BC90" s="41"/>
      <c r="BD90" s="42"/>
      <c r="BE90" s="13"/>
    </row>
    <row r="91" spans="1:57" s="17" customFormat="1" ht="10.75" customHeight="1">
      <c r="A91" s="13"/>
      <c r="B91" s="14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4"/>
      <c r="AS91" s="221"/>
      <c r="AT91" s="221"/>
      <c r="AU91" s="41"/>
      <c r="AV91" s="41"/>
      <c r="AW91" s="41"/>
      <c r="AX91" s="41"/>
      <c r="AY91" s="41"/>
      <c r="AZ91" s="41"/>
      <c r="BA91" s="41"/>
      <c r="BB91" s="41"/>
      <c r="BC91" s="41"/>
      <c r="BD91" s="42"/>
      <c r="BE91" s="13"/>
    </row>
    <row r="92" spans="1:57" s="17" customFormat="1" ht="29.25" customHeight="1">
      <c r="A92" s="13"/>
      <c r="B92" s="14"/>
      <c r="C92" s="222" t="s">
        <v>49</v>
      </c>
      <c r="D92" s="222"/>
      <c r="E92" s="222"/>
      <c r="F92" s="222"/>
      <c r="G92" s="222"/>
      <c r="H92" s="43"/>
      <c r="I92" s="223" t="s">
        <v>50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4" t="s">
        <v>51</v>
      </c>
      <c r="AH92" s="224"/>
      <c r="AI92" s="224"/>
      <c r="AJ92" s="224"/>
      <c r="AK92" s="224"/>
      <c r="AL92" s="224"/>
      <c r="AM92" s="224"/>
      <c r="AN92" s="225" t="s">
        <v>52</v>
      </c>
      <c r="AO92" s="225"/>
      <c r="AP92" s="225"/>
      <c r="AQ92" s="44" t="s">
        <v>53</v>
      </c>
      <c r="AR92" s="14"/>
      <c r="AS92" s="45" t="s">
        <v>54</v>
      </c>
      <c r="AT92" s="46" t="s">
        <v>55</v>
      </c>
      <c r="AU92" s="46" t="s">
        <v>56</v>
      </c>
      <c r="AV92" s="46" t="s">
        <v>57</v>
      </c>
      <c r="AW92" s="46" t="s">
        <v>58</v>
      </c>
      <c r="AX92" s="46" t="s">
        <v>59</v>
      </c>
      <c r="AY92" s="46" t="s">
        <v>60</v>
      </c>
      <c r="AZ92" s="46" t="s">
        <v>61</v>
      </c>
      <c r="BA92" s="46" t="s">
        <v>62</v>
      </c>
      <c r="BB92" s="46" t="s">
        <v>63</v>
      </c>
      <c r="BC92" s="46" t="s">
        <v>64</v>
      </c>
      <c r="BD92" s="47" t="s">
        <v>65</v>
      </c>
      <c r="BE92" s="13"/>
    </row>
    <row r="93" spans="1:57" s="17" customFormat="1" ht="10.75" customHeight="1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4"/>
      <c r="AS93" s="4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  <c r="BE93" s="13"/>
    </row>
    <row r="94" spans="2:90" s="51" customFormat="1" ht="32.4" customHeight="1">
      <c r="B94" s="52"/>
      <c r="C94" s="53" t="s">
        <v>66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226">
        <f>ROUND(SUM(AG95:AG97),2)</f>
        <v>0</v>
      </c>
      <c r="AH94" s="226"/>
      <c r="AI94" s="226"/>
      <c r="AJ94" s="226"/>
      <c r="AK94" s="226"/>
      <c r="AL94" s="226"/>
      <c r="AM94" s="226"/>
      <c r="AN94" s="227">
        <f>SUM(AG94,AT94)</f>
        <v>0</v>
      </c>
      <c r="AO94" s="227"/>
      <c r="AP94" s="227"/>
      <c r="AQ94" s="55"/>
      <c r="AR94" s="52"/>
      <c r="AS94" s="56">
        <f>ROUND(SUM(AS95:AS97),2)</f>
        <v>0</v>
      </c>
      <c r="AT94" s="57">
        <f>ROUND(SUM(AV94:AW94),2)</f>
        <v>0</v>
      </c>
      <c r="AU94" s="58">
        <f>ROUND(SUM(AU95:AU97),5)</f>
        <v>239.65478</v>
      </c>
      <c r="AV94" s="57">
        <f>ROUND(AZ94*L29,2)</f>
        <v>0</v>
      </c>
      <c r="AW94" s="57">
        <f>ROUND(BA94*L30,2)</f>
        <v>0</v>
      </c>
      <c r="AX94" s="57">
        <f>ROUND(BB94*L29,2)</f>
        <v>0</v>
      </c>
      <c r="AY94" s="57">
        <f>ROUND(BC94*L30,2)</f>
        <v>0</v>
      </c>
      <c r="AZ94" s="57">
        <f>ROUND(SUM(AZ95:AZ97),2)</f>
        <v>0</v>
      </c>
      <c r="BA94" s="57">
        <f>ROUND(SUM(BA95:BA97),2)</f>
        <v>0</v>
      </c>
      <c r="BB94" s="57">
        <f>ROUND(SUM(BB95:BB97),2)</f>
        <v>0</v>
      </c>
      <c r="BC94" s="57">
        <f>ROUND(SUM(BC95:BC97),2)</f>
        <v>0</v>
      </c>
      <c r="BD94" s="59">
        <f>ROUND(SUM(BD95:BD97),2)</f>
        <v>0</v>
      </c>
      <c r="BS94" s="60" t="s">
        <v>67</v>
      </c>
      <c r="BT94" s="60" t="s">
        <v>68</v>
      </c>
      <c r="BU94" s="61" t="s">
        <v>69</v>
      </c>
      <c r="BV94" s="60" t="s">
        <v>70</v>
      </c>
      <c r="BW94" s="60" t="s">
        <v>3</v>
      </c>
      <c r="BX94" s="60" t="s">
        <v>71</v>
      </c>
      <c r="CL94" s="60"/>
    </row>
    <row r="95" spans="1:91" s="71" customFormat="1" ht="16.5" customHeight="1">
      <c r="A95" s="62" t="s">
        <v>72</v>
      </c>
      <c r="B95" s="63"/>
      <c r="C95" s="64"/>
      <c r="D95" s="228" t="s">
        <v>73</v>
      </c>
      <c r="E95" s="228"/>
      <c r="F95" s="228"/>
      <c r="G95" s="228"/>
      <c r="H95" s="228"/>
      <c r="I95" s="65"/>
      <c r="J95" s="228" t="s">
        <v>74</v>
      </c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9">
        <f>'1 - vnitřní úpravy - stav...'!J32</f>
        <v>0</v>
      </c>
      <c r="AH95" s="229"/>
      <c r="AI95" s="229"/>
      <c r="AJ95" s="229"/>
      <c r="AK95" s="229"/>
      <c r="AL95" s="229"/>
      <c r="AM95" s="229"/>
      <c r="AN95" s="229">
        <f>SUM(AG95,AT95)</f>
        <v>0</v>
      </c>
      <c r="AO95" s="229"/>
      <c r="AP95" s="229"/>
      <c r="AQ95" s="66" t="s">
        <v>75</v>
      </c>
      <c r="AR95" s="63"/>
      <c r="AS95" s="67">
        <v>0</v>
      </c>
      <c r="AT95" s="68">
        <f>ROUND(SUM(AV95:AW95),2)</f>
        <v>0</v>
      </c>
      <c r="AU95" s="69">
        <f>'1 - vnitřní úpravy - stav...'!P132</f>
        <v>239.65478</v>
      </c>
      <c r="AV95" s="68">
        <f>'1 - vnitřní úpravy - stav...'!J35</f>
        <v>0</v>
      </c>
      <c r="AW95" s="68">
        <f>'1 - vnitřní úpravy - stav...'!J36</f>
        <v>0</v>
      </c>
      <c r="AX95" s="68">
        <f>'1 - vnitřní úpravy - stav...'!J37</f>
        <v>0</v>
      </c>
      <c r="AY95" s="68">
        <f>'1 - vnitřní úpravy - stav...'!J38</f>
        <v>0</v>
      </c>
      <c r="AZ95" s="68">
        <f>'1 - vnitřní úpravy - stav...'!F35</f>
        <v>0</v>
      </c>
      <c r="BA95" s="68">
        <f>'1 - vnitřní úpravy - stav...'!F36</f>
        <v>0</v>
      </c>
      <c r="BB95" s="68">
        <f>'1 - vnitřní úpravy - stav...'!F37</f>
        <v>0</v>
      </c>
      <c r="BC95" s="68">
        <f>'1 - vnitřní úpravy - stav...'!F38</f>
        <v>0</v>
      </c>
      <c r="BD95" s="70">
        <f>'1 - vnitřní úpravy - stav...'!F39</f>
        <v>0</v>
      </c>
      <c r="BT95" s="72" t="s">
        <v>73</v>
      </c>
      <c r="BV95" s="72" t="s">
        <v>70</v>
      </c>
      <c r="BW95" s="72" t="s">
        <v>76</v>
      </c>
      <c r="BX95" s="72" t="s">
        <v>3</v>
      </c>
      <c r="CL95" s="72"/>
      <c r="CM95" s="72" t="s">
        <v>77</v>
      </c>
    </row>
    <row r="96" spans="1:91" s="71" customFormat="1" ht="16.5" customHeight="1">
      <c r="A96" s="62" t="s">
        <v>72</v>
      </c>
      <c r="B96" s="63"/>
      <c r="C96" s="64"/>
      <c r="D96" s="228" t="s">
        <v>77</v>
      </c>
      <c r="E96" s="228"/>
      <c r="F96" s="228"/>
      <c r="G96" s="228"/>
      <c r="H96" s="228"/>
      <c r="I96" s="65"/>
      <c r="J96" s="228" t="s">
        <v>78</v>
      </c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9">
        <f>'2 - vnitřní úpravy - výpl...'!J32</f>
        <v>0</v>
      </c>
      <c r="AH96" s="229"/>
      <c r="AI96" s="229"/>
      <c r="AJ96" s="229"/>
      <c r="AK96" s="229"/>
      <c r="AL96" s="229"/>
      <c r="AM96" s="229"/>
      <c r="AN96" s="229">
        <f>SUM(AG96,AT96)</f>
        <v>0</v>
      </c>
      <c r="AO96" s="229"/>
      <c r="AP96" s="229"/>
      <c r="AQ96" s="66" t="s">
        <v>75</v>
      </c>
      <c r="AR96" s="63"/>
      <c r="AS96" s="67">
        <v>0</v>
      </c>
      <c r="AT96" s="68">
        <f>ROUND(SUM(AV96:AW96),2)</f>
        <v>0</v>
      </c>
      <c r="AU96" s="69">
        <f>'2 - vnitřní úpravy - výpl...'!P122</f>
        <v>0</v>
      </c>
      <c r="AV96" s="68">
        <f>'2 - vnitřní úpravy - výpl...'!J35</f>
        <v>0</v>
      </c>
      <c r="AW96" s="68">
        <f>'2 - vnitřní úpravy - výpl...'!J36</f>
        <v>0</v>
      </c>
      <c r="AX96" s="68">
        <f>'2 - vnitřní úpravy - výpl...'!J37</f>
        <v>0</v>
      </c>
      <c r="AY96" s="68">
        <f>'2 - vnitřní úpravy - výpl...'!J38</f>
        <v>0</v>
      </c>
      <c r="AZ96" s="68">
        <f>'2 - vnitřní úpravy - výpl...'!F35</f>
        <v>0</v>
      </c>
      <c r="BA96" s="68">
        <f>'2 - vnitřní úpravy - výpl...'!F36</f>
        <v>0</v>
      </c>
      <c r="BB96" s="68">
        <f>'2 - vnitřní úpravy - výpl...'!F37</f>
        <v>0</v>
      </c>
      <c r="BC96" s="68">
        <f>'2 - vnitřní úpravy - výpl...'!F38</f>
        <v>0</v>
      </c>
      <c r="BD96" s="70">
        <f>'2 - vnitřní úpravy - výpl...'!F39</f>
        <v>0</v>
      </c>
      <c r="BT96" s="72" t="s">
        <v>73</v>
      </c>
      <c r="BV96" s="72" t="s">
        <v>70</v>
      </c>
      <c r="BW96" s="72" t="s">
        <v>79</v>
      </c>
      <c r="BX96" s="72" t="s">
        <v>3</v>
      </c>
      <c r="CL96" s="72"/>
      <c r="CM96" s="72" t="s">
        <v>77</v>
      </c>
    </row>
    <row r="97" spans="1:91" s="71" customFormat="1" ht="16.5" customHeight="1">
      <c r="A97" s="62" t="s">
        <v>72</v>
      </c>
      <c r="B97" s="63"/>
      <c r="C97" s="64"/>
      <c r="D97" s="228" t="s">
        <v>80</v>
      </c>
      <c r="E97" s="228"/>
      <c r="F97" s="228"/>
      <c r="G97" s="228"/>
      <c r="H97" s="228"/>
      <c r="I97" s="65"/>
      <c r="J97" s="228" t="s">
        <v>81</v>
      </c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9">
        <f>'3 - vnitřní úpravy - úpra...'!J32</f>
        <v>0</v>
      </c>
      <c r="AH97" s="229"/>
      <c r="AI97" s="229"/>
      <c r="AJ97" s="229"/>
      <c r="AK97" s="229"/>
      <c r="AL97" s="229"/>
      <c r="AM97" s="229"/>
      <c r="AN97" s="229">
        <f>SUM(AG97,AT97)</f>
        <v>0</v>
      </c>
      <c r="AO97" s="229"/>
      <c r="AP97" s="229"/>
      <c r="AQ97" s="66" t="s">
        <v>75</v>
      </c>
      <c r="AR97" s="63"/>
      <c r="AS97" s="73">
        <v>0</v>
      </c>
      <c r="AT97" s="74">
        <f>ROUND(SUM(AV97:AW97),2)</f>
        <v>0</v>
      </c>
      <c r="AU97" s="75">
        <f>'3 - vnitřní úpravy - úpra...'!P127</f>
        <v>0</v>
      </c>
      <c r="AV97" s="74">
        <f>'3 - vnitřní úpravy - úpra...'!J35</f>
        <v>0</v>
      </c>
      <c r="AW97" s="74">
        <f>'3 - vnitřní úpravy - úpra...'!J36</f>
        <v>0</v>
      </c>
      <c r="AX97" s="74">
        <f>'3 - vnitřní úpravy - úpra...'!J37</f>
        <v>0</v>
      </c>
      <c r="AY97" s="74">
        <f>'3 - vnitřní úpravy - úpra...'!J38</f>
        <v>0</v>
      </c>
      <c r="AZ97" s="74">
        <f>'3 - vnitřní úpravy - úpra...'!F35</f>
        <v>0</v>
      </c>
      <c r="BA97" s="74">
        <f>'3 - vnitřní úpravy - úpra...'!F36</f>
        <v>0</v>
      </c>
      <c r="BB97" s="74">
        <f>'3 - vnitřní úpravy - úpra...'!F37</f>
        <v>0</v>
      </c>
      <c r="BC97" s="74">
        <f>'3 - vnitřní úpravy - úpra...'!F38</f>
        <v>0</v>
      </c>
      <c r="BD97" s="76">
        <f>'3 - vnitřní úpravy - úpra...'!F39</f>
        <v>0</v>
      </c>
      <c r="BT97" s="72" t="s">
        <v>73</v>
      </c>
      <c r="BV97" s="72" t="s">
        <v>70</v>
      </c>
      <c r="BW97" s="72" t="s">
        <v>82</v>
      </c>
      <c r="BX97" s="72" t="s">
        <v>3</v>
      </c>
      <c r="CL97" s="72"/>
      <c r="CM97" s="72" t="s">
        <v>77</v>
      </c>
    </row>
    <row r="98" spans="1:57" s="17" customFormat="1" ht="30" customHeight="1">
      <c r="A98" s="13"/>
      <c r="B98" s="14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4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</row>
    <row r="99" spans="1:57" s="17" customFormat="1" ht="6.9" customHeight="1">
      <c r="A99" s="13"/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14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</row>
  </sheetData>
  <mergeCells count="48">
    <mergeCell ref="D96:H96"/>
    <mergeCell ref="J96:AF96"/>
    <mergeCell ref="AG96:AM96"/>
    <mergeCell ref="AN96:AP96"/>
    <mergeCell ref="D97:H97"/>
    <mergeCell ref="J97:AF97"/>
    <mergeCell ref="AG97:AM97"/>
    <mergeCell ref="AN97:AP97"/>
    <mergeCell ref="AG94:AM94"/>
    <mergeCell ref="AN94:AP94"/>
    <mergeCell ref="D95:H95"/>
    <mergeCell ref="J95:AF95"/>
    <mergeCell ref="AG95:AM95"/>
    <mergeCell ref="AN95:AP95"/>
    <mergeCell ref="AS89:AT91"/>
    <mergeCell ref="AM90:AP90"/>
    <mergeCell ref="C92:G92"/>
    <mergeCell ref="I92:AF92"/>
    <mergeCell ref="AG92:AM92"/>
    <mergeCell ref="AN92:AP92"/>
    <mergeCell ref="X35:AB35"/>
    <mergeCell ref="AK35:AO35"/>
    <mergeCell ref="L85:AO85"/>
    <mergeCell ref="AM87:AN87"/>
    <mergeCell ref="AM89:AP89"/>
    <mergeCell ref="L32:P32"/>
    <mergeCell ref="W32:AE32"/>
    <mergeCell ref="AK32:AO32"/>
    <mergeCell ref="L33:P33"/>
    <mergeCell ref="W33:AE33"/>
    <mergeCell ref="AK33:AO33"/>
    <mergeCell ref="L30:P30"/>
    <mergeCell ref="W30:AE30"/>
    <mergeCell ref="AK30:AO30"/>
    <mergeCell ref="L31:P31"/>
    <mergeCell ref="W31:AE31"/>
    <mergeCell ref="AK31:AO31"/>
    <mergeCell ref="L28:P28"/>
    <mergeCell ref="W28:AE28"/>
    <mergeCell ref="AK28:AO28"/>
    <mergeCell ref="L29:P29"/>
    <mergeCell ref="W29:AE29"/>
    <mergeCell ref="AK29:AO29"/>
    <mergeCell ref="AR2:BE2"/>
    <mergeCell ref="K5:AO5"/>
    <mergeCell ref="K6:AO6"/>
    <mergeCell ref="E23:AN23"/>
    <mergeCell ref="AK26:AO26"/>
  </mergeCells>
  <hyperlinks>
    <hyperlink ref="A95" location="'1 - vnitřní úpravy - stav...'!C2" display="/"/>
    <hyperlink ref="A96" location="'2 - vnitřní úpravy - výpl...'!C2" display="/"/>
    <hyperlink ref="A97" location="'3 - vnitřní úpravy - úpra...'!C2" display="/"/>
  </hyperlinks>
  <printOptions/>
  <pageMargins left="0.39375" right="0.39375" top="0.39375" bottom="0.39375" header="0.511805555555555" footer="0"/>
  <pageSetup fitToHeight="100" fitToWidth="1" horizontalDpi="600" verticalDpi="600" orientation="portrait" paperSize="9" scale="72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2"/>
  <sheetViews>
    <sheetView showGridLines="0" zoomScaleSheetLayoutView="85" workbookViewId="0" topLeftCell="A220">
      <selection activeCell="J198" sqref="J198"/>
    </sheetView>
  </sheetViews>
  <sheetFormatPr defaultColWidth="8.5742187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7"/>
    </row>
    <row r="2" spans="12:46" ht="36.9" customHeight="1">
      <c r="L2" s="208" t="s">
        <v>4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2" t="s">
        <v>76</v>
      </c>
    </row>
    <row r="3" spans="2:46" ht="6.9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77</v>
      </c>
    </row>
    <row r="4" spans="2:46" ht="24.9" customHeight="1">
      <c r="B4" s="5"/>
      <c r="D4" s="6" t="s">
        <v>83</v>
      </c>
      <c r="L4" s="5"/>
      <c r="M4" s="78" t="s">
        <v>9</v>
      </c>
      <c r="AT4" s="2" t="s">
        <v>2</v>
      </c>
    </row>
    <row r="5" spans="2:12" ht="6.9" customHeight="1">
      <c r="B5" s="5"/>
      <c r="L5" s="5"/>
    </row>
    <row r="6" spans="2:12" ht="12" customHeight="1">
      <c r="B6" s="5"/>
      <c r="D6" s="10" t="s">
        <v>12</v>
      </c>
      <c r="L6" s="5"/>
    </row>
    <row r="7" spans="2:12" ht="16.5" customHeight="1">
      <c r="B7" s="5"/>
      <c r="E7" s="230" t="str">
        <f>'Rekapitulace stavby'!K6</f>
        <v>Stavební úpravy prostor Přf UP - katedra informatiky</v>
      </c>
      <c r="F7" s="230"/>
      <c r="G7" s="230"/>
      <c r="H7" s="230"/>
      <c r="L7" s="5"/>
    </row>
    <row r="8" spans="1:31" s="17" customFormat="1" ht="12" customHeight="1">
      <c r="A8" s="13"/>
      <c r="B8" s="14"/>
      <c r="C8" s="13"/>
      <c r="D8" s="10" t="s">
        <v>84</v>
      </c>
      <c r="E8" s="13"/>
      <c r="F8" s="13"/>
      <c r="G8" s="13"/>
      <c r="H8" s="13"/>
      <c r="I8" s="13"/>
      <c r="J8" s="13"/>
      <c r="K8" s="13"/>
      <c r="L8" s="24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s="17" customFormat="1" ht="16.5" customHeight="1">
      <c r="A9" s="13"/>
      <c r="B9" s="14"/>
      <c r="C9" s="13"/>
      <c r="D9" s="13"/>
      <c r="E9" s="218" t="s">
        <v>85</v>
      </c>
      <c r="F9" s="218"/>
      <c r="G9" s="218"/>
      <c r="H9" s="218"/>
      <c r="I9" s="13"/>
      <c r="J9" s="13"/>
      <c r="K9" s="13"/>
      <c r="L9" s="24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s="17" customFormat="1" ht="12">
      <c r="A10" s="13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2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17" customFormat="1" ht="12" customHeight="1">
      <c r="A11" s="13"/>
      <c r="B11" s="14"/>
      <c r="C11" s="13"/>
      <c r="D11" s="10" t="s">
        <v>13</v>
      </c>
      <c r="E11" s="13"/>
      <c r="F11" s="11"/>
      <c r="G11" s="13"/>
      <c r="H11" s="13"/>
      <c r="I11" s="10" t="s">
        <v>14</v>
      </c>
      <c r="J11" s="11"/>
      <c r="K11" s="13"/>
      <c r="L11" s="24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s="17" customFormat="1" ht="12" customHeight="1">
      <c r="A12" s="13"/>
      <c r="B12" s="14"/>
      <c r="C12" s="13"/>
      <c r="D12" s="10" t="s">
        <v>15</v>
      </c>
      <c r="E12" s="13"/>
      <c r="F12" s="11" t="str">
        <f>'Rekapitulace stavby'!K8</f>
        <v>17. listopadu 1192/12</v>
      </c>
      <c r="G12" s="13"/>
      <c r="H12" s="13"/>
      <c r="I12" s="10" t="s">
        <v>17</v>
      </c>
      <c r="J12" s="79">
        <f>'Rekapitulace stavby'!AN8</f>
        <v>0</v>
      </c>
      <c r="K12" s="13"/>
      <c r="L12" s="2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s="17" customFormat="1" ht="10.75" customHeight="1">
      <c r="A13" s="13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24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s="17" customFormat="1" ht="12" customHeight="1">
      <c r="A14" s="13"/>
      <c r="B14" s="14"/>
      <c r="C14" s="13"/>
      <c r="D14" s="10" t="s">
        <v>18</v>
      </c>
      <c r="E14" s="13"/>
      <c r="F14" s="13"/>
      <c r="G14" s="13"/>
      <c r="H14" s="13"/>
      <c r="I14" s="10" t="s">
        <v>19</v>
      </c>
      <c r="J14" s="11">
        <f>IF('Rekapitulace stavby'!AN10="","",'Rekapitulace stavby'!AN10)</f>
        <v>61989592</v>
      </c>
      <c r="K14" s="13"/>
      <c r="L14" s="24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s="17" customFormat="1" ht="18" customHeight="1">
      <c r="A15" s="13"/>
      <c r="B15" s="14"/>
      <c r="C15" s="13"/>
      <c r="D15" s="13"/>
      <c r="E15" s="11" t="str">
        <f>IF('Rekapitulace stavby'!E11="","",'Rekapitulace stavby'!E11)</f>
        <v xml:space="preserve">Univerzita Palackého v Olomouci - Přírodovědecká fakulta </v>
      </c>
      <c r="F15" s="13"/>
      <c r="G15" s="13"/>
      <c r="H15" s="13"/>
      <c r="I15" s="10" t="s">
        <v>20</v>
      </c>
      <c r="J15" s="11" t="str">
        <f>IF('Rekapitulace stavby'!AN11="","",'Rekapitulace stavby'!AN11)</f>
        <v/>
      </c>
      <c r="K15" s="13"/>
      <c r="L15" s="24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s="17" customFormat="1" ht="6.9" customHeight="1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24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17" customFormat="1" ht="12" customHeight="1">
      <c r="A17" s="13"/>
      <c r="B17" s="14"/>
      <c r="C17" s="13"/>
      <c r="D17" s="10" t="s">
        <v>21</v>
      </c>
      <c r="E17" s="13"/>
      <c r="F17" s="13"/>
      <c r="G17" s="13"/>
      <c r="H17" s="13"/>
      <c r="I17" s="10" t="s">
        <v>19</v>
      </c>
      <c r="J17" s="11">
        <f>'Rekapitulace stavby'!AN13</f>
        <v>0</v>
      </c>
      <c r="K17" s="13"/>
      <c r="L17" s="24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17" customFormat="1" ht="18" customHeight="1">
      <c r="A18" s="13"/>
      <c r="B18" s="14"/>
      <c r="C18" s="13"/>
      <c r="D18" s="13"/>
      <c r="E18" s="209" t="str">
        <f>'Rekapitulace stavby'!E14</f>
        <v xml:space="preserve"> </v>
      </c>
      <c r="F18" s="209"/>
      <c r="G18" s="209"/>
      <c r="H18" s="209"/>
      <c r="I18" s="10" t="s">
        <v>20</v>
      </c>
      <c r="J18" s="11">
        <f>'Rekapitulace stavby'!AN14</f>
        <v>0</v>
      </c>
      <c r="K18" s="13"/>
      <c r="L18" s="24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17" customFormat="1" ht="6.9" customHeight="1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24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17" customFormat="1" ht="12" customHeight="1">
      <c r="A20" s="13"/>
      <c r="B20" s="14"/>
      <c r="C20" s="13"/>
      <c r="D20" s="10" t="s">
        <v>22</v>
      </c>
      <c r="E20" s="13"/>
      <c r="F20" s="13"/>
      <c r="G20" s="13"/>
      <c r="H20" s="13"/>
      <c r="I20" s="10" t="s">
        <v>19</v>
      </c>
      <c r="J20" s="11">
        <f>'Rekapitulace stavby'!AN16</f>
        <v>42987211</v>
      </c>
      <c r="K20" s="13"/>
      <c r="L20" s="24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17" customFormat="1" ht="18" customHeight="1">
      <c r="A21" s="13"/>
      <c r="B21" s="14"/>
      <c r="C21" s="13"/>
      <c r="D21" s="13"/>
      <c r="E21" s="11" t="s">
        <v>23</v>
      </c>
      <c r="F21" s="13"/>
      <c r="G21" s="13"/>
      <c r="H21" s="13"/>
      <c r="I21" s="10" t="s">
        <v>20</v>
      </c>
      <c r="J21" s="11" t="str">
        <f>'Rekapitulace stavby'!AN17</f>
        <v>CZ6708292173</v>
      </c>
      <c r="K21" s="13"/>
      <c r="L21" s="24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17" customFormat="1" ht="6.9" customHeight="1">
      <c r="A22" s="13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2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17" customFormat="1" ht="12" customHeight="1">
      <c r="A23" s="13"/>
      <c r="B23" s="14"/>
      <c r="C23" s="13"/>
      <c r="D23" s="10" t="s">
        <v>25</v>
      </c>
      <c r="E23" s="13"/>
      <c r="F23" s="13"/>
      <c r="G23" s="13"/>
      <c r="H23" s="13"/>
      <c r="I23" s="10" t="s">
        <v>19</v>
      </c>
      <c r="J23" s="11"/>
      <c r="K23" s="13"/>
      <c r="L23" s="2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17" customFormat="1" ht="18" customHeight="1">
      <c r="A24" s="13"/>
      <c r="B24" s="14"/>
      <c r="C24" s="13"/>
      <c r="D24" s="13"/>
      <c r="E24" s="11" t="s">
        <v>26</v>
      </c>
      <c r="F24" s="13"/>
      <c r="G24" s="13"/>
      <c r="H24" s="13"/>
      <c r="I24" s="10" t="s">
        <v>20</v>
      </c>
      <c r="J24" s="11"/>
      <c r="K24" s="13"/>
      <c r="L24" s="24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17" customFormat="1" ht="6.9" customHeight="1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24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17" customFormat="1" ht="12" customHeight="1">
      <c r="A26" s="13"/>
      <c r="B26" s="14"/>
      <c r="C26" s="13"/>
      <c r="D26" s="10" t="s">
        <v>27</v>
      </c>
      <c r="E26" s="13"/>
      <c r="F26" s="13"/>
      <c r="G26" s="13"/>
      <c r="H26" s="13"/>
      <c r="I26" s="13"/>
      <c r="J26" s="13"/>
      <c r="K26" s="13"/>
      <c r="L26" s="24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83" customFormat="1" ht="16.5" customHeight="1">
      <c r="A27" s="80"/>
      <c r="B27" s="81"/>
      <c r="C27" s="80"/>
      <c r="D27" s="80"/>
      <c r="E27" s="211"/>
      <c r="F27" s="211"/>
      <c r="G27" s="211"/>
      <c r="H27" s="211"/>
      <c r="I27" s="80"/>
      <c r="J27" s="80"/>
      <c r="K27" s="80"/>
      <c r="L27" s="82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</row>
    <row r="28" spans="1:31" s="17" customFormat="1" ht="6.9" customHeight="1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24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s="17" customFormat="1" ht="6.9" customHeight="1">
      <c r="A29" s="13"/>
      <c r="B29" s="14"/>
      <c r="C29" s="13"/>
      <c r="D29" s="49"/>
      <c r="E29" s="49"/>
      <c r="F29" s="49"/>
      <c r="G29" s="49"/>
      <c r="H29" s="49"/>
      <c r="I29" s="49"/>
      <c r="J29" s="49"/>
      <c r="K29" s="49"/>
      <c r="L29" s="24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s="17" customFormat="1" ht="14.4" customHeight="1">
      <c r="A30" s="13"/>
      <c r="B30" s="14"/>
      <c r="C30" s="13"/>
      <c r="D30" s="11" t="s">
        <v>86</v>
      </c>
      <c r="E30" s="13"/>
      <c r="F30" s="13"/>
      <c r="G30" s="13"/>
      <c r="H30" s="13"/>
      <c r="I30" s="13"/>
      <c r="J30" s="84">
        <f>J96</f>
        <v>0</v>
      </c>
      <c r="K30" s="13"/>
      <c r="L30" s="24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s="17" customFormat="1" ht="14.4" customHeight="1">
      <c r="A31" s="13"/>
      <c r="B31" s="14"/>
      <c r="C31" s="13"/>
      <c r="D31" s="85" t="s">
        <v>87</v>
      </c>
      <c r="E31" s="13"/>
      <c r="F31" s="13"/>
      <c r="G31" s="13"/>
      <c r="H31" s="13"/>
      <c r="I31" s="13"/>
      <c r="J31" s="84">
        <f>J111</f>
        <v>0</v>
      </c>
      <c r="K31" s="13"/>
      <c r="L31" s="24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s="17" customFormat="1" ht="25.5" customHeight="1">
      <c r="A32" s="13"/>
      <c r="B32" s="14"/>
      <c r="C32" s="13"/>
      <c r="D32" s="86" t="s">
        <v>28</v>
      </c>
      <c r="E32" s="13"/>
      <c r="F32" s="13"/>
      <c r="G32" s="13"/>
      <c r="H32" s="13"/>
      <c r="I32" s="13"/>
      <c r="J32" s="87">
        <f>ROUND(J30+J31,2)</f>
        <v>0</v>
      </c>
      <c r="K32" s="13"/>
      <c r="L32" s="24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17" customFormat="1" ht="6.9" customHeight="1">
      <c r="A33" s="13"/>
      <c r="B33" s="14"/>
      <c r="C33" s="13"/>
      <c r="D33" s="49"/>
      <c r="E33" s="49"/>
      <c r="F33" s="49"/>
      <c r="G33" s="49"/>
      <c r="H33" s="49"/>
      <c r="I33" s="49"/>
      <c r="J33" s="49"/>
      <c r="K33" s="49"/>
      <c r="L33" s="24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s="17" customFormat="1" ht="14.4" customHeight="1">
      <c r="A34" s="13"/>
      <c r="B34" s="14"/>
      <c r="C34" s="13"/>
      <c r="D34" s="13"/>
      <c r="E34" s="13"/>
      <c r="F34" s="88" t="s">
        <v>30</v>
      </c>
      <c r="G34" s="13"/>
      <c r="H34" s="13"/>
      <c r="I34" s="88" t="s">
        <v>29</v>
      </c>
      <c r="J34" s="88" t="s">
        <v>31</v>
      </c>
      <c r="K34" s="13"/>
      <c r="L34" s="24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s="17" customFormat="1" ht="14.4" customHeight="1">
      <c r="A35" s="13"/>
      <c r="B35" s="14"/>
      <c r="C35" s="13"/>
      <c r="D35" s="89" t="s">
        <v>32</v>
      </c>
      <c r="E35" s="10" t="s">
        <v>33</v>
      </c>
      <c r="F35" s="90">
        <f>ROUND((SUM(BE111:BE112)+SUM(BE132:BE221)),2)</f>
        <v>0</v>
      </c>
      <c r="G35" s="13"/>
      <c r="H35" s="13"/>
      <c r="I35" s="91">
        <v>0.21</v>
      </c>
      <c r="J35" s="90">
        <f>ROUND(((SUM(BE111:BE112)+SUM(BE132:BE221))*I35),2)</f>
        <v>0</v>
      </c>
      <c r="K35" s="13"/>
      <c r="L35" s="24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s="17" customFormat="1" ht="14.4" customHeight="1">
      <c r="A36" s="13"/>
      <c r="B36" s="14"/>
      <c r="C36" s="13"/>
      <c r="D36" s="13"/>
      <c r="E36" s="10" t="s">
        <v>34</v>
      </c>
      <c r="F36" s="90">
        <f>ROUND((SUM(BF111:BF112)+SUM(BF132:BF221)),2)</f>
        <v>0</v>
      </c>
      <c r="G36" s="13"/>
      <c r="H36" s="13"/>
      <c r="I36" s="91">
        <v>0.15</v>
      </c>
      <c r="J36" s="90">
        <f>ROUND(((SUM(BF111:BF112)+SUM(BF132:BF221))*I36),2)</f>
        <v>0</v>
      </c>
      <c r="K36" s="13"/>
      <c r="L36" s="24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s="17" customFormat="1" ht="14.4" customHeight="1" hidden="1">
      <c r="A37" s="13"/>
      <c r="B37" s="14"/>
      <c r="C37" s="13"/>
      <c r="D37" s="13"/>
      <c r="E37" s="10" t="s">
        <v>35</v>
      </c>
      <c r="F37" s="90">
        <f>ROUND((SUM(BG111:BG112)+SUM(BG132:BG221)),2)</f>
        <v>0</v>
      </c>
      <c r="G37" s="13"/>
      <c r="H37" s="13"/>
      <c r="I37" s="91">
        <v>0.21</v>
      </c>
      <c r="J37" s="90">
        <f>0</f>
        <v>0</v>
      </c>
      <c r="K37" s="13"/>
      <c r="L37" s="24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s="17" customFormat="1" ht="14.4" customHeight="1" hidden="1">
      <c r="A38" s="13"/>
      <c r="B38" s="14"/>
      <c r="C38" s="13"/>
      <c r="D38" s="13"/>
      <c r="E38" s="10" t="s">
        <v>36</v>
      </c>
      <c r="F38" s="90">
        <f>ROUND((SUM(BH111:BH112)+SUM(BH132:BH221)),2)</f>
        <v>0</v>
      </c>
      <c r="G38" s="13"/>
      <c r="H38" s="13"/>
      <c r="I38" s="91">
        <v>0.15</v>
      </c>
      <c r="J38" s="90">
        <f>0</f>
        <v>0</v>
      </c>
      <c r="K38" s="13"/>
      <c r="L38" s="24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s="17" customFormat="1" ht="14.4" customHeight="1" hidden="1">
      <c r="A39" s="13"/>
      <c r="B39" s="14"/>
      <c r="C39" s="13"/>
      <c r="D39" s="13"/>
      <c r="E39" s="10" t="s">
        <v>37</v>
      </c>
      <c r="F39" s="90">
        <f>ROUND((SUM(BI111:BI112)+SUM(BI132:BI221)),2)</f>
        <v>0</v>
      </c>
      <c r="G39" s="13"/>
      <c r="H39" s="13"/>
      <c r="I39" s="91">
        <v>0</v>
      </c>
      <c r="J39" s="90">
        <f>0</f>
        <v>0</v>
      </c>
      <c r="K39" s="13"/>
      <c r="L39" s="24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s="17" customFormat="1" ht="6.9" customHeight="1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24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s="17" customFormat="1" ht="25.5" customHeight="1">
      <c r="A41" s="13"/>
      <c r="B41" s="14"/>
      <c r="C41" s="92"/>
      <c r="D41" s="93" t="s">
        <v>38</v>
      </c>
      <c r="E41" s="43"/>
      <c r="F41" s="43"/>
      <c r="G41" s="94" t="s">
        <v>39</v>
      </c>
      <c r="H41" s="95" t="s">
        <v>40</v>
      </c>
      <c r="I41" s="43"/>
      <c r="J41" s="96">
        <f>SUM(J32:J39)</f>
        <v>0</v>
      </c>
      <c r="K41" s="97"/>
      <c r="L41" s="24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s="17" customFormat="1" ht="14.4" customHeight="1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24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2:12" ht="14.4" customHeight="1">
      <c r="B43" s="5"/>
      <c r="L43" s="5"/>
    </row>
    <row r="44" spans="2:12" ht="14.4" customHeight="1">
      <c r="B44" s="5"/>
      <c r="L44" s="5"/>
    </row>
    <row r="45" spans="2:12" ht="14.4" customHeight="1">
      <c r="B45" s="5"/>
      <c r="L45" s="5"/>
    </row>
    <row r="46" spans="2:12" ht="14.4" customHeight="1">
      <c r="B46" s="5"/>
      <c r="L46" s="5"/>
    </row>
    <row r="47" spans="2:12" ht="14.4" customHeight="1">
      <c r="B47" s="5"/>
      <c r="L47" s="5"/>
    </row>
    <row r="48" spans="2:12" ht="14.4" customHeight="1">
      <c r="B48" s="5"/>
      <c r="L48" s="5"/>
    </row>
    <row r="49" spans="2:12" ht="14.4" customHeight="1">
      <c r="B49" s="5"/>
      <c r="L49" s="5"/>
    </row>
    <row r="50" spans="2:12" s="17" customFormat="1" ht="14.4" customHeight="1">
      <c r="B50" s="24"/>
      <c r="D50" s="25" t="s">
        <v>41</v>
      </c>
      <c r="E50" s="26"/>
      <c r="F50" s="26"/>
      <c r="G50" s="25" t="s">
        <v>42</v>
      </c>
      <c r="H50" s="26"/>
      <c r="I50" s="26"/>
      <c r="J50" s="26"/>
      <c r="K50" s="26"/>
      <c r="L50" s="24"/>
    </row>
    <row r="51" spans="2:12" ht="12">
      <c r="B51" s="5"/>
      <c r="L51" s="5"/>
    </row>
    <row r="52" spans="2:12" ht="12">
      <c r="B52" s="5"/>
      <c r="L52" s="5"/>
    </row>
    <row r="53" spans="2:12" ht="12">
      <c r="B53" s="5"/>
      <c r="L53" s="5"/>
    </row>
    <row r="54" spans="2:12" ht="12">
      <c r="B54" s="5"/>
      <c r="L54" s="5"/>
    </row>
    <row r="55" spans="2:12" ht="12">
      <c r="B55" s="5"/>
      <c r="L55" s="5"/>
    </row>
    <row r="56" spans="2:12" ht="12">
      <c r="B56" s="5"/>
      <c r="L56" s="5"/>
    </row>
    <row r="57" spans="2:12" ht="12">
      <c r="B57" s="5"/>
      <c r="L57" s="5"/>
    </row>
    <row r="58" spans="2:12" ht="12">
      <c r="B58" s="5"/>
      <c r="L58" s="5"/>
    </row>
    <row r="59" spans="2:12" ht="12">
      <c r="B59" s="5"/>
      <c r="L59" s="5"/>
    </row>
    <row r="60" spans="2:12" ht="12">
      <c r="B60" s="5"/>
      <c r="L60" s="5"/>
    </row>
    <row r="61" spans="1:31" s="17" customFormat="1" ht="12.5">
      <c r="A61" s="13"/>
      <c r="B61" s="14"/>
      <c r="C61" s="13"/>
      <c r="D61" s="27" t="s">
        <v>43</v>
      </c>
      <c r="E61" s="16"/>
      <c r="F61" s="98" t="s">
        <v>44</v>
      </c>
      <c r="G61" s="27" t="s">
        <v>43</v>
      </c>
      <c r="H61" s="16"/>
      <c r="I61" s="16"/>
      <c r="J61" s="99" t="s">
        <v>44</v>
      </c>
      <c r="K61" s="16"/>
      <c r="L61" s="24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2:12" ht="12">
      <c r="B62" s="5"/>
      <c r="L62" s="5"/>
    </row>
    <row r="63" spans="2:12" ht="12">
      <c r="B63" s="5"/>
      <c r="L63" s="5"/>
    </row>
    <row r="64" spans="2:12" ht="12">
      <c r="B64" s="5"/>
      <c r="L64" s="5"/>
    </row>
    <row r="65" spans="1:31" s="17" customFormat="1" ht="13">
      <c r="A65" s="13"/>
      <c r="B65" s="14"/>
      <c r="C65" s="13"/>
      <c r="D65" s="25" t="s">
        <v>45</v>
      </c>
      <c r="E65" s="28"/>
      <c r="F65" s="28"/>
      <c r="G65" s="25" t="s">
        <v>46</v>
      </c>
      <c r="H65" s="28"/>
      <c r="I65" s="28"/>
      <c r="J65" s="28"/>
      <c r="K65" s="28"/>
      <c r="L65" s="24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2:12" ht="12">
      <c r="B66" s="5"/>
      <c r="L66" s="5"/>
    </row>
    <row r="67" spans="2:12" ht="12">
      <c r="B67" s="5"/>
      <c r="L67" s="5"/>
    </row>
    <row r="68" spans="2:12" ht="12">
      <c r="B68" s="5"/>
      <c r="L68" s="5"/>
    </row>
    <row r="69" spans="2:12" ht="12">
      <c r="B69" s="5"/>
      <c r="L69" s="5"/>
    </row>
    <row r="70" spans="2:12" ht="12">
      <c r="B70" s="5"/>
      <c r="L70" s="5"/>
    </row>
    <row r="71" spans="2:12" ht="12">
      <c r="B71" s="5"/>
      <c r="L71" s="5"/>
    </row>
    <row r="72" spans="2:12" ht="12">
      <c r="B72" s="5"/>
      <c r="L72" s="5"/>
    </row>
    <row r="73" spans="2:12" ht="12">
      <c r="B73" s="5"/>
      <c r="L73" s="5"/>
    </row>
    <row r="74" spans="2:12" ht="12">
      <c r="B74" s="5"/>
      <c r="L74" s="5"/>
    </row>
    <row r="75" spans="2:12" ht="12">
      <c r="B75" s="5"/>
      <c r="L75" s="5"/>
    </row>
    <row r="76" spans="1:31" s="17" customFormat="1" ht="12.5">
      <c r="A76" s="13"/>
      <c r="B76" s="14"/>
      <c r="C76" s="13"/>
      <c r="D76" s="27" t="s">
        <v>43</v>
      </c>
      <c r="E76" s="16"/>
      <c r="F76" s="98" t="s">
        <v>44</v>
      </c>
      <c r="G76" s="27" t="s">
        <v>43</v>
      </c>
      <c r="H76" s="16"/>
      <c r="I76" s="16"/>
      <c r="J76" s="99" t="s">
        <v>44</v>
      </c>
      <c r="K76" s="16"/>
      <c r="L76" s="24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s="17" customFormat="1" ht="14.4" customHeight="1">
      <c r="A77" s="13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24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81" spans="1:31" s="17" customFormat="1" ht="6.9" customHeight="1">
      <c r="A81" s="13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24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s="17" customFormat="1" ht="24.9" customHeight="1">
      <c r="A82" s="13"/>
      <c r="B82" s="14"/>
      <c r="C82" s="6" t="s">
        <v>88</v>
      </c>
      <c r="D82" s="13"/>
      <c r="E82" s="13"/>
      <c r="F82" s="13"/>
      <c r="G82" s="13"/>
      <c r="H82" s="13"/>
      <c r="I82" s="13"/>
      <c r="J82" s="13"/>
      <c r="K82" s="13"/>
      <c r="L82" s="24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s="17" customFormat="1" ht="6.9" customHeight="1">
      <c r="A83" s="13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24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s="17" customFormat="1" ht="12" customHeight="1">
      <c r="A84" s="13"/>
      <c r="B84" s="14"/>
      <c r="C84" s="10" t="s">
        <v>12</v>
      </c>
      <c r="D84" s="13"/>
      <c r="E84" s="13"/>
      <c r="F84" s="13"/>
      <c r="G84" s="13"/>
      <c r="H84" s="13"/>
      <c r="I84" s="13"/>
      <c r="J84" s="13"/>
      <c r="K84" s="13"/>
      <c r="L84" s="24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s="17" customFormat="1" ht="16.5" customHeight="1">
      <c r="A85" s="13"/>
      <c r="B85" s="14"/>
      <c r="C85" s="13"/>
      <c r="D85" s="13"/>
      <c r="E85" s="230" t="str">
        <f>E7</f>
        <v>Stavební úpravy prostor Přf UP - katedra informatiky</v>
      </c>
      <c r="F85" s="230"/>
      <c r="G85" s="230"/>
      <c r="H85" s="230"/>
      <c r="I85" s="13"/>
      <c r="J85" s="13"/>
      <c r="K85" s="13"/>
      <c r="L85" s="24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s="17" customFormat="1" ht="12" customHeight="1">
      <c r="A86" s="13"/>
      <c r="B86" s="14"/>
      <c r="C86" s="10" t="s">
        <v>84</v>
      </c>
      <c r="D86" s="13"/>
      <c r="E86" s="13"/>
      <c r="F86" s="13"/>
      <c r="G86" s="13"/>
      <c r="H86" s="13"/>
      <c r="I86" s="13"/>
      <c r="J86" s="13"/>
      <c r="K86" s="13"/>
      <c r="L86" s="24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s="17" customFormat="1" ht="16.5" customHeight="1">
      <c r="A87" s="13"/>
      <c r="B87" s="14"/>
      <c r="C87" s="13"/>
      <c r="D87" s="13"/>
      <c r="E87" s="218" t="str">
        <f>E9</f>
        <v>1 - vnitřní úpravy - stavební část</v>
      </c>
      <c r="F87" s="218"/>
      <c r="G87" s="218"/>
      <c r="H87" s="218"/>
      <c r="I87" s="13"/>
      <c r="J87" s="13"/>
      <c r="K87" s="13"/>
      <c r="L87" s="24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s="17" customFormat="1" ht="6.9" customHeight="1">
      <c r="A88" s="13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24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s="17" customFormat="1" ht="12" customHeight="1">
      <c r="A89" s="13"/>
      <c r="B89" s="14"/>
      <c r="C89" s="10" t="s">
        <v>15</v>
      </c>
      <c r="D89" s="13"/>
      <c r="E89" s="13"/>
      <c r="F89" s="11" t="str">
        <f>F12</f>
        <v>17. listopadu 1192/12</v>
      </c>
      <c r="G89" s="13"/>
      <c r="H89" s="13"/>
      <c r="I89" s="10" t="s">
        <v>17</v>
      </c>
      <c r="J89" s="79">
        <f>IF(J12="","",J12)</f>
        <v>0</v>
      </c>
      <c r="K89" s="13"/>
      <c r="L89" s="24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s="17" customFormat="1" ht="6.9" customHeight="1">
      <c r="A90" s="13"/>
      <c r="B90" s="14"/>
      <c r="C90" s="13"/>
      <c r="D90" s="13"/>
      <c r="E90" s="13"/>
      <c r="F90" s="13"/>
      <c r="G90" s="13"/>
      <c r="H90" s="13"/>
      <c r="I90" s="13"/>
      <c r="J90" s="13"/>
      <c r="K90" s="13"/>
      <c r="L90" s="24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s="17" customFormat="1" ht="40" customHeight="1">
      <c r="A91" s="13"/>
      <c r="B91" s="14"/>
      <c r="C91" s="10" t="s">
        <v>18</v>
      </c>
      <c r="D91" s="13"/>
      <c r="E91" s="13"/>
      <c r="F91" s="11" t="str">
        <f>E15</f>
        <v xml:space="preserve">Univerzita Palackého v Olomouci - Přírodovědecká fakulta </v>
      </c>
      <c r="G91" s="13"/>
      <c r="H91" s="13"/>
      <c r="I91" s="10" t="s">
        <v>22</v>
      </c>
      <c r="J91" s="100" t="str">
        <f>E21</f>
        <v>Ing. arch. David Helcel, Dolní nám. 30, Olomouc</v>
      </c>
      <c r="K91" s="13"/>
      <c r="L91" s="24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s="17" customFormat="1" ht="54.5" customHeight="1">
      <c r="A92" s="13"/>
      <c r="B92" s="14"/>
      <c r="C92" s="10" t="s">
        <v>21</v>
      </c>
      <c r="D92" s="13"/>
      <c r="E92" s="13"/>
      <c r="F92" s="11" t="str">
        <f>IF(E18="","",E18)</f>
        <v xml:space="preserve"> </v>
      </c>
      <c r="G92" s="13"/>
      <c r="H92" s="13"/>
      <c r="I92" s="10" t="s">
        <v>25</v>
      </c>
      <c r="J92" s="100" t="str">
        <f>E24</f>
        <v>Ing. Dušan Janovský, Kmochova 23, Olomouc</v>
      </c>
      <c r="K92" s="13"/>
      <c r="L92" s="24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s="17" customFormat="1" ht="10.4" customHeight="1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24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s="17" customFormat="1" ht="29.25" customHeight="1">
      <c r="A94" s="13"/>
      <c r="B94" s="14"/>
      <c r="C94" s="101" t="s">
        <v>89</v>
      </c>
      <c r="D94" s="92"/>
      <c r="E94" s="92"/>
      <c r="F94" s="92"/>
      <c r="G94" s="92"/>
      <c r="H94" s="92"/>
      <c r="I94" s="92"/>
      <c r="J94" s="102" t="s">
        <v>90</v>
      </c>
      <c r="K94" s="92"/>
      <c r="L94" s="24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s="17" customFormat="1" ht="10.4" customHeight="1">
      <c r="A95" s="13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24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47" s="17" customFormat="1" ht="22.75" customHeight="1">
      <c r="A96" s="13"/>
      <c r="B96" s="14"/>
      <c r="C96" s="103" t="s">
        <v>91</v>
      </c>
      <c r="D96" s="13"/>
      <c r="E96" s="13"/>
      <c r="F96" s="13"/>
      <c r="G96" s="13"/>
      <c r="H96" s="13"/>
      <c r="I96" s="13"/>
      <c r="J96" s="87">
        <f>J132</f>
        <v>0</v>
      </c>
      <c r="K96" s="13"/>
      <c r="L96" s="24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U96" s="2" t="s">
        <v>92</v>
      </c>
    </row>
    <row r="97" spans="2:12" s="104" customFormat="1" ht="24.9" customHeight="1">
      <c r="B97" s="105"/>
      <c r="D97" s="106" t="s">
        <v>93</v>
      </c>
      <c r="E97" s="107"/>
      <c r="F97" s="107"/>
      <c r="G97" s="107"/>
      <c r="H97" s="107"/>
      <c r="I97" s="107"/>
      <c r="J97" s="108">
        <f>J133</f>
        <v>0</v>
      </c>
      <c r="L97" s="105"/>
    </row>
    <row r="98" spans="2:12" s="109" customFormat="1" ht="20" customHeight="1">
      <c r="B98" s="110"/>
      <c r="D98" s="111" t="s">
        <v>94</v>
      </c>
      <c r="E98" s="112"/>
      <c r="F98" s="112"/>
      <c r="G98" s="112"/>
      <c r="H98" s="112"/>
      <c r="I98" s="112"/>
      <c r="J98" s="113">
        <f>J134</f>
        <v>0</v>
      </c>
      <c r="L98" s="110"/>
    </row>
    <row r="99" spans="2:12" s="109" customFormat="1" ht="20" customHeight="1">
      <c r="B99" s="110"/>
      <c r="D99" s="111" t="s">
        <v>95</v>
      </c>
      <c r="E99" s="112"/>
      <c r="F99" s="112"/>
      <c r="G99" s="112"/>
      <c r="H99" s="112"/>
      <c r="I99" s="112"/>
      <c r="J99" s="113">
        <f>J138</f>
        <v>0</v>
      </c>
      <c r="L99" s="110"/>
    </row>
    <row r="100" spans="2:12" s="109" customFormat="1" ht="20" customHeight="1">
      <c r="B100" s="110"/>
      <c r="D100" s="111" t="s">
        <v>96</v>
      </c>
      <c r="E100" s="112"/>
      <c r="F100" s="112"/>
      <c r="G100" s="112"/>
      <c r="H100" s="112"/>
      <c r="I100" s="112"/>
      <c r="J100" s="113">
        <f>J144</f>
        <v>0</v>
      </c>
      <c r="L100" s="110"/>
    </row>
    <row r="101" spans="2:12" s="104" customFormat="1" ht="24.9" customHeight="1">
      <c r="B101" s="105"/>
      <c r="D101" s="106" t="s">
        <v>97</v>
      </c>
      <c r="E101" s="107"/>
      <c r="F101" s="107"/>
      <c r="G101" s="107"/>
      <c r="H101" s="107"/>
      <c r="I101" s="107"/>
      <c r="J101" s="108">
        <f>J146</f>
        <v>0</v>
      </c>
      <c r="L101" s="105"/>
    </row>
    <row r="102" spans="2:12" s="109" customFormat="1" ht="20" customHeight="1">
      <c r="B102" s="110"/>
      <c r="D102" s="111" t="s">
        <v>98</v>
      </c>
      <c r="E102" s="112"/>
      <c r="F102" s="112"/>
      <c r="G102" s="112"/>
      <c r="H102" s="112"/>
      <c r="I102" s="112"/>
      <c r="J102" s="113">
        <f>J147</f>
        <v>0</v>
      </c>
      <c r="L102" s="110"/>
    </row>
    <row r="103" spans="2:12" s="109" customFormat="1" ht="20" customHeight="1">
      <c r="B103" s="110"/>
      <c r="D103" s="111" t="s">
        <v>99</v>
      </c>
      <c r="E103" s="112"/>
      <c r="F103" s="112"/>
      <c r="G103" s="112"/>
      <c r="H103" s="112"/>
      <c r="I103" s="112"/>
      <c r="J103" s="113">
        <f>J151</f>
        <v>0</v>
      </c>
      <c r="L103" s="110"/>
    </row>
    <row r="104" spans="2:12" s="109" customFormat="1" ht="20" customHeight="1">
      <c r="B104" s="110"/>
      <c r="D104" s="111" t="s">
        <v>100</v>
      </c>
      <c r="E104" s="112"/>
      <c r="F104" s="112"/>
      <c r="G104" s="112"/>
      <c r="H104" s="112"/>
      <c r="I104" s="112"/>
      <c r="J104" s="113">
        <f>J155</f>
        <v>0</v>
      </c>
      <c r="L104" s="110"/>
    </row>
    <row r="105" spans="2:12" s="109" customFormat="1" ht="20" customHeight="1">
      <c r="B105" s="110"/>
      <c r="D105" s="111" t="s">
        <v>101</v>
      </c>
      <c r="E105" s="112"/>
      <c r="F105" s="112"/>
      <c r="G105" s="112"/>
      <c r="H105" s="112"/>
      <c r="I105" s="112"/>
      <c r="J105" s="113">
        <f>J163</f>
        <v>0</v>
      </c>
      <c r="L105" s="110"/>
    </row>
    <row r="106" spans="2:12" s="109" customFormat="1" ht="20" customHeight="1">
      <c r="B106" s="110"/>
      <c r="D106" s="111" t="s">
        <v>102</v>
      </c>
      <c r="E106" s="112"/>
      <c r="F106" s="112"/>
      <c r="G106" s="112"/>
      <c r="H106" s="112"/>
      <c r="I106" s="112"/>
      <c r="J106" s="113">
        <f>J192</f>
        <v>0</v>
      </c>
      <c r="L106" s="110"/>
    </row>
    <row r="107" spans="2:12" s="109" customFormat="1" ht="20" customHeight="1">
      <c r="B107" s="110"/>
      <c r="D107" s="111" t="s">
        <v>103</v>
      </c>
      <c r="E107" s="112"/>
      <c r="F107" s="112"/>
      <c r="G107" s="112"/>
      <c r="H107" s="112"/>
      <c r="I107" s="112"/>
      <c r="J107" s="113">
        <f>J199</f>
        <v>0</v>
      </c>
      <c r="L107" s="110"/>
    </row>
    <row r="108" spans="2:12" s="109" customFormat="1" ht="20" customHeight="1">
      <c r="B108" s="110"/>
      <c r="D108" s="111" t="s">
        <v>104</v>
      </c>
      <c r="E108" s="112"/>
      <c r="F108" s="112"/>
      <c r="G108" s="112"/>
      <c r="H108" s="112"/>
      <c r="I108" s="112"/>
      <c r="J108" s="113">
        <f>J212</f>
        <v>0</v>
      </c>
      <c r="L108" s="110"/>
    </row>
    <row r="109" spans="1:31" s="17" customFormat="1" ht="21.9" customHeight="1">
      <c r="A109" s="13"/>
      <c r="B109" s="14"/>
      <c r="C109" s="13"/>
      <c r="D109" s="13"/>
      <c r="E109" s="13"/>
      <c r="F109" s="13"/>
      <c r="G109" s="13"/>
      <c r="H109" s="13"/>
      <c r="I109" s="13"/>
      <c r="J109" s="13"/>
      <c r="K109" s="13"/>
      <c r="L109" s="24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s="17" customFormat="1" ht="6.9" customHeight="1">
      <c r="A110" s="13"/>
      <c r="B110" s="14"/>
      <c r="C110" s="13"/>
      <c r="D110" s="13"/>
      <c r="E110" s="13"/>
      <c r="F110" s="13"/>
      <c r="G110" s="13"/>
      <c r="H110" s="13"/>
      <c r="I110" s="13"/>
      <c r="J110" s="13"/>
      <c r="K110" s="13"/>
      <c r="L110" s="24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s="17" customFormat="1" ht="29.25" customHeight="1">
      <c r="A111" s="13"/>
      <c r="B111" s="14"/>
      <c r="C111" s="103" t="s">
        <v>105</v>
      </c>
      <c r="D111" s="13"/>
      <c r="E111" s="13"/>
      <c r="F111" s="13"/>
      <c r="G111" s="13"/>
      <c r="H111" s="13"/>
      <c r="I111" s="13"/>
      <c r="J111" s="114">
        <v>0</v>
      </c>
      <c r="K111" s="13"/>
      <c r="L111" s="24"/>
      <c r="N111" s="115" t="s">
        <v>32</v>
      </c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s="17" customFormat="1" ht="18" customHeight="1">
      <c r="A112" s="13"/>
      <c r="B112" s="14"/>
      <c r="C112" s="13"/>
      <c r="D112" s="13"/>
      <c r="E112" s="13"/>
      <c r="F112" s="13"/>
      <c r="G112" s="13"/>
      <c r="H112" s="13"/>
      <c r="I112" s="13"/>
      <c r="J112" s="13"/>
      <c r="K112" s="13"/>
      <c r="L112" s="24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s="17" customFormat="1" ht="29.25" customHeight="1">
      <c r="A113" s="13"/>
      <c r="B113" s="14"/>
      <c r="C113" s="116" t="s">
        <v>106</v>
      </c>
      <c r="D113" s="92"/>
      <c r="E113" s="92"/>
      <c r="F113" s="92"/>
      <c r="G113" s="92"/>
      <c r="H113" s="92"/>
      <c r="I113" s="92"/>
      <c r="J113" s="117">
        <f>ROUND(J96+J111,2)</f>
        <v>0</v>
      </c>
      <c r="K113" s="92"/>
      <c r="L113" s="24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s="17" customFormat="1" ht="6.9" customHeight="1">
      <c r="A114" s="13"/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24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8" spans="1:31" s="17" customFormat="1" ht="6.9" customHeight="1">
      <c r="A118" s="13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24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s="17" customFormat="1" ht="24.9" customHeight="1">
      <c r="A119" s="13"/>
      <c r="B119" s="14"/>
      <c r="C119" s="6" t="s">
        <v>107</v>
      </c>
      <c r="D119" s="13"/>
      <c r="E119" s="13"/>
      <c r="F119" s="13"/>
      <c r="G119" s="13"/>
      <c r="H119" s="13"/>
      <c r="I119" s="13"/>
      <c r="J119" s="13"/>
      <c r="K119" s="13"/>
      <c r="L119" s="24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s="17" customFormat="1" ht="6.9" customHeight="1">
      <c r="A120" s="13"/>
      <c r="B120" s="14"/>
      <c r="C120" s="13"/>
      <c r="D120" s="13"/>
      <c r="E120" s="13"/>
      <c r="F120" s="13"/>
      <c r="G120" s="13"/>
      <c r="H120" s="13"/>
      <c r="I120" s="13"/>
      <c r="J120" s="13"/>
      <c r="K120" s="13"/>
      <c r="L120" s="24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s="17" customFormat="1" ht="12" customHeight="1">
      <c r="A121" s="13"/>
      <c r="B121" s="14"/>
      <c r="C121" s="10" t="s">
        <v>12</v>
      </c>
      <c r="D121" s="13"/>
      <c r="E121" s="13"/>
      <c r="F121" s="13"/>
      <c r="G121" s="13"/>
      <c r="H121" s="13"/>
      <c r="I121" s="13"/>
      <c r="J121" s="13"/>
      <c r="K121" s="13"/>
      <c r="L121" s="24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s="17" customFormat="1" ht="16.5" customHeight="1">
      <c r="A122" s="13"/>
      <c r="B122" s="14"/>
      <c r="C122" s="13"/>
      <c r="D122" s="13"/>
      <c r="E122" s="230" t="str">
        <f>E7</f>
        <v>Stavební úpravy prostor Přf UP - katedra informatiky</v>
      </c>
      <c r="F122" s="230"/>
      <c r="G122" s="230"/>
      <c r="H122" s="230"/>
      <c r="I122" s="13"/>
      <c r="J122" s="13"/>
      <c r="K122" s="13"/>
      <c r="L122" s="24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s="17" customFormat="1" ht="12" customHeight="1">
      <c r="A123" s="13"/>
      <c r="B123" s="14"/>
      <c r="C123" s="10" t="s">
        <v>84</v>
      </c>
      <c r="D123" s="13"/>
      <c r="E123" s="13"/>
      <c r="F123" s="13"/>
      <c r="G123" s="13"/>
      <c r="H123" s="13"/>
      <c r="I123" s="13"/>
      <c r="J123" s="13"/>
      <c r="K123" s="13"/>
      <c r="L123" s="24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s="17" customFormat="1" ht="16.5" customHeight="1">
      <c r="A124" s="13"/>
      <c r="B124" s="14"/>
      <c r="C124" s="13"/>
      <c r="D124" s="13"/>
      <c r="E124" s="218" t="str">
        <f>E9</f>
        <v>1 - vnitřní úpravy - stavební část</v>
      </c>
      <c r="F124" s="218"/>
      <c r="G124" s="218"/>
      <c r="H124" s="218"/>
      <c r="I124" s="13"/>
      <c r="J124" s="13"/>
      <c r="K124" s="13"/>
      <c r="L124" s="24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s="17" customFormat="1" ht="6.9" customHeight="1">
      <c r="A125" s="13"/>
      <c r="B125" s="14"/>
      <c r="C125" s="13"/>
      <c r="D125" s="13"/>
      <c r="E125" s="13"/>
      <c r="F125" s="13"/>
      <c r="G125" s="13"/>
      <c r="H125" s="13"/>
      <c r="I125" s="13"/>
      <c r="J125" s="13"/>
      <c r="K125" s="13"/>
      <c r="L125" s="24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s="17" customFormat="1" ht="12" customHeight="1">
      <c r="A126" s="13"/>
      <c r="B126" s="14"/>
      <c r="C126" s="10" t="s">
        <v>15</v>
      </c>
      <c r="D126" s="13"/>
      <c r="E126" s="13"/>
      <c r="F126" s="11" t="str">
        <f>F12</f>
        <v>17. listopadu 1192/12</v>
      </c>
      <c r="G126" s="13"/>
      <c r="H126" s="13"/>
      <c r="I126" s="10" t="s">
        <v>17</v>
      </c>
      <c r="J126" s="79"/>
      <c r="K126" s="13"/>
      <c r="L126" s="24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s="17" customFormat="1" ht="6.9" customHeight="1">
      <c r="A127" s="13"/>
      <c r="B127" s="14"/>
      <c r="C127" s="13"/>
      <c r="D127" s="13"/>
      <c r="E127" s="13"/>
      <c r="F127" s="13"/>
      <c r="G127" s="13"/>
      <c r="H127" s="13"/>
      <c r="I127" s="13"/>
      <c r="J127" s="13"/>
      <c r="K127" s="13"/>
      <c r="L127" s="24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s="17" customFormat="1" ht="40" customHeight="1">
      <c r="A128" s="13"/>
      <c r="B128" s="14"/>
      <c r="C128" s="10" t="s">
        <v>18</v>
      </c>
      <c r="D128" s="13"/>
      <c r="E128" s="13"/>
      <c r="F128" s="11" t="str">
        <f>E15</f>
        <v xml:space="preserve">Univerzita Palackého v Olomouci - Přírodovědecká fakulta </v>
      </c>
      <c r="G128" s="13"/>
      <c r="H128" s="13"/>
      <c r="I128" s="10" t="s">
        <v>22</v>
      </c>
      <c r="J128" s="100" t="str">
        <f>E21</f>
        <v>Ing. arch. David Helcel, Dolní nám. 30, Olomouc</v>
      </c>
      <c r="K128" s="13"/>
      <c r="L128" s="24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s="17" customFormat="1" ht="54.5" customHeight="1">
      <c r="A129" s="13"/>
      <c r="B129" s="14"/>
      <c r="C129" s="10" t="s">
        <v>21</v>
      </c>
      <c r="D129" s="13"/>
      <c r="E129" s="13"/>
      <c r="F129" s="11" t="str">
        <f>IF(E18="","",E18)</f>
        <v xml:space="preserve"> </v>
      </c>
      <c r="G129" s="13"/>
      <c r="H129" s="13"/>
      <c r="I129" s="10" t="s">
        <v>25</v>
      </c>
      <c r="J129" s="100"/>
      <c r="K129" s="13"/>
      <c r="L129" s="24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s="17" customFormat="1" ht="10.4" customHeight="1">
      <c r="A130" s="13"/>
      <c r="B130" s="14"/>
      <c r="C130" s="13"/>
      <c r="D130" s="13"/>
      <c r="E130" s="13"/>
      <c r="F130" s="13"/>
      <c r="G130" s="13"/>
      <c r="H130" s="13"/>
      <c r="I130" s="13"/>
      <c r="J130" s="13"/>
      <c r="K130" s="13"/>
      <c r="L130" s="24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s="124" customFormat="1" ht="29.25" customHeight="1">
      <c r="A131" s="118"/>
      <c r="B131" s="119"/>
      <c r="C131" s="120" t="s">
        <v>108</v>
      </c>
      <c r="D131" s="121" t="s">
        <v>53</v>
      </c>
      <c r="E131" s="121" t="s">
        <v>49</v>
      </c>
      <c r="F131" s="121" t="s">
        <v>50</v>
      </c>
      <c r="G131" s="121" t="s">
        <v>109</v>
      </c>
      <c r="H131" s="121" t="s">
        <v>110</v>
      </c>
      <c r="I131" s="121" t="s">
        <v>111</v>
      </c>
      <c r="J131" s="121" t="s">
        <v>90</v>
      </c>
      <c r="K131" s="122" t="s">
        <v>112</v>
      </c>
      <c r="L131" s="123"/>
      <c r="M131" s="45"/>
      <c r="N131" s="46" t="s">
        <v>32</v>
      </c>
      <c r="O131" s="46" t="s">
        <v>113</v>
      </c>
      <c r="P131" s="46" t="s">
        <v>114</v>
      </c>
      <c r="Q131" s="46" t="s">
        <v>115</v>
      </c>
      <c r="R131" s="46" t="s">
        <v>116</v>
      </c>
      <c r="S131" s="46" t="s">
        <v>117</v>
      </c>
      <c r="T131" s="47" t="s">
        <v>118</v>
      </c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</row>
    <row r="132" spans="1:63" s="17" customFormat="1" ht="22.75" customHeight="1">
      <c r="A132" s="13"/>
      <c r="B132" s="14"/>
      <c r="C132" s="53" t="s">
        <v>119</v>
      </c>
      <c r="D132" s="13"/>
      <c r="E132" s="13"/>
      <c r="F132" s="13"/>
      <c r="G132" s="13"/>
      <c r="H132" s="13"/>
      <c r="I132" s="13"/>
      <c r="J132" s="125">
        <f>BK132</f>
        <v>0</v>
      </c>
      <c r="K132" s="13"/>
      <c r="L132" s="14"/>
      <c r="M132" s="48"/>
      <c r="N132" s="39"/>
      <c r="O132" s="49"/>
      <c r="P132" s="126">
        <f>P133+P146</f>
        <v>239.65478</v>
      </c>
      <c r="Q132" s="49"/>
      <c r="R132" s="126">
        <f>R133+R146</f>
        <v>4.142612120000002</v>
      </c>
      <c r="S132" s="49"/>
      <c r="T132" s="127">
        <f>T133+T146</f>
        <v>0.4912477500000001</v>
      </c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" t="s">
        <v>67</v>
      </c>
      <c r="AU132" s="2" t="s">
        <v>92</v>
      </c>
      <c r="BK132" s="128">
        <f>BK133+BK146</f>
        <v>0</v>
      </c>
    </row>
    <row r="133" spans="2:63" s="129" customFormat="1" ht="26" customHeight="1">
      <c r="B133" s="130"/>
      <c r="D133" s="131" t="s">
        <v>67</v>
      </c>
      <c r="E133" s="132" t="s">
        <v>120</v>
      </c>
      <c r="F133" s="132" t="s">
        <v>121</v>
      </c>
      <c r="J133" s="133">
        <f>BK133</f>
        <v>0</v>
      </c>
      <c r="L133" s="130"/>
      <c r="M133" s="134"/>
      <c r="N133" s="135"/>
      <c r="O133" s="135"/>
      <c r="P133" s="136">
        <f>P134+P138+P144</f>
        <v>3.408685</v>
      </c>
      <c r="Q133" s="135"/>
      <c r="R133" s="136">
        <f>R134+R138+R144</f>
        <v>0.0406</v>
      </c>
      <c r="S133" s="135"/>
      <c r="T133" s="137">
        <f>T134+T138+T144</f>
        <v>0</v>
      </c>
      <c r="AR133" s="131" t="s">
        <v>73</v>
      </c>
      <c r="AT133" s="138" t="s">
        <v>67</v>
      </c>
      <c r="AU133" s="138" t="s">
        <v>68</v>
      </c>
      <c r="AY133" s="131" t="s">
        <v>122</v>
      </c>
      <c r="BK133" s="139">
        <f>BK134+BK138+BK144</f>
        <v>0</v>
      </c>
    </row>
    <row r="134" spans="2:63" s="129" customFormat="1" ht="22.75" customHeight="1">
      <c r="B134" s="130"/>
      <c r="D134" s="131" t="s">
        <v>67</v>
      </c>
      <c r="E134" s="140" t="s">
        <v>123</v>
      </c>
      <c r="F134" s="140" t="s">
        <v>124</v>
      </c>
      <c r="J134" s="141">
        <f>BK134</f>
        <v>0</v>
      </c>
      <c r="L134" s="130"/>
      <c r="M134" s="134"/>
      <c r="N134" s="135"/>
      <c r="O134" s="135"/>
      <c r="P134" s="136">
        <f>SUM(P135:P137)</f>
        <v>0.725</v>
      </c>
      <c r="Q134" s="135"/>
      <c r="R134" s="136">
        <f>SUM(R135:R137)</f>
        <v>0.0406</v>
      </c>
      <c r="S134" s="135"/>
      <c r="T134" s="137">
        <f>SUM(T135:T137)</f>
        <v>0</v>
      </c>
      <c r="AR134" s="131" t="s">
        <v>73</v>
      </c>
      <c r="AT134" s="138" t="s">
        <v>67</v>
      </c>
      <c r="AU134" s="138" t="s">
        <v>73</v>
      </c>
      <c r="AY134" s="131" t="s">
        <v>122</v>
      </c>
      <c r="BK134" s="139">
        <f>SUM(BK135:BK137)</f>
        <v>0</v>
      </c>
    </row>
    <row r="135" spans="1:65" s="17" customFormat="1" ht="21.75" customHeight="1">
      <c r="A135" s="13"/>
      <c r="B135" s="142"/>
      <c r="C135" s="143" t="s">
        <v>73</v>
      </c>
      <c r="D135" s="143" t="s">
        <v>125</v>
      </c>
      <c r="E135" s="144" t="s">
        <v>126</v>
      </c>
      <c r="F135" s="145" t="s">
        <v>127</v>
      </c>
      <c r="G135" s="146" t="s">
        <v>128</v>
      </c>
      <c r="H135" s="147">
        <v>1</v>
      </c>
      <c r="I135" s="205"/>
      <c r="J135" s="148">
        <f>ROUND(I135*H135,2)</f>
        <v>0</v>
      </c>
      <c r="K135" s="145" t="s">
        <v>129</v>
      </c>
      <c r="L135" s="14"/>
      <c r="M135" s="149"/>
      <c r="N135" s="150" t="s">
        <v>33</v>
      </c>
      <c r="O135" s="151">
        <v>0.725</v>
      </c>
      <c r="P135" s="151">
        <f>O135*H135</f>
        <v>0.725</v>
      </c>
      <c r="Q135" s="151">
        <v>0.0406</v>
      </c>
      <c r="R135" s="151">
        <f>Q135*H135</f>
        <v>0.0406</v>
      </c>
      <c r="S135" s="151">
        <v>0</v>
      </c>
      <c r="T135" s="152">
        <f>S135*H135</f>
        <v>0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R135" s="153" t="s">
        <v>130</v>
      </c>
      <c r="AT135" s="153" t="s">
        <v>125</v>
      </c>
      <c r="AU135" s="153" t="s">
        <v>77</v>
      </c>
      <c r="AY135" s="2" t="s">
        <v>122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2" t="s">
        <v>73</v>
      </c>
      <c r="BK135" s="154">
        <f>ROUND(I135*H135,2)</f>
        <v>0</v>
      </c>
      <c r="BL135" s="2" t="s">
        <v>130</v>
      </c>
      <c r="BM135" s="153" t="s">
        <v>131</v>
      </c>
    </row>
    <row r="136" spans="2:51" s="155" customFormat="1" ht="12">
      <c r="B136" s="156"/>
      <c r="D136" s="157" t="s">
        <v>132</v>
      </c>
      <c r="E136" s="158"/>
      <c r="F136" s="159" t="s">
        <v>133</v>
      </c>
      <c r="H136" s="158"/>
      <c r="L136" s="156"/>
      <c r="M136" s="160"/>
      <c r="N136" s="161"/>
      <c r="O136" s="161"/>
      <c r="P136" s="161"/>
      <c r="Q136" s="161"/>
      <c r="R136" s="161"/>
      <c r="S136" s="161"/>
      <c r="T136" s="162"/>
      <c r="AT136" s="158" t="s">
        <v>132</v>
      </c>
      <c r="AU136" s="158" t="s">
        <v>77</v>
      </c>
      <c r="AV136" s="155" t="s">
        <v>73</v>
      </c>
      <c r="AW136" s="155" t="s">
        <v>24</v>
      </c>
      <c r="AX136" s="155" t="s">
        <v>68</v>
      </c>
      <c r="AY136" s="158" t="s">
        <v>122</v>
      </c>
    </row>
    <row r="137" spans="2:51" s="163" customFormat="1" ht="12">
      <c r="B137" s="164"/>
      <c r="D137" s="157" t="s">
        <v>132</v>
      </c>
      <c r="E137" s="165"/>
      <c r="F137" s="166" t="s">
        <v>73</v>
      </c>
      <c r="H137" s="167">
        <v>1</v>
      </c>
      <c r="L137" s="164"/>
      <c r="M137" s="168"/>
      <c r="N137" s="169"/>
      <c r="O137" s="169"/>
      <c r="P137" s="169"/>
      <c r="Q137" s="169"/>
      <c r="R137" s="169"/>
      <c r="S137" s="169"/>
      <c r="T137" s="170"/>
      <c r="AT137" s="165" t="s">
        <v>132</v>
      </c>
      <c r="AU137" s="165" t="s">
        <v>77</v>
      </c>
      <c r="AV137" s="163" t="s">
        <v>77</v>
      </c>
      <c r="AW137" s="163" t="s">
        <v>24</v>
      </c>
      <c r="AX137" s="163" t="s">
        <v>73</v>
      </c>
      <c r="AY137" s="165" t="s">
        <v>122</v>
      </c>
    </row>
    <row r="138" spans="2:63" s="129" customFormat="1" ht="22.75" customHeight="1">
      <c r="B138" s="130"/>
      <c r="D138" s="131" t="s">
        <v>67</v>
      </c>
      <c r="E138" s="140" t="s">
        <v>134</v>
      </c>
      <c r="F138" s="140" t="s">
        <v>135</v>
      </c>
      <c r="J138" s="141">
        <f>BK138</f>
        <v>0</v>
      </c>
      <c r="L138" s="130"/>
      <c r="M138" s="134"/>
      <c r="N138" s="135"/>
      <c r="O138" s="135"/>
      <c r="P138" s="136">
        <f>SUM(P139:P143)</f>
        <v>2.501645</v>
      </c>
      <c r="Q138" s="135"/>
      <c r="R138" s="136">
        <f>SUM(R139:R143)</f>
        <v>0</v>
      </c>
      <c r="S138" s="135"/>
      <c r="T138" s="137">
        <f>SUM(T139:T143)</f>
        <v>0</v>
      </c>
      <c r="AR138" s="131" t="s">
        <v>73</v>
      </c>
      <c r="AT138" s="138" t="s">
        <v>67</v>
      </c>
      <c r="AU138" s="138" t="s">
        <v>73</v>
      </c>
      <c r="AY138" s="131" t="s">
        <v>122</v>
      </c>
      <c r="BK138" s="139">
        <f>SUM(BK139:BK143)</f>
        <v>0</v>
      </c>
    </row>
    <row r="139" spans="1:65" s="17" customFormat="1" ht="21.75" customHeight="1">
      <c r="A139" s="13"/>
      <c r="B139" s="142"/>
      <c r="C139" s="143" t="s">
        <v>77</v>
      </c>
      <c r="D139" s="143" t="s">
        <v>125</v>
      </c>
      <c r="E139" s="144" t="s">
        <v>136</v>
      </c>
      <c r="F139" s="145" t="s">
        <v>137</v>
      </c>
      <c r="G139" s="146" t="s">
        <v>138</v>
      </c>
      <c r="H139" s="147">
        <v>0.491</v>
      </c>
      <c r="I139" s="205"/>
      <c r="J139" s="148">
        <f>ROUND(I139*H139,2)</f>
        <v>0</v>
      </c>
      <c r="K139" s="145" t="s">
        <v>129</v>
      </c>
      <c r="L139" s="14"/>
      <c r="M139" s="149"/>
      <c r="N139" s="150" t="s">
        <v>33</v>
      </c>
      <c r="O139" s="151">
        <v>4.75</v>
      </c>
      <c r="P139" s="151">
        <f>O139*H139</f>
        <v>2.33225</v>
      </c>
      <c r="Q139" s="151">
        <v>0</v>
      </c>
      <c r="R139" s="151">
        <f>Q139*H139</f>
        <v>0</v>
      </c>
      <c r="S139" s="151">
        <v>0</v>
      </c>
      <c r="T139" s="152">
        <f>S139*H139</f>
        <v>0</v>
      </c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R139" s="153" t="s">
        <v>130</v>
      </c>
      <c r="AT139" s="153" t="s">
        <v>125</v>
      </c>
      <c r="AU139" s="153" t="s">
        <v>77</v>
      </c>
      <c r="AY139" s="2" t="s">
        <v>122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2" t="s">
        <v>73</v>
      </c>
      <c r="BK139" s="154">
        <f>ROUND(I139*H139,2)</f>
        <v>0</v>
      </c>
      <c r="BL139" s="2" t="s">
        <v>130</v>
      </c>
      <c r="BM139" s="153" t="s">
        <v>139</v>
      </c>
    </row>
    <row r="140" spans="1:65" s="17" customFormat="1" ht="21.75" customHeight="1">
      <c r="A140" s="13"/>
      <c r="B140" s="142"/>
      <c r="C140" s="143" t="s">
        <v>80</v>
      </c>
      <c r="D140" s="143" t="s">
        <v>125</v>
      </c>
      <c r="E140" s="144" t="s">
        <v>140</v>
      </c>
      <c r="F140" s="145" t="s">
        <v>141</v>
      </c>
      <c r="G140" s="146" t="s">
        <v>138</v>
      </c>
      <c r="H140" s="147">
        <v>7.365</v>
      </c>
      <c r="I140" s="205"/>
      <c r="J140" s="148">
        <f>ROUND(I140*H140,2)</f>
        <v>0</v>
      </c>
      <c r="K140" s="145"/>
      <c r="L140" s="14"/>
      <c r="M140" s="149"/>
      <c r="N140" s="150" t="s">
        <v>33</v>
      </c>
      <c r="O140" s="151">
        <v>0.006</v>
      </c>
      <c r="P140" s="151">
        <f>O140*H140</f>
        <v>0.04419</v>
      </c>
      <c r="Q140" s="151">
        <v>0</v>
      </c>
      <c r="R140" s="151">
        <f>Q140*H140</f>
        <v>0</v>
      </c>
      <c r="S140" s="151">
        <v>0</v>
      </c>
      <c r="T140" s="152">
        <f>S140*H140</f>
        <v>0</v>
      </c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R140" s="153" t="s">
        <v>130</v>
      </c>
      <c r="AT140" s="153" t="s">
        <v>125</v>
      </c>
      <c r="AU140" s="153" t="s">
        <v>77</v>
      </c>
      <c r="AY140" s="2" t="s">
        <v>122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2" t="s">
        <v>73</v>
      </c>
      <c r="BK140" s="154">
        <f>ROUND(I140*H140,2)</f>
        <v>0</v>
      </c>
      <c r="BL140" s="2" t="s">
        <v>130</v>
      </c>
      <c r="BM140" s="153" t="s">
        <v>142</v>
      </c>
    </row>
    <row r="141" spans="2:51" s="163" customFormat="1" ht="12">
      <c r="B141" s="164"/>
      <c r="D141" s="157" t="s">
        <v>132</v>
      </c>
      <c r="F141" s="166" t="s">
        <v>143</v>
      </c>
      <c r="H141" s="167">
        <v>7.365</v>
      </c>
      <c r="L141" s="164"/>
      <c r="M141" s="168"/>
      <c r="N141" s="169"/>
      <c r="O141" s="169"/>
      <c r="P141" s="169"/>
      <c r="Q141" s="169"/>
      <c r="R141" s="169"/>
      <c r="S141" s="169"/>
      <c r="T141" s="170"/>
      <c r="AT141" s="165" t="s">
        <v>132</v>
      </c>
      <c r="AU141" s="165" t="s">
        <v>77</v>
      </c>
      <c r="AV141" s="163" t="s">
        <v>77</v>
      </c>
      <c r="AW141" s="163" t="s">
        <v>2</v>
      </c>
      <c r="AX141" s="163" t="s">
        <v>73</v>
      </c>
      <c r="AY141" s="165" t="s">
        <v>122</v>
      </c>
    </row>
    <row r="142" spans="1:65" s="17" customFormat="1" ht="21.75" customHeight="1">
      <c r="A142" s="13"/>
      <c r="B142" s="142"/>
      <c r="C142" s="143" t="s">
        <v>130</v>
      </c>
      <c r="D142" s="143" t="s">
        <v>125</v>
      </c>
      <c r="E142" s="144" t="s">
        <v>144</v>
      </c>
      <c r="F142" s="145" t="s">
        <v>145</v>
      </c>
      <c r="G142" s="146" t="s">
        <v>138</v>
      </c>
      <c r="H142" s="147">
        <v>0.491</v>
      </c>
      <c r="I142" s="205"/>
      <c r="J142" s="148">
        <f>ROUND(I142*H142,2)</f>
        <v>0</v>
      </c>
      <c r="K142" s="145" t="s">
        <v>129</v>
      </c>
      <c r="L142" s="14"/>
      <c r="M142" s="149"/>
      <c r="N142" s="150" t="s">
        <v>33</v>
      </c>
      <c r="O142" s="151">
        <v>0.255</v>
      </c>
      <c r="P142" s="151">
        <f>O142*H142</f>
        <v>0.125205</v>
      </c>
      <c r="Q142" s="151">
        <v>0</v>
      </c>
      <c r="R142" s="151">
        <f>Q142*H142</f>
        <v>0</v>
      </c>
      <c r="S142" s="151">
        <v>0</v>
      </c>
      <c r="T142" s="152">
        <f>S142*H142</f>
        <v>0</v>
      </c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R142" s="153" t="s">
        <v>130</v>
      </c>
      <c r="AT142" s="153" t="s">
        <v>125</v>
      </c>
      <c r="AU142" s="153" t="s">
        <v>77</v>
      </c>
      <c r="AY142" s="2" t="s">
        <v>122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2" t="s">
        <v>73</v>
      </c>
      <c r="BK142" s="154">
        <f>ROUND(I142*H142,2)</f>
        <v>0</v>
      </c>
      <c r="BL142" s="2" t="s">
        <v>130</v>
      </c>
      <c r="BM142" s="153" t="s">
        <v>146</v>
      </c>
    </row>
    <row r="143" spans="1:65" s="17" customFormat="1" ht="21.75" customHeight="1">
      <c r="A143" s="13"/>
      <c r="B143" s="142"/>
      <c r="C143" s="143" t="s">
        <v>147</v>
      </c>
      <c r="D143" s="143" t="s">
        <v>125</v>
      </c>
      <c r="E143" s="144" t="s">
        <v>148</v>
      </c>
      <c r="F143" s="145" t="s">
        <v>149</v>
      </c>
      <c r="G143" s="146" t="s">
        <v>138</v>
      </c>
      <c r="H143" s="147">
        <v>0.491</v>
      </c>
      <c r="I143" s="205"/>
      <c r="J143" s="148">
        <f>ROUND(I143*H143,2)</f>
        <v>0</v>
      </c>
      <c r="K143" s="145" t="s">
        <v>129</v>
      </c>
      <c r="L143" s="14"/>
      <c r="M143" s="149"/>
      <c r="N143" s="150" t="s">
        <v>33</v>
      </c>
      <c r="O143" s="151">
        <v>0</v>
      </c>
      <c r="P143" s="151">
        <f>O143*H143</f>
        <v>0</v>
      </c>
      <c r="Q143" s="151">
        <v>0</v>
      </c>
      <c r="R143" s="151">
        <f>Q143*H143</f>
        <v>0</v>
      </c>
      <c r="S143" s="151">
        <v>0</v>
      </c>
      <c r="T143" s="152">
        <f>S143*H143</f>
        <v>0</v>
      </c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R143" s="153" t="s">
        <v>130</v>
      </c>
      <c r="AT143" s="153" t="s">
        <v>125</v>
      </c>
      <c r="AU143" s="153" t="s">
        <v>77</v>
      </c>
      <c r="AY143" s="2" t="s">
        <v>122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2" t="s">
        <v>73</v>
      </c>
      <c r="BK143" s="154">
        <f>ROUND(I143*H143,2)</f>
        <v>0</v>
      </c>
      <c r="BL143" s="2" t="s">
        <v>130</v>
      </c>
      <c r="BM143" s="153" t="s">
        <v>150</v>
      </c>
    </row>
    <row r="144" spans="2:63" s="129" customFormat="1" ht="22.75" customHeight="1">
      <c r="B144" s="130"/>
      <c r="D144" s="131" t="s">
        <v>67</v>
      </c>
      <c r="E144" s="140" t="s">
        <v>151</v>
      </c>
      <c r="F144" s="140" t="s">
        <v>152</v>
      </c>
      <c r="J144" s="141">
        <f>BK144</f>
        <v>0</v>
      </c>
      <c r="L144" s="130"/>
      <c r="M144" s="134"/>
      <c r="N144" s="135"/>
      <c r="O144" s="135"/>
      <c r="P144" s="136">
        <f>P145</f>
        <v>0.18204000000000004</v>
      </c>
      <c r="Q144" s="135"/>
      <c r="R144" s="136">
        <f>R145</f>
        <v>0</v>
      </c>
      <c r="S144" s="135"/>
      <c r="T144" s="137">
        <f>T145</f>
        <v>0</v>
      </c>
      <c r="AR144" s="131" t="s">
        <v>73</v>
      </c>
      <c r="AT144" s="138" t="s">
        <v>67</v>
      </c>
      <c r="AU144" s="138" t="s">
        <v>73</v>
      </c>
      <c r="AY144" s="131" t="s">
        <v>122</v>
      </c>
      <c r="BK144" s="139">
        <f>BK145</f>
        <v>0</v>
      </c>
    </row>
    <row r="145" spans="1:65" s="17" customFormat="1" ht="16.5" customHeight="1">
      <c r="A145" s="13"/>
      <c r="B145" s="142"/>
      <c r="C145" s="143" t="s">
        <v>123</v>
      </c>
      <c r="D145" s="143" t="s">
        <v>125</v>
      </c>
      <c r="E145" s="144" t="s">
        <v>153</v>
      </c>
      <c r="F145" s="145" t="s">
        <v>154</v>
      </c>
      <c r="G145" s="146" t="s">
        <v>138</v>
      </c>
      <c r="H145" s="147">
        <v>0.041</v>
      </c>
      <c r="I145" s="205"/>
      <c r="J145" s="148">
        <f>ROUND(I145*H145,2)</f>
        <v>0</v>
      </c>
      <c r="K145" s="145" t="s">
        <v>129</v>
      </c>
      <c r="L145" s="14"/>
      <c r="M145" s="149"/>
      <c r="N145" s="150" t="s">
        <v>33</v>
      </c>
      <c r="O145" s="151">
        <v>4.44</v>
      </c>
      <c r="P145" s="151">
        <f>O145*H145</f>
        <v>0.18204000000000004</v>
      </c>
      <c r="Q145" s="151">
        <v>0</v>
      </c>
      <c r="R145" s="151">
        <f>Q145*H145</f>
        <v>0</v>
      </c>
      <c r="S145" s="151">
        <v>0</v>
      </c>
      <c r="T145" s="152">
        <f>S145*H145</f>
        <v>0</v>
      </c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R145" s="153" t="s">
        <v>130</v>
      </c>
      <c r="AT145" s="153" t="s">
        <v>125</v>
      </c>
      <c r="AU145" s="153" t="s">
        <v>77</v>
      </c>
      <c r="AY145" s="2" t="s">
        <v>122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2" t="s">
        <v>73</v>
      </c>
      <c r="BK145" s="154">
        <f>ROUND(I145*H145,2)</f>
        <v>0</v>
      </c>
      <c r="BL145" s="2" t="s">
        <v>130</v>
      </c>
      <c r="BM145" s="153" t="s">
        <v>155</v>
      </c>
    </row>
    <row r="146" spans="2:63" s="129" customFormat="1" ht="26" customHeight="1">
      <c r="B146" s="130"/>
      <c r="D146" s="131" t="s">
        <v>67</v>
      </c>
      <c r="E146" s="132" t="s">
        <v>156</v>
      </c>
      <c r="F146" s="132" t="s">
        <v>157</v>
      </c>
      <c r="J146" s="133">
        <f>BK146</f>
        <v>0</v>
      </c>
      <c r="L146" s="130"/>
      <c r="M146" s="134"/>
      <c r="N146" s="135"/>
      <c r="O146" s="135"/>
      <c r="P146" s="136">
        <f>P147+P151+P155+P163+P192+P199+P212</f>
        <v>236.246095</v>
      </c>
      <c r="Q146" s="135"/>
      <c r="R146" s="136">
        <f>R147+R151+R155+R163+R192+R199+R212</f>
        <v>4.102012120000001</v>
      </c>
      <c r="S146" s="135"/>
      <c r="T146" s="137">
        <f>T147+T151+T155+T163+T192+T199+T212</f>
        <v>0.4912477500000001</v>
      </c>
      <c r="AR146" s="131" t="s">
        <v>77</v>
      </c>
      <c r="AT146" s="138" t="s">
        <v>67</v>
      </c>
      <c r="AU146" s="138" t="s">
        <v>68</v>
      </c>
      <c r="AY146" s="131" t="s">
        <v>122</v>
      </c>
      <c r="BK146" s="139">
        <f>BK147+BK151+BK155+BK163+BK192+BK199+BK212</f>
        <v>0</v>
      </c>
    </row>
    <row r="147" spans="2:63" s="129" customFormat="1" ht="22.75" customHeight="1">
      <c r="B147" s="130"/>
      <c r="D147" s="131" t="s">
        <v>67</v>
      </c>
      <c r="E147" s="140" t="s">
        <v>158</v>
      </c>
      <c r="F147" s="140" t="s">
        <v>159</v>
      </c>
      <c r="J147" s="141">
        <f>BK147</f>
        <v>0</v>
      </c>
      <c r="L147" s="130"/>
      <c r="M147" s="134"/>
      <c r="N147" s="135"/>
      <c r="O147" s="135"/>
      <c r="P147" s="136">
        <f>SUM(P148:P150)</f>
        <v>0.732</v>
      </c>
      <c r="Q147" s="135"/>
      <c r="R147" s="136">
        <f>SUM(R148:R150)</f>
        <v>0.00215</v>
      </c>
      <c r="S147" s="135"/>
      <c r="T147" s="137">
        <f>SUM(T148:T150)</f>
        <v>0</v>
      </c>
      <c r="AR147" s="131" t="s">
        <v>77</v>
      </c>
      <c r="AT147" s="138" t="s">
        <v>67</v>
      </c>
      <c r="AU147" s="138" t="s">
        <v>73</v>
      </c>
      <c r="AY147" s="131" t="s">
        <v>122</v>
      </c>
      <c r="BK147" s="139">
        <f>SUM(BK148:BK150)</f>
        <v>0</v>
      </c>
    </row>
    <row r="148" spans="1:65" s="17" customFormat="1" ht="16.5" customHeight="1">
      <c r="A148" s="13"/>
      <c r="B148" s="142"/>
      <c r="C148" s="143" t="s">
        <v>160</v>
      </c>
      <c r="D148" s="143" t="s">
        <v>125</v>
      </c>
      <c r="E148" s="144" t="s">
        <v>161</v>
      </c>
      <c r="F148" s="145" t="s">
        <v>162</v>
      </c>
      <c r="G148" s="146" t="s">
        <v>128</v>
      </c>
      <c r="H148" s="147">
        <v>1</v>
      </c>
      <c r="I148" s="205"/>
      <c r="J148" s="148">
        <f>ROUND(I148*H148,2)</f>
        <v>0</v>
      </c>
      <c r="K148" s="145" t="s">
        <v>129</v>
      </c>
      <c r="L148" s="14"/>
      <c r="M148" s="149"/>
      <c r="N148" s="150" t="s">
        <v>33</v>
      </c>
      <c r="O148" s="151">
        <v>0.379</v>
      </c>
      <c r="P148" s="151">
        <f>O148*H148</f>
        <v>0.379</v>
      </c>
      <c r="Q148" s="151">
        <v>0.00184</v>
      </c>
      <c r="R148" s="151">
        <f>Q148*H148</f>
        <v>0.00184</v>
      </c>
      <c r="S148" s="151">
        <v>0</v>
      </c>
      <c r="T148" s="152">
        <f>S148*H148</f>
        <v>0</v>
      </c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R148" s="153" t="s">
        <v>163</v>
      </c>
      <c r="AT148" s="153" t="s">
        <v>125</v>
      </c>
      <c r="AU148" s="153" t="s">
        <v>77</v>
      </c>
      <c r="AY148" s="2" t="s">
        <v>122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2" t="s">
        <v>73</v>
      </c>
      <c r="BK148" s="154">
        <f>ROUND(I148*H148,2)</f>
        <v>0</v>
      </c>
      <c r="BL148" s="2" t="s">
        <v>163</v>
      </c>
      <c r="BM148" s="153" t="s">
        <v>164</v>
      </c>
    </row>
    <row r="149" spans="1:65" s="17" customFormat="1" ht="16.5" customHeight="1">
      <c r="A149" s="13"/>
      <c r="B149" s="142"/>
      <c r="C149" s="143" t="s">
        <v>165</v>
      </c>
      <c r="D149" s="143" t="s">
        <v>125</v>
      </c>
      <c r="E149" s="144" t="s">
        <v>166</v>
      </c>
      <c r="F149" s="145" t="s">
        <v>167</v>
      </c>
      <c r="G149" s="146" t="s">
        <v>128</v>
      </c>
      <c r="H149" s="147">
        <v>1</v>
      </c>
      <c r="I149" s="205"/>
      <c r="J149" s="148">
        <f>ROUND(I149*H149,2)</f>
        <v>0</v>
      </c>
      <c r="K149" s="145" t="s">
        <v>129</v>
      </c>
      <c r="L149" s="14"/>
      <c r="M149" s="149"/>
      <c r="N149" s="150" t="s">
        <v>33</v>
      </c>
      <c r="O149" s="151">
        <v>0.353</v>
      </c>
      <c r="P149" s="151">
        <f>O149*H149</f>
        <v>0.353</v>
      </c>
      <c r="Q149" s="151">
        <v>0.00031</v>
      </c>
      <c r="R149" s="151">
        <f>Q149*H149</f>
        <v>0.00031</v>
      </c>
      <c r="S149" s="151">
        <v>0</v>
      </c>
      <c r="T149" s="152">
        <f>S149*H149</f>
        <v>0</v>
      </c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R149" s="153" t="s">
        <v>163</v>
      </c>
      <c r="AT149" s="153" t="s">
        <v>125</v>
      </c>
      <c r="AU149" s="153" t="s">
        <v>77</v>
      </c>
      <c r="AY149" s="2" t="s">
        <v>122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2" t="s">
        <v>73</v>
      </c>
      <c r="BK149" s="154">
        <f>ROUND(I149*H149,2)</f>
        <v>0</v>
      </c>
      <c r="BL149" s="2" t="s">
        <v>163</v>
      </c>
      <c r="BM149" s="153" t="s">
        <v>168</v>
      </c>
    </row>
    <row r="150" spans="1:65" s="17" customFormat="1" ht="21.75" customHeight="1">
      <c r="A150" s="13"/>
      <c r="B150" s="142"/>
      <c r="C150" s="143" t="s">
        <v>169</v>
      </c>
      <c r="D150" s="143" t="s">
        <v>125</v>
      </c>
      <c r="E150" s="144" t="s">
        <v>170</v>
      </c>
      <c r="F150" s="145" t="s">
        <v>171</v>
      </c>
      <c r="G150" s="146" t="s">
        <v>172</v>
      </c>
      <c r="H150" s="147">
        <v>16.69</v>
      </c>
      <c r="I150" s="205"/>
      <c r="J150" s="148">
        <f>ROUND(I150*H150,2)</f>
        <v>0</v>
      </c>
      <c r="K150" s="145" t="s">
        <v>129</v>
      </c>
      <c r="L150" s="14"/>
      <c r="M150" s="149"/>
      <c r="N150" s="150" t="s">
        <v>33</v>
      </c>
      <c r="O150" s="151">
        <v>0</v>
      </c>
      <c r="P150" s="151">
        <f>O150*H150</f>
        <v>0</v>
      </c>
      <c r="Q150" s="151">
        <v>0</v>
      </c>
      <c r="R150" s="151">
        <f>Q150*H150</f>
        <v>0</v>
      </c>
      <c r="S150" s="151">
        <v>0</v>
      </c>
      <c r="T150" s="152">
        <f>S150*H150</f>
        <v>0</v>
      </c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R150" s="153" t="s">
        <v>163</v>
      </c>
      <c r="AT150" s="153" t="s">
        <v>125</v>
      </c>
      <c r="AU150" s="153" t="s">
        <v>77</v>
      </c>
      <c r="AY150" s="2" t="s">
        <v>122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2" t="s">
        <v>73</v>
      </c>
      <c r="BK150" s="154">
        <f>ROUND(I150*H150,2)</f>
        <v>0</v>
      </c>
      <c r="BL150" s="2" t="s">
        <v>163</v>
      </c>
      <c r="BM150" s="153" t="s">
        <v>173</v>
      </c>
    </row>
    <row r="151" spans="2:63" s="129" customFormat="1" ht="22.75" customHeight="1">
      <c r="B151" s="130"/>
      <c r="D151" s="131" t="s">
        <v>67</v>
      </c>
      <c r="E151" s="140" t="s">
        <v>174</v>
      </c>
      <c r="F151" s="140" t="s">
        <v>175</v>
      </c>
      <c r="J151" s="141">
        <f>BK151</f>
        <v>0</v>
      </c>
      <c r="L151" s="130"/>
      <c r="M151" s="134"/>
      <c r="N151" s="135"/>
      <c r="O151" s="135"/>
      <c r="P151" s="136">
        <f>SUM(P152:P154)</f>
        <v>1.1400000000000001</v>
      </c>
      <c r="Q151" s="135"/>
      <c r="R151" s="136">
        <f>SUM(R152:R154)</f>
        <v>0.00106</v>
      </c>
      <c r="S151" s="135"/>
      <c r="T151" s="137">
        <f>SUM(T152:T154)</f>
        <v>0</v>
      </c>
      <c r="AR151" s="131" t="s">
        <v>77</v>
      </c>
      <c r="AT151" s="138" t="s">
        <v>67</v>
      </c>
      <c r="AU151" s="138" t="s">
        <v>73</v>
      </c>
      <c r="AY151" s="131" t="s">
        <v>122</v>
      </c>
      <c r="BK151" s="139">
        <f>SUM(BK152:BK154)</f>
        <v>0</v>
      </c>
    </row>
    <row r="152" spans="1:65" s="17" customFormat="1" ht="16.5" customHeight="1">
      <c r="A152" s="13"/>
      <c r="B152" s="142"/>
      <c r="C152" s="143" t="s">
        <v>176</v>
      </c>
      <c r="D152" s="143" t="s">
        <v>125</v>
      </c>
      <c r="E152" s="144" t="s">
        <v>177</v>
      </c>
      <c r="F152" s="145" t="s">
        <v>178</v>
      </c>
      <c r="G152" s="146" t="s">
        <v>128</v>
      </c>
      <c r="H152" s="147">
        <v>2</v>
      </c>
      <c r="I152" s="205"/>
      <c r="J152" s="148">
        <f>ROUND(I152*H152,2)</f>
        <v>0</v>
      </c>
      <c r="K152" s="145" t="s">
        <v>129</v>
      </c>
      <c r="L152" s="14"/>
      <c r="M152" s="149"/>
      <c r="N152" s="150" t="s">
        <v>33</v>
      </c>
      <c r="O152" s="151">
        <v>0.029</v>
      </c>
      <c r="P152" s="151">
        <f>O152*H152</f>
        <v>0.058</v>
      </c>
      <c r="Q152" s="151">
        <v>0.0001</v>
      </c>
      <c r="R152" s="151">
        <f>Q152*H152</f>
        <v>0.0002</v>
      </c>
      <c r="S152" s="151">
        <v>0</v>
      </c>
      <c r="T152" s="152">
        <f>S152*H152</f>
        <v>0</v>
      </c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R152" s="153" t="s">
        <v>163</v>
      </c>
      <c r="AT152" s="153" t="s">
        <v>125</v>
      </c>
      <c r="AU152" s="153" t="s">
        <v>77</v>
      </c>
      <c r="AY152" s="2" t="s">
        <v>122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2" t="s">
        <v>73</v>
      </c>
      <c r="BK152" s="154">
        <f>ROUND(I152*H152,2)</f>
        <v>0</v>
      </c>
      <c r="BL152" s="2" t="s">
        <v>163</v>
      </c>
      <c r="BM152" s="153" t="s">
        <v>179</v>
      </c>
    </row>
    <row r="153" spans="1:65" s="17" customFormat="1" ht="16.5" customHeight="1">
      <c r="A153" s="13"/>
      <c r="B153" s="142"/>
      <c r="C153" s="143" t="s">
        <v>180</v>
      </c>
      <c r="D153" s="143" t="s">
        <v>125</v>
      </c>
      <c r="E153" s="144" t="s">
        <v>181</v>
      </c>
      <c r="F153" s="145" t="s">
        <v>182</v>
      </c>
      <c r="G153" s="146" t="s">
        <v>128</v>
      </c>
      <c r="H153" s="147">
        <v>2</v>
      </c>
      <c r="I153" s="205"/>
      <c r="J153" s="148">
        <f>ROUND(I153*H153,2)</f>
        <v>0</v>
      </c>
      <c r="K153" s="145" t="s">
        <v>129</v>
      </c>
      <c r="L153" s="14"/>
      <c r="M153" s="149"/>
      <c r="N153" s="150" t="s">
        <v>33</v>
      </c>
      <c r="O153" s="151">
        <v>0.541</v>
      </c>
      <c r="P153" s="151">
        <f>O153*H153</f>
        <v>1.082</v>
      </c>
      <c r="Q153" s="151">
        <v>0.00043</v>
      </c>
      <c r="R153" s="151">
        <f>Q153*H153</f>
        <v>0.00086</v>
      </c>
      <c r="S153" s="151">
        <v>0</v>
      </c>
      <c r="T153" s="152">
        <f>S153*H153</f>
        <v>0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R153" s="153" t="s">
        <v>163</v>
      </c>
      <c r="AT153" s="153" t="s">
        <v>125</v>
      </c>
      <c r="AU153" s="153" t="s">
        <v>77</v>
      </c>
      <c r="AY153" s="2" t="s">
        <v>122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2" t="s">
        <v>73</v>
      </c>
      <c r="BK153" s="154">
        <f>ROUND(I153*H153,2)</f>
        <v>0</v>
      </c>
      <c r="BL153" s="2" t="s">
        <v>163</v>
      </c>
      <c r="BM153" s="153" t="s">
        <v>183</v>
      </c>
    </row>
    <row r="154" spans="1:65" s="17" customFormat="1" ht="21.75" customHeight="1">
      <c r="A154" s="13"/>
      <c r="B154" s="142"/>
      <c r="C154" s="143" t="s">
        <v>184</v>
      </c>
      <c r="D154" s="143" t="s">
        <v>125</v>
      </c>
      <c r="E154" s="144" t="s">
        <v>185</v>
      </c>
      <c r="F154" s="145" t="s">
        <v>186</v>
      </c>
      <c r="G154" s="146" t="s">
        <v>172</v>
      </c>
      <c r="H154" s="147">
        <v>7.364</v>
      </c>
      <c r="I154" s="205"/>
      <c r="J154" s="148">
        <f>ROUND(I154*H154,2)</f>
        <v>0</v>
      </c>
      <c r="K154" s="145" t="s">
        <v>129</v>
      </c>
      <c r="L154" s="14"/>
      <c r="M154" s="149"/>
      <c r="N154" s="150" t="s">
        <v>33</v>
      </c>
      <c r="O154" s="151">
        <v>0</v>
      </c>
      <c r="P154" s="151">
        <f>O154*H154</f>
        <v>0</v>
      </c>
      <c r="Q154" s="151">
        <v>0</v>
      </c>
      <c r="R154" s="151">
        <f>Q154*H154</f>
        <v>0</v>
      </c>
      <c r="S154" s="151">
        <v>0</v>
      </c>
      <c r="T154" s="152">
        <f>S154*H154</f>
        <v>0</v>
      </c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R154" s="153" t="s">
        <v>163</v>
      </c>
      <c r="AT154" s="153" t="s">
        <v>125</v>
      </c>
      <c r="AU154" s="153" t="s">
        <v>77</v>
      </c>
      <c r="AY154" s="2" t="s">
        <v>122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2" t="s">
        <v>73</v>
      </c>
      <c r="BK154" s="154">
        <f>ROUND(I154*H154,2)</f>
        <v>0</v>
      </c>
      <c r="BL154" s="2" t="s">
        <v>163</v>
      </c>
      <c r="BM154" s="153" t="s">
        <v>187</v>
      </c>
    </row>
    <row r="155" spans="2:63" s="129" customFormat="1" ht="22.75" customHeight="1">
      <c r="B155" s="130"/>
      <c r="D155" s="131" t="s">
        <v>67</v>
      </c>
      <c r="E155" s="140" t="s">
        <v>188</v>
      </c>
      <c r="F155" s="140" t="s">
        <v>189</v>
      </c>
      <c r="J155" s="141">
        <f>BK155</f>
        <v>0</v>
      </c>
      <c r="L155" s="130"/>
      <c r="M155" s="134"/>
      <c r="N155" s="135"/>
      <c r="O155" s="135"/>
      <c r="P155" s="136">
        <f>SUM(P156:P162)</f>
        <v>2.843968</v>
      </c>
      <c r="Q155" s="135"/>
      <c r="R155" s="136">
        <f>SUM(R156:R162)</f>
        <v>0.00189</v>
      </c>
      <c r="S155" s="135"/>
      <c r="T155" s="137">
        <f>SUM(T156:T162)</f>
        <v>0.04374</v>
      </c>
      <c r="AR155" s="131" t="s">
        <v>77</v>
      </c>
      <c r="AT155" s="138" t="s">
        <v>67</v>
      </c>
      <c r="AU155" s="138" t="s">
        <v>73</v>
      </c>
      <c r="AY155" s="131" t="s">
        <v>122</v>
      </c>
      <c r="BK155" s="139">
        <f>SUM(BK156:BK162)</f>
        <v>0</v>
      </c>
    </row>
    <row r="156" spans="1:65" s="17" customFormat="1" ht="16.5" customHeight="1">
      <c r="A156" s="13"/>
      <c r="B156" s="142"/>
      <c r="C156" s="143" t="s">
        <v>190</v>
      </c>
      <c r="D156" s="143" t="s">
        <v>125</v>
      </c>
      <c r="E156" s="144" t="s">
        <v>191</v>
      </c>
      <c r="F156" s="145" t="s">
        <v>192</v>
      </c>
      <c r="G156" s="146" t="s">
        <v>193</v>
      </c>
      <c r="H156" s="147">
        <v>2</v>
      </c>
      <c r="I156" s="205"/>
      <c r="J156" s="148">
        <f aca="true" t="shared" si="0" ref="J156:J162">ROUND(I156*H156,2)</f>
        <v>0</v>
      </c>
      <c r="K156" s="145" t="s">
        <v>129</v>
      </c>
      <c r="L156" s="14"/>
      <c r="M156" s="149"/>
      <c r="N156" s="150" t="s">
        <v>33</v>
      </c>
      <c r="O156" s="151">
        <v>0.362</v>
      </c>
      <c r="P156" s="151">
        <f aca="true" t="shared" si="1" ref="P156:P162">O156*H156</f>
        <v>0.724</v>
      </c>
      <c r="Q156" s="151">
        <v>0</v>
      </c>
      <c r="R156" s="151">
        <f aca="true" t="shared" si="2" ref="R156:R162">Q156*H156</f>
        <v>0</v>
      </c>
      <c r="S156" s="151">
        <v>0.01946</v>
      </c>
      <c r="T156" s="152">
        <f aca="true" t="shared" si="3" ref="T156:T162">S156*H156</f>
        <v>0.03892</v>
      </c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R156" s="153" t="s">
        <v>163</v>
      </c>
      <c r="AT156" s="153" t="s">
        <v>125</v>
      </c>
      <c r="AU156" s="153" t="s">
        <v>77</v>
      </c>
      <c r="AY156" s="2" t="s">
        <v>122</v>
      </c>
      <c r="BE156" s="154">
        <f aca="true" t="shared" si="4" ref="BE156:BE162">IF(N156="základní",J156,0)</f>
        <v>0</v>
      </c>
      <c r="BF156" s="154">
        <f aca="true" t="shared" si="5" ref="BF156:BF162">IF(N156="snížená",J156,0)</f>
        <v>0</v>
      </c>
      <c r="BG156" s="154">
        <f aca="true" t="shared" si="6" ref="BG156:BG162">IF(N156="zákl. přenesená",J156,0)</f>
        <v>0</v>
      </c>
      <c r="BH156" s="154">
        <f aca="true" t="shared" si="7" ref="BH156:BH162">IF(N156="sníž. přenesená",J156,0)</f>
        <v>0</v>
      </c>
      <c r="BI156" s="154">
        <f aca="true" t="shared" si="8" ref="BI156:BI162">IF(N156="nulová",J156,0)</f>
        <v>0</v>
      </c>
      <c r="BJ156" s="2" t="s">
        <v>73</v>
      </c>
      <c r="BK156" s="154">
        <f aca="true" t="shared" si="9" ref="BK156:BK162">ROUND(I156*H156,2)</f>
        <v>0</v>
      </c>
      <c r="BL156" s="2" t="s">
        <v>163</v>
      </c>
      <c r="BM156" s="153" t="s">
        <v>194</v>
      </c>
    </row>
    <row r="157" spans="1:65" s="17" customFormat="1" ht="16.5" customHeight="1">
      <c r="A157" s="13"/>
      <c r="B157" s="142"/>
      <c r="C157" s="143" t="s">
        <v>195</v>
      </c>
      <c r="D157" s="143" t="s">
        <v>125</v>
      </c>
      <c r="E157" s="144" t="s">
        <v>196</v>
      </c>
      <c r="F157" s="145" t="s">
        <v>197</v>
      </c>
      <c r="G157" s="146" t="s">
        <v>193</v>
      </c>
      <c r="H157" s="147">
        <v>2</v>
      </c>
      <c r="I157" s="205"/>
      <c r="J157" s="148">
        <f t="shared" si="0"/>
        <v>0</v>
      </c>
      <c r="K157" s="145" t="s">
        <v>129</v>
      </c>
      <c r="L157" s="14"/>
      <c r="M157" s="149"/>
      <c r="N157" s="150" t="s">
        <v>33</v>
      </c>
      <c r="O157" s="151">
        <v>0.217</v>
      </c>
      <c r="P157" s="151">
        <f t="shared" si="1"/>
        <v>0.434</v>
      </c>
      <c r="Q157" s="151">
        <v>0</v>
      </c>
      <c r="R157" s="151">
        <f t="shared" si="2"/>
        <v>0</v>
      </c>
      <c r="S157" s="151">
        <v>0.00156</v>
      </c>
      <c r="T157" s="152">
        <f t="shared" si="3"/>
        <v>0.00312</v>
      </c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R157" s="153" t="s">
        <v>163</v>
      </c>
      <c r="AT157" s="153" t="s">
        <v>125</v>
      </c>
      <c r="AU157" s="153" t="s">
        <v>77</v>
      </c>
      <c r="AY157" s="2" t="s">
        <v>122</v>
      </c>
      <c r="BE157" s="154">
        <f t="shared" si="4"/>
        <v>0</v>
      </c>
      <c r="BF157" s="154">
        <f t="shared" si="5"/>
        <v>0</v>
      </c>
      <c r="BG157" s="154">
        <f t="shared" si="6"/>
        <v>0</v>
      </c>
      <c r="BH157" s="154">
        <f t="shared" si="7"/>
        <v>0</v>
      </c>
      <c r="BI157" s="154">
        <f t="shared" si="8"/>
        <v>0</v>
      </c>
      <c r="BJ157" s="2" t="s">
        <v>73</v>
      </c>
      <c r="BK157" s="154">
        <f t="shared" si="9"/>
        <v>0</v>
      </c>
      <c r="BL157" s="2" t="s">
        <v>163</v>
      </c>
      <c r="BM157" s="153" t="s">
        <v>198</v>
      </c>
    </row>
    <row r="158" spans="1:65" s="17" customFormat="1" ht="16.5" customHeight="1">
      <c r="A158" s="13"/>
      <c r="B158" s="142"/>
      <c r="C158" s="143" t="s">
        <v>7</v>
      </c>
      <c r="D158" s="143" t="s">
        <v>125</v>
      </c>
      <c r="E158" s="144" t="s">
        <v>199</v>
      </c>
      <c r="F158" s="145" t="s">
        <v>200</v>
      </c>
      <c r="G158" s="146" t="s">
        <v>128</v>
      </c>
      <c r="H158" s="147">
        <v>2</v>
      </c>
      <c r="I158" s="205"/>
      <c r="J158" s="148">
        <f t="shared" si="0"/>
        <v>0</v>
      </c>
      <c r="K158" s="145" t="s">
        <v>129</v>
      </c>
      <c r="L158" s="14"/>
      <c r="M158" s="149"/>
      <c r="N158" s="150" t="s">
        <v>33</v>
      </c>
      <c r="O158" s="151">
        <v>0.038</v>
      </c>
      <c r="P158" s="151">
        <f t="shared" si="1"/>
        <v>0.076</v>
      </c>
      <c r="Q158" s="151">
        <v>0</v>
      </c>
      <c r="R158" s="151">
        <f t="shared" si="2"/>
        <v>0</v>
      </c>
      <c r="S158" s="151">
        <v>0.00085</v>
      </c>
      <c r="T158" s="152">
        <f t="shared" si="3"/>
        <v>0.0017</v>
      </c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R158" s="153" t="s">
        <v>163</v>
      </c>
      <c r="AT158" s="153" t="s">
        <v>125</v>
      </c>
      <c r="AU158" s="153" t="s">
        <v>77</v>
      </c>
      <c r="AY158" s="2" t="s">
        <v>122</v>
      </c>
      <c r="BE158" s="154">
        <f t="shared" si="4"/>
        <v>0</v>
      </c>
      <c r="BF158" s="154">
        <f t="shared" si="5"/>
        <v>0</v>
      </c>
      <c r="BG158" s="154">
        <f t="shared" si="6"/>
        <v>0</v>
      </c>
      <c r="BH158" s="154">
        <f t="shared" si="7"/>
        <v>0</v>
      </c>
      <c r="BI158" s="154">
        <f t="shared" si="8"/>
        <v>0</v>
      </c>
      <c r="BJ158" s="2" t="s">
        <v>73</v>
      </c>
      <c r="BK158" s="154">
        <f t="shared" si="9"/>
        <v>0</v>
      </c>
      <c r="BL158" s="2" t="s">
        <v>163</v>
      </c>
      <c r="BM158" s="153" t="s">
        <v>201</v>
      </c>
    </row>
    <row r="159" spans="1:65" s="17" customFormat="1" ht="21.75" customHeight="1">
      <c r="A159" s="13"/>
      <c r="B159" s="142"/>
      <c r="C159" s="143" t="s">
        <v>163</v>
      </c>
      <c r="D159" s="143" t="s">
        <v>125</v>
      </c>
      <c r="E159" s="144" t="s">
        <v>202</v>
      </c>
      <c r="F159" s="145" t="s">
        <v>203</v>
      </c>
      <c r="G159" s="146" t="s">
        <v>138</v>
      </c>
      <c r="H159" s="147">
        <v>0.044</v>
      </c>
      <c r="I159" s="205"/>
      <c r="J159" s="148">
        <f t="shared" si="0"/>
        <v>0</v>
      </c>
      <c r="K159" s="145" t="s">
        <v>129</v>
      </c>
      <c r="L159" s="14"/>
      <c r="M159" s="149"/>
      <c r="N159" s="150" t="s">
        <v>33</v>
      </c>
      <c r="O159" s="151">
        <v>4.772</v>
      </c>
      <c r="P159" s="151">
        <f t="shared" si="1"/>
        <v>0.209968</v>
      </c>
      <c r="Q159" s="151">
        <v>0</v>
      </c>
      <c r="R159" s="151">
        <f t="shared" si="2"/>
        <v>0</v>
      </c>
      <c r="S159" s="151">
        <v>0</v>
      </c>
      <c r="T159" s="152">
        <f t="shared" si="3"/>
        <v>0</v>
      </c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R159" s="153" t="s">
        <v>163</v>
      </c>
      <c r="AT159" s="153" t="s">
        <v>125</v>
      </c>
      <c r="AU159" s="153" t="s">
        <v>77</v>
      </c>
      <c r="AY159" s="2" t="s">
        <v>122</v>
      </c>
      <c r="BE159" s="154">
        <f t="shared" si="4"/>
        <v>0</v>
      </c>
      <c r="BF159" s="154">
        <f t="shared" si="5"/>
        <v>0</v>
      </c>
      <c r="BG159" s="154">
        <f t="shared" si="6"/>
        <v>0</v>
      </c>
      <c r="BH159" s="154">
        <f t="shared" si="7"/>
        <v>0</v>
      </c>
      <c r="BI159" s="154">
        <f t="shared" si="8"/>
        <v>0</v>
      </c>
      <c r="BJ159" s="2" t="s">
        <v>73</v>
      </c>
      <c r="BK159" s="154">
        <f t="shared" si="9"/>
        <v>0</v>
      </c>
      <c r="BL159" s="2" t="s">
        <v>163</v>
      </c>
      <c r="BM159" s="153" t="s">
        <v>204</v>
      </c>
    </row>
    <row r="160" spans="1:65" s="17" customFormat="1" ht="16.5" customHeight="1">
      <c r="A160" s="13"/>
      <c r="B160" s="142"/>
      <c r="C160" s="143" t="s">
        <v>205</v>
      </c>
      <c r="D160" s="143" t="s">
        <v>125</v>
      </c>
      <c r="E160" s="144" t="s">
        <v>206</v>
      </c>
      <c r="F160" s="145" t="s">
        <v>207</v>
      </c>
      <c r="G160" s="146" t="s">
        <v>193</v>
      </c>
      <c r="H160" s="147">
        <v>1</v>
      </c>
      <c r="I160" s="205"/>
      <c r="J160" s="148">
        <f t="shared" si="0"/>
        <v>0</v>
      </c>
      <c r="K160" s="145" t="s">
        <v>129</v>
      </c>
      <c r="L160" s="14"/>
      <c r="M160" s="149"/>
      <c r="N160" s="150" t="s">
        <v>33</v>
      </c>
      <c r="O160" s="151">
        <v>1.1</v>
      </c>
      <c r="P160" s="151">
        <f t="shared" si="1"/>
        <v>1.1</v>
      </c>
      <c r="Q160" s="151">
        <v>0.00173</v>
      </c>
      <c r="R160" s="151">
        <f t="shared" si="2"/>
        <v>0.00173</v>
      </c>
      <c r="S160" s="151">
        <v>0</v>
      </c>
      <c r="T160" s="152">
        <f t="shared" si="3"/>
        <v>0</v>
      </c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R160" s="153" t="s">
        <v>163</v>
      </c>
      <c r="AT160" s="153" t="s">
        <v>125</v>
      </c>
      <c r="AU160" s="153" t="s">
        <v>77</v>
      </c>
      <c r="AY160" s="2" t="s">
        <v>122</v>
      </c>
      <c r="BE160" s="154">
        <f t="shared" si="4"/>
        <v>0</v>
      </c>
      <c r="BF160" s="154">
        <f t="shared" si="5"/>
        <v>0</v>
      </c>
      <c r="BG160" s="154">
        <f t="shared" si="6"/>
        <v>0</v>
      </c>
      <c r="BH160" s="154">
        <f t="shared" si="7"/>
        <v>0</v>
      </c>
      <c r="BI160" s="154">
        <f t="shared" si="8"/>
        <v>0</v>
      </c>
      <c r="BJ160" s="2" t="s">
        <v>73</v>
      </c>
      <c r="BK160" s="154">
        <f t="shared" si="9"/>
        <v>0</v>
      </c>
      <c r="BL160" s="2" t="s">
        <v>163</v>
      </c>
      <c r="BM160" s="153" t="s">
        <v>208</v>
      </c>
    </row>
    <row r="161" spans="1:65" s="17" customFormat="1" ht="21.75" customHeight="1">
      <c r="A161" s="13"/>
      <c r="B161" s="142"/>
      <c r="C161" s="143" t="s">
        <v>209</v>
      </c>
      <c r="D161" s="143" t="s">
        <v>125</v>
      </c>
      <c r="E161" s="144" t="s">
        <v>210</v>
      </c>
      <c r="F161" s="145" t="s">
        <v>211</v>
      </c>
      <c r="G161" s="146" t="s">
        <v>128</v>
      </c>
      <c r="H161" s="147">
        <v>1</v>
      </c>
      <c r="I161" s="205"/>
      <c r="J161" s="148">
        <f t="shared" si="0"/>
        <v>0</v>
      </c>
      <c r="K161" s="145" t="s">
        <v>129</v>
      </c>
      <c r="L161" s="14"/>
      <c r="M161" s="149"/>
      <c r="N161" s="150" t="s">
        <v>33</v>
      </c>
      <c r="O161" s="151">
        <v>0.3</v>
      </c>
      <c r="P161" s="151">
        <f t="shared" si="1"/>
        <v>0.3</v>
      </c>
      <c r="Q161" s="151">
        <v>0.00016</v>
      </c>
      <c r="R161" s="151">
        <f t="shared" si="2"/>
        <v>0.00016</v>
      </c>
      <c r="S161" s="151">
        <v>0</v>
      </c>
      <c r="T161" s="152">
        <f t="shared" si="3"/>
        <v>0</v>
      </c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R161" s="153" t="s">
        <v>163</v>
      </c>
      <c r="AT161" s="153" t="s">
        <v>125</v>
      </c>
      <c r="AU161" s="153" t="s">
        <v>77</v>
      </c>
      <c r="AY161" s="2" t="s">
        <v>122</v>
      </c>
      <c r="BE161" s="154">
        <f t="shared" si="4"/>
        <v>0</v>
      </c>
      <c r="BF161" s="154">
        <f t="shared" si="5"/>
        <v>0</v>
      </c>
      <c r="BG161" s="154">
        <f t="shared" si="6"/>
        <v>0</v>
      </c>
      <c r="BH161" s="154">
        <f t="shared" si="7"/>
        <v>0</v>
      </c>
      <c r="BI161" s="154">
        <f t="shared" si="8"/>
        <v>0</v>
      </c>
      <c r="BJ161" s="2" t="s">
        <v>73</v>
      </c>
      <c r="BK161" s="154">
        <f t="shared" si="9"/>
        <v>0</v>
      </c>
      <c r="BL161" s="2" t="s">
        <v>163</v>
      </c>
      <c r="BM161" s="153" t="s">
        <v>212</v>
      </c>
    </row>
    <row r="162" spans="1:65" s="17" customFormat="1" ht="21.75" customHeight="1">
      <c r="A162" s="13"/>
      <c r="B162" s="142"/>
      <c r="C162" s="143" t="s">
        <v>213</v>
      </c>
      <c r="D162" s="143" t="s">
        <v>125</v>
      </c>
      <c r="E162" s="144" t="s">
        <v>214</v>
      </c>
      <c r="F162" s="145" t="s">
        <v>215</v>
      </c>
      <c r="G162" s="146" t="s">
        <v>172</v>
      </c>
      <c r="H162" s="147">
        <v>20.332</v>
      </c>
      <c r="I162" s="205"/>
      <c r="J162" s="148">
        <f t="shared" si="0"/>
        <v>0</v>
      </c>
      <c r="K162" s="145" t="s">
        <v>129</v>
      </c>
      <c r="L162" s="14"/>
      <c r="M162" s="149"/>
      <c r="N162" s="150" t="s">
        <v>33</v>
      </c>
      <c r="O162" s="151">
        <v>0</v>
      </c>
      <c r="P162" s="151">
        <f t="shared" si="1"/>
        <v>0</v>
      </c>
      <c r="Q162" s="151">
        <v>0</v>
      </c>
      <c r="R162" s="151">
        <f t="shared" si="2"/>
        <v>0</v>
      </c>
      <c r="S162" s="151">
        <v>0</v>
      </c>
      <c r="T162" s="152">
        <f t="shared" si="3"/>
        <v>0</v>
      </c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R162" s="153" t="s">
        <v>163</v>
      </c>
      <c r="AT162" s="153" t="s">
        <v>125</v>
      </c>
      <c r="AU162" s="153" t="s">
        <v>77</v>
      </c>
      <c r="AY162" s="2" t="s">
        <v>122</v>
      </c>
      <c r="BE162" s="154">
        <f t="shared" si="4"/>
        <v>0</v>
      </c>
      <c r="BF162" s="154">
        <f t="shared" si="5"/>
        <v>0</v>
      </c>
      <c r="BG162" s="154">
        <f t="shared" si="6"/>
        <v>0</v>
      </c>
      <c r="BH162" s="154">
        <f t="shared" si="7"/>
        <v>0</v>
      </c>
      <c r="BI162" s="154">
        <f t="shared" si="8"/>
        <v>0</v>
      </c>
      <c r="BJ162" s="2" t="s">
        <v>73</v>
      </c>
      <c r="BK162" s="154">
        <f t="shared" si="9"/>
        <v>0</v>
      </c>
      <c r="BL162" s="2" t="s">
        <v>163</v>
      </c>
      <c r="BM162" s="153" t="s">
        <v>216</v>
      </c>
    </row>
    <row r="163" spans="2:63" s="129" customFormat="1" ht="22.75" customHeight="1">
      <c r="B163" s="130"/>
      <c r="D163" s="131" t="s">
        <v>67</v>
      </c>
      <c r="E163" s="140" t="s">
        <v>217</v>
      </c>
      <c r="F163" s="140" t="s">
        <v>218</v>
      </c>
      <c r="J163" s="141">
        <f>BK163</f>
        <v>0</v>
      </c>
      <c r="L163" s="130"/>
      <c r="M163" s="134"/>
      <c r="N163" s="135"/>
      <c r="O163" s="135"/>
      <c r="P163" s="136">
        <f>SUM(P164:P191)</f>
        <v>105.697771</v>
      </c>
      <c r="Q163" s="135"/>
      <c r="R163" s="136">
        <f>SUM(R164:R191)</f>
        <v>3.9472386200000003</v>
      </c>
      <c r="S163" s="135"/>
      <c r="T163" s="137">
        <f>SUM(T164:T191)</f>
        <v>0.44529375000000004</v>
      </c>
      <c r="AR163" s="131" t="s">
        <v>77</v>
      </c>
      <c r="AT163" s="138" t="s">
        <v>67</v>
      </c>
      <c r="AU163" s="138" t="s">
        <v>73</v>
      </c>
      <c r="AY163" s="131" t="s">
        <v>122</v>
      </c>
      <c r="BK163" s="139">
        <f>SUM(BK164:BK191)</f>
        <v>0</v>
      </c>
    </row>
    <row r="164" spans="1:65" s="17" customFormat="1" ht="21.75" customHeight="1">
      <c r="A164" s="13"/>
      <c r="B164" s="142"/>
      <c r="C164" s="143" t="s">
        <v>219</v>
      </c>
      <c r="D164" s="143" t="s">
        <v>125</v>
      </c>
      <c r="E164" s="144" t="s">
        <v>220</v>
      </c>
      <c r="F164" s="145" t="s">
        <v>221</v>
      </c>
      <c r="G164" s="146" t="s">
        <v>222</v>
      </c>
      <c r="H164" s="147">
        <v>14.025</v>
      </c>
      <c r="I164" s="205"/>
      <c r="J164" s="148">
        <f>ROUND(I164*H164,2)</f>
        <v>0</v>
      </c>
      <c r="K164" s="145" t="s">
        <v>129</v>
      </c>
      <c r="L164" s="14"/>
      <c r="M164" s="149"/>
      <c r="N164" s="150" t="s">
        <v>33</v>
      </c>
      <c r="O164" s="151">
        <v>0.198</v>
      </c>
      <c r="P164" s="151">
        <f>O164*H164</f>
        <v>2.7769500000000003</v>
      </c>
      <c r="Q164" s="151">
        <v>0</v>
      </c>
      <c r="R164" s="151">
        <f>Q164*H164</f>
        <v>0</v>
      </c>
      <c r="S164" s="151">
        <v>0.03175</v>
      </c>
      <c r="T164" s="152">
        <f>S164*H164</f>
        <v>0.44529375000000004</v>
      </c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R164" s="153" t="s">
        <v>163</v>
      </c>
      <c r="AT164" s="153" t="s">
        <v>125</v>
      </c>
      <c r="AU164" s="153" t="s">
        <v>77</v>
      </c>
      <c r="AY164" s="2" t="s">
        <v>122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2" t="s">
        <v>73</v>
      </c>
      <c r="BK164" s="154">
        <f>ROUND(I164*H164,2)</f>
        <v>0</v>
      </c>
      <c r="BL164" s="2" t="s">
        <v>163</v>
      </c>
      <c r="BM164" s="153" t="s">
        <v>223</v>
      </c>
    </row>
    <row r="165" spans="2:51" s="163" customFormat="1" ht="12">
      <c r="B165" s="164"/>
      <c r="D165" s="157" t="s">
        <v>132</v>
      </c>
      <c r="E165" s="165"/>
      <c r="F165" s="166" t="s">
        <v>224</v>
      </c>
      <c r="H165" s="167">
        <v>14.025</v>
      </c>
      <c r="L165" s="164"/>
      <c r="M165" s="168"/>
      <c r="N165" s="169"/>
      <c r="O165" s="169"/>
      <c r="P165" s="169"/>
      <c r="Q165" s="169"/>
      <c r="R165" s="169"/>
      <c r="S165" s="169"/>
      <c r="T165" s="170"/>
      <c r="AT165" s="165" t="s">
        <v>132</v>
      </c>
      <c r="AU165" s="165" t="s">
        <v>77</v>
      </c>
      <c r="AV165" s="163" t="s">
        <v>77</v>
      </c>
      <c r="AW165" s="163" t="s">
        <v>24</v>
      </c>
      <c r="AX165" s="163" t="s">
        <v>73</v>
      </c>
      <c r="AY165" s="165" t="s">
        <v>122</v>
      </c>
    </row>
    <row r="166" spans="1:65" s="17" customFormat="1" ht="21.75" customHeight="1">
      <c r="A166" s="13"/>
      <c r="B166" s="142"/>
      <c r="C166" s="143" t="s">
        <v>6</v>
      </c>
      <c r="D166" s="143" t="s">
        <v>125</v>
      </c>
      <c r="E166" s="144" t="s">
        <v>225</v>
      </c>
      <c r="F166" s="145" t="s">
        <v>226</v>
      </c>
      <c r="G166" s="146" t="s">
        <v>222</v>
      </c>
      <c r="H166" s="147">
        <v>39.93</v>
      </c>
      <c r="I166" s="205"/>
      <c r="J166" s="148">
        <f>ROUND(I166*H166,2)</f>
        <v>0</v>
      </c>
      <c r="K166" s="145" t="s">
        <v>129</v>
      </c>
      <c r="L166" s="14"/>
      <c r="M166" s="149"/>
      <c r="N166" s="150" t="s">
        <v>33</v>
      </c>
      <c r="O166" s="151">
        <v>0.692</v>
      </c>
      <c r="P166" s="151">
        <f>O166*H166</f>
        <v>27.631559999999997</v>
      </c>
      <c r="Q166" s="151">
        <v>0.02118</v>
      </c>
      <c r="R166" s="151">
        <f>Q166*H166</f>
        <v>0.8457174000000001</v>
      </c>
      <c r="S166" s="151">
        <v>0</v>
      </c>
      <c r="T166" s="152">
        <f>S166*H166</f>
        <v>0</v>
      </c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R166" s="153" t="s">
        <v>163</v>
      </c>
      <c r="AT166" s="153" t="s">
        <v>125</v>
      </c>
      <c r="AU166" s="153" t="s">
        <v>77</v>
      </c>
      <c r="AY166" s="2" t="s">
        <v>122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2" t="s">
        <v>73</v>
      </c>
      <c r="BK166" s="154">
        <f>ROUND(I166*H166,2)</f>
        <v>0</v>
      </c>
      <c r="BL166" s="2" t="s">
        <v>163</v>
      </c>
      <c r="BM166" s="153" t="s">
        <v>227</v>
      </c>
    </row>
    <row r="167" spans="2:51" s="155" customFormat="1" ht="12">
      <c r="B167" s="156"/>
      <c r="D167" s="157" t="s">
        <v>132</v>
      </c>
      <c r="E167" s="158"/>
      <c r="F167" s="159" t="s">
        <v>228</v>
      </c>
      <c r="H167" s="158"/>
      <c r="L167" s="156"/>
      <c r="M167" s="160"/>
      <c r="N167" s="161"/>
      <c r="O167" s="161"/>
      <c r="P167" s="161"/>
      <c r="Q167" s="161"/>
      <c r="R167" s="161"/>
      <c r="S167" s="161"/>
      <c r="T167" s="162"/>
      <c r="AT167" s="158" t="s">
        <v>132</v>
      </c>
      <c r="AU167" s="158" t="s">
        <v>77</v>
      </c>
      <c r="AV167" s="155" t="s">
        <v>73</v>
      </c>
      <c r="AW167" s="155" t="s">
        <v>24</v>
      </c>
      <c r="AX167" s="155" t="s">
        <v>68</v>
      </c>
      <c r="AY167" s="158" t="s">
        <v>122</v>
      </c>
    </row>
    <row r="168" spans="2:51" s="163" customFormat="1" ht="12">
      <c r="B168" s="164"/>
      <c r="D168" s="157" t="s">
        <v>132</v>
      </c>
      <c r="E168" s="165"/>
      <c r="F168" s="166" t="s">
        <v>229</v>
      </c>
      <c r="H168" s="167">
        <v>11.88</v>
      </c>
      <c r="L168" s="164"/>
      <c r="M168" s="168"/>
      <c r="N168" s="169"/>
      <c r="O168" s="169"/>
      <c r="P168" s="169"/>
      <c r="Q168" s="169"/>
      <c r="R168" s="169"/>
      <c r="S168" s="169"/>
      <c r="T168" s="170"/>
      <c r="AT168" s="165" t="s">
        <v>132</v>
      </c>
      <c r="AU168" s="165" t="s">
        <v>77</v>
      </c>
      <c r="AV168" s="163" t="s">
        <v>77</v>
      </c>
      <c r="AW168" s="163" t="s">
        <v>24</v>
      </c>
      <c r="AX168" s="163" t="s">
        <v>68</v>
      </c>
      <c r="AY168" s="165" t="s">
        <v>122</v>
      </c>
    </row>
    <row r="169" spans="2:51" s="155" customFormat="1" ht="12">
      <c r="B169" s="156"/>
      <c r="D169" s="157" t="s">
        <v>132</v>
      </c>
      <c r="E169" s="158"/>
      <c r="F169" s="159" t="s">
        <v>230</v>
      </c>
      <c r="H169" s="158"/>
      <c r="L169" s="156"/>
      <c r="M169" s="160"/>
      <c r="N169" s="161"/>
      <c r="O169" s="161"/>
      <c r="P169" s="161"/>
      <c r="Q169" s="161"/>
      <c r="R169" s="161"/>
      <c r="S169" s="161"/>
      <c r="T169" s="162"/>
      <c r="AT169" s="158" t="s">
        <v>132</v>
      </c>
      <c r="AU169" s="158" t="s">
        <v>77</v>
      </c>
      <c r="AV169" s="155" t="s">
        <v>73</v>
      </c>
      <c r="AW169" s="155" t="s">
        <v>24</v>
      </c>
      <c r="AX169" s="155" t="s">
        <v>68</v>
      </c>
      <c r="AY169" s="158" t="s">
        <v>122</v>
      </c>
    </row>
    <row r="170" spans="2:51" s="163" customFormat="1" ht="12">
      <c r="B170" s="164"/>
      <c r="D170" s="157" t="s">
        <v>132</v>
      </c>
      <c r="E170" s="165"/>
      <c r="F170" s="166" t="s">
        <v>231</v>
      </c>
      <c r="H170" s="167">
        <v>28.05</v>
      </c>
      <c r="L170" s="164"/>
      <c r="M170" s="168"/>
      <c r="N170" s="169"/>
      <c r="O170" s="169"/>
      <c r="P170" s="169"/>
      <c r="Q170" s="169"/>
      <c r="R170" s="169"/>
      <c r="S170" s="169"/>
      <c r="T170" s="170"/>
      <c r="AT170" s="165" t="s">
        <v>132</v>
      </c>
      <c r="AU170" s="165" t="s">
        <v>77</v>
      </c>
      <c r="AV170" s="163" t="s">
        <v>77</v>
      </c>
      <c r="AW170" s="163" t="s">
        <v>24</v>
      </c>
      <c r="AX170" s="163" t="s">
        <v>68</v>
      </c>
      <c r="AY170" s="165" t="s">
        <v>122</v>
      </c>
    </row>
    <row r="171" spans="2:51" s="171" customFormat="1" ht="12">
      <c r="B171" s="172"/>
      <c r="D171" s="157" t="s">
        <v>132</v>
      </c>
      <c r="E171" s="173"/>
      <c r="F171" s="174" t="s">
        <v>232</v>
      </c>
      <c r="H171" s="175">
        <v>39.93</v>
      </c>
      <c r="L171" s="172"/>
      <c r="M171" s="176"/>
      <c r="N171" s="177"/>
      <c r="O171" s="177"/>
      <c r="P171" s="177"/>
      <c r="Q171" s="177"/>
      <c r="R171" s="177"/>
      <c r="S171" s="177"/>
      <c r="T171" s="178"/>
      <c r="AT171" s="173" t="s">
        <v>132</v>
      </c>
      <c r="AU171" s="173" t="s">
        <v>77</v>
      </c>
      <c r="AV171" s="171" t="s">
        <v>130</v>
      </c>
      <c r="AW171" s="171" t="s">
        <v>24</v>
      </c>
      <c r="AX171" s="171" t="s">
        <v>73</v>
      </c>
      <c r="AY171" s="173" t="s">
        <v>122</v>
      </c>
    </row>
    <row r="172" spans="1:65" s="17" customFormat="1" ht="21.75" customHeight="1">
      <c r="A172" s="13"/>
      <c r="B172" s="142"/>
      <c r="C172" s="143" t="s">
        <v>233</v>
      </c>
      <c r="D172" s="143" t="s">
        <v>125</v>
      </c>
      <c r="E172" s="144" t="s">
        <v>234</v>
      </c>
      <c r="F172" s="145" t="s">
        <v>235</v>
      </c>
      <c r="G172" s="146" t="s">
        <v>222</v>
      </c>
      <c r="H172" s="147">
        <v>12.629</v>
      </c>
      <c r="I172" s="205"/>
      <c r="J172" s="148">
        <f>ROUND(I172*H172,2)</f>
        <v>0</v>
      </c>
      <c r="K172" s="145"/>
      <c r="L172" s="14"/>
      <c r="M172" s="149"/>
      <c r="N172" s="150" t="s">
        <v>33</v>
      </c>
      <c r="O172" s="151">
        <v>0.999</v>
      </c>
      <c r="P172" s="151">
        <f>O172*H172</f>
        <v>12.616371</v>
      </c>
      <c r="Q172" s="151">
        <v>0.02618</v>
      </c>
      <c r="R172" s="151">
        <f>Q172*H172</f>
        <v>0.33062721999999994</v>
      </c>
      <c r="S172" s="151">
        <v>0</v>
      </c>
      <c r="T172" s="152">
        <f>S172*H172</f>
        <v>0</v>
      </c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R172" s="153" t="s">
        <v>163</v>
      </c>
      <c r="AT172" s="153" t="s">
        <v>125</v>
      </c>
      <c r="AU172" s="153" t="s">
        <v>77</v>
      </c>
      <c r="AY172" s="2" t="s">
        <v>122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2" t="s">
        <v>73</v>
      </c>
      <c r="BK172" s="154">
        <f>ROUND(I172*H172,2)</f>
        <v>0</v>
      </c>
      <c r="BL172" s="2" t="s">
        <v>163</v>
      </c>
      <c r="BM172" s="153" t="s">
        <v>236</v>
      </c>
    </row>
    <row r="173" spans="2:51" s="155" customFormat="1" ht="12">
      <c r="B173" s="156"/>
      <c r="D173" s="157" t="s">
        <v>132</v>
      </c>
      <c r="E173" s="158"/>
      <c r="F173" s="159" t="s">
        <v>237</v>
      </c>
      <c r="H173" s="158"/>
      <c r="L173" s="156"/>
      <c r="M173" s="160"/>
      <c r="N173" s="161"/>
      <c r="O173" s="161"/>
      <c r="P173" s="161"/>
      <c r="Q173" s="161"/>
      <c r="R173" s="161"/>
      <c r="S173" s="161"/>
      <c r="T173" s="162"/>
      <c r="AT173" s="158" t="s">
        <v>132</v>
      </c>
      <c r="AU173" s="158" t="s">
        <v>77</v>
      </c>
      <c r="AV173" s="155" t="s">
        <v>73</v>
      </c>
      <c r="AW173" s="155" t="s">
        <v>24</v>
      </c>
      <c r="AX173" s="155" t="s">
        <v>68</v>
      </c>
      <c r="AY173" s="158" t="s">
        <v>122</v>
      </c>
    </row>
    <row r="174" spans="2:51" s="163" customFormat="1" ht="12">
      <c r="B174" s="164"/>
      <c r="D174" s="157" t="s">
        <v>132</v>
      </c>
      <c r="E174" s="165"/>
      <c r="F174" s="166" t="s">
        <v>238</v>
      </c>
      <c r="H174" s="167">
        <v>12.629</v>
      </c>
      <c r="L174" s="164"/>
      <c r="M174" s="168"/>
      <c r="N174" s="169"/>
      <c r="O174" s="169"/>
      <c r="P174" s="169"/>
      <c r="Q174" s="169"/>
      <c r="R174" s="169"/>
      <c r="S174" s="169"/>
      <c r="T174" s="170"/>
      <c r="AT174" s="165" t="s">
        <v>132</v>
      </c>
      <c r="AU174" s="165" t="s">
        <v>77</v>
      </c>
      <c r="AV174" s="163" t="s">
        <v>77</v>
      </c>
      <c r="AW174" s="163" t="s">
        <v>24</v>
      </c>
      <c r="AX174" s="163" t="s">
        <v>73</v>
      </c>
      <c r="AY174" s="165" t="s">
        <v>122</v>
      </c>
    </row>
    <row r="175" spans="1:65" s="17" customFormat="1" ht="16.5" customHeight="1">
      <c r="A175" s="13"/>
      <c r="B175" s="142"/>
      <c r="C175" s="143" t="s">
        <v>239</v>
      </c>
      <c r="D175" s="143" t="s">
        <v>125</v>
      </c>
      <c r="E175" s="144" t="s">
        <v>240</v>
      </c>
      <c r="F175" s="145" t="s">
        <v>241</v>
      </c>
      <c r="G175" s="146" t="s">
        <v>222</v>
      </c>
      <c r="H175" s="147">
        <v>8.613</v>
      </c>
      <c r="I175" s="205"/>
      <c r="J175" s="148">
        <f>ROUND(I175*H175,2)</f>
        <v>0</v>
      </c>
      <c r="K175" s="145" t="s">
        <v>129</v>
      </c>
      <c r="L175" s="14"/>
      <c r="M175" s="149"/>
      <c r="N175" s="150" t="s">
        <v>33</v>
      </c>
      <c r="O175" s="151">
        <v>0.08</v>
      </c>
      <c r="P175" s="151">
        <f>O175*H175</f>
        <v>0.68904</v>
      </c>
      <c r="Q175" s="151">
        <v>0</v>
      </c>
      <c r="R175" s="151">
        <f>Q175*H175</f>
        <v>0</v>
      </c>
      <c r="S175" s="151">
        <v>0</v>
      </c>
      <c r="T175" s="152">
        <f>S175*H175</f>
        <v>0</v>
      </c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R175" s="153" t="s">
        <v>163</v>
      </c>
      <c r="AT175" s="153" t="s">
        <v>125</v>
      </c>
      <c r="AU175" s="153" t="s">
        <v>77</v>
      </c>
      <c r="AY175" s="2" t="s">
        <v>122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2" t="s">
        <v>73</v>
      </c>
      <c r="BK175" s="154">
        <f>ROUND(I175*H175,2)</f>
        <v>0</v>
      </c>
      <c r="BL175" s="2" t="s">
        <v>163</v>
      </c>
      <c r="BM175" s="153" t="s">
        <v>242</v>
      </c>
    </row>
    <row r="176" spans="2:51" s="155" customFormat="1" ht="12">
      <c r="B176" s="156"/>
      <c r="D176" s="157" t="s">
        <v>132</v>
      </c>
      <c r="E176" s="158"/>
      <c r="F176" s="159" t="s">
        <v>243</v>
      </c>
      <c r="H176" s="158"/>
      <c r="L176" s="156"/>
      <c r="M176" s="160"/>
      <c r="N176" s="161"/>
      <c r="O176" s="161"/>
      <c r="P176" s="161"/>
      <c r="Q176" s="161"/>
      <c r="R176" s="161"/>
      <c r="S176" s="161"/>
      <c r="T176" s="162"/>
      <c r="AT176" s="158" t="s">
        <v>132</v>
      </c>
      <c r="AU176" s="158" t="s">
        <v>77</v>
      </c>
      <c r="AV176" s="155" t="s">
        <v>73</v>
      </c>
      <c r="AW176" s="155" t="s">
        <v>24</v>
      </c>
      <c r="AX176" s="155" t="s">
        <v>68</v>
      </c>
      <c r="AY176" s="158" t="s">
        <v>122</v>
      </c>
    </row>
    <row r="177" spans="2:51" s="163" customFormat="1" ht="12">
      <c r="B177" s="164"/>
      <c r="D177" s="157" t="s">
        <v>132</v>
      </c>
      <c r="E177" s="165"/>
      <c r="F177" s="166" t="s">
        <v>244</v>
      </c>
      <c r="H177" s="167">
        <v>8.613</v>
      </c>
      <c r="L177" s="164"/>
      <c r="M177" s="168"/>
      <c r="N177" s="169"/>
      <c r="O177" s="169"/>
      <c r="P177" s="169"/>
      <c r="Q177" s="169"/>
      <c r="R177" s="169"/>
      <c r="S177" s="169"/>
      <c r="T177" s="170"/>
      <c r="AT177" s="165" t="s">
        <v>132</v>
      </c>
      <c r="AU177" s="165" t="s">
        <v>77</v>
      </c>
      <c r="AV177" s="163" t="s">
        <v>77</v>
      </c>
      <c r="AW177" s="163" t="s">
        <v>24</v>
      </c>
      <c r="AX177" s="163" t="s">
        <v>73</v>
      </c>
      <c r="AY177" s="165" t="s">
        <v>122</v>
      </c>
    </row>
    <row r="178" spans="1:65" s="17" customFormat="1" ht="16.5" customHeight="1">
      <c r="A178" s="13"/>
      <c r="B178" s="142"/>
      <c r="C178" s="179" t="s">
        <v>245</v>
      </c>
      <c r="D178" s="179" t="s">
        <v>246</v>
      </c>
      <c r="E178" s="180" t="s">
        <v>247</v>
      </c>
      <c r="F178" s="181" t="s">
        <v>248</v>
      </c>
      <c r="G178" s="182" t="s">
        <v>249</v>
      </c>
      <c r="H178" s="183">
        <v>9</v>
      </c>
      <c r="I178" s="206"/>
      <c r="J178" s="184">
        <f>ROUND(I178*H178,2)</f>
        <v>0</v>
      </c>
      <c r="K178" s="181" t="s">
        <v>129</v>
      </c>
      <c r="L178" s="185"/>
      <c r="M178" s="186"/>
      <c r="N178" s="187" t="s">
        <v>33</v>
      </c>
      <c r="O178" s="151">
        <v>0</v>
      </c>
      <c r="P178" s="151">
        <f>O178*H178</f>
        <v>0</v>
      </c>
      <c r="Q178" s="151">
        <v>0.00045</v>
      </c>
      <c r="R178" s="151">
        <f>Q178*H178</f>
        <v>0.00405</v>
      </c>
      <c r="S178" s="151">
        <v>0</v>
      </c>
      <c r="T178" s="152">
        <f>S178*H178</f>
        <v>0</v>
      </c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R178" s="153" t="s">
        <v>250</v>
      </c>
      <c r="AT178" s="153" t="s">
        <v>246</v>
      </c>
      <c r="AU178" s="153" t="s">
        <v>77</v>
      </c>
      <c r="AY178" s="2" t="s">
        <v>122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2" t="s">
        <v>73</v>
      </c>
      <c r="BK178" s="154">
        <f>ROUND(I178*H178,2)</f>
        <v>0</v>
      </c>
      <c r="BL178" s="2" t="s">
        <v>163</v>
      </c>
      <c r="BM178" s="153" t="s">
        <v>251</v>
      </c>
    </row>
    <row r="179" spans="2:51" s="163" customFormat="1" ht="12">
      <c r="B179" s="164"/>
      <c r="D179" s="157" t="s">
        <v>132</v>
      </c>
      <c r="F179" s="166" t="s">
        <v>252</v>
      </c>
      <c r="H179" s="167">
        <v>9</v>
      </c>
      <c r="L179" s="164"/>
      <c r="M179" s="168"/>
      <c r="N179" s="169"/>
      <c r="O179" s="169"/>
      <c r="P179" s="169"/>
      <c r="Q179" s="169"/>
      <c r="R179" s="169"/>
      <c r="S179" s="169"/>
      <c r="T179" s="170"/>
      <c r="AT179" s="165" t="s">
        <v>132</v>
      </c>
      <c r="AU179" s="165" t="s">
        <v>77</v>
      </c>
      <c r="AV179" s="163" t="s">
        <v>77</v>
      </c>
      <c r="AW179" s="163" t="s">
        <v>2</v>
      </c>
      <c r="AX179" s="163" t="s">
        <v>73</v>
      </c>
      <c r="AY179" s="165" t="s">
        <v>122</v>
      </c>
    </row>
    <row r="180" spans="1:65" s="17" customFormat="1" ht="21.75" customHeight="1">
      <c r="A180" s="13"/>
      <c r="B180" s="142"/>
      <c r="C180" s="179" t="s">
        <v>253</v>
      </c>
      <c r="D180" s="179" t="s">
        <v>246</v>
      </c>
      <c r="E180" s="180" t="s">
        <v>254</v>
      </c>
      <c r="F180" s="181" t="s">
        <v>255</v>
      </c>
      <c r="G180" s="182" t="s">
        <v>222</v>
      </c>
      <c r="H180" s="183">
        <v>9</v>
      </c>
      <c r="I180" s="206"/>
      <c r="J180" s="184">
        <f>ROUND(I180*H180,2)</f>
        <v>0</v>
      </c>
      <c r="K180" s="181" t="s">
        <v>129</v>
      </c>
      <c r="L180" s="185"/>
      <c r="M180" s="186"/>
      <c r="N180" s="187" t="s">
        <v>33</v>
      </c>
      <c r="O180" s="151">
        <v>0</v>
      </c>
      <c r="P180" s="151">
        <f>O180*H180</f>
        <v>0</v>
      </c>
      <c r="Q180" s="151">
        <v>0.0045</v>
      </c>
      <c r="R180" s="151">
        <f>Q180*H180</f>
        <v>0.040499999999999994</v>
      </c>
      <c r="S180" s="151">
        <v>0</v>
      </c>
      <c r="T180" s="152">
        <f>S180*H180</f>
        <v>0</v>
      </c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R180" s="153" t="s">
        <v>250</v>
      </c>
      <c r="AT180" s="153" t="s">
        <v>246</v>
      </c>
      <c r="AU180" s="153" t="s">
        <v>77</v>
      </c>
      <c r="AY180" s="2" t="s">
        <v>122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2" t="s">
        <v>73</v>
      </c>
      <c r="BK180" s="154">
        <f>ROUND(I180*H180,2)</f>
        <v>0</v>
      </c>
      <c r="BL180" s="2" t="s">
        <v>163</v>
      </c>
      <c r="BM180" s="153" t="s">
        <v>256</v>
      </c>
    </row>
    <row r="181" spans="2:51" s="163" customFormat="1" ht="12">
      <c r="B181" s="164"/>
      <c r="D181" s="157" t="s">
        <v>132</v>
      </c>
      <c r="F181" s="166" t="s">
        <v>252</v>
      </c>
      <c r="H181" s="167">
        <v>9</v>
      </c>
      <c r="L181" s="164"/>
      <c r="M181" s="168"/>
      <c r="N181" s="169"/>
      <c r="O181" s="169"/>
      <c r="P181" s="169"/>
      <c r="Q181" s="169"/>
      <c r="R181" s="169"/>
      <c r="S181" s="169"/>
      <c r="T181" s="170"/>
      <c r="AT181" s="165" t="s">
        <v>132</v>
      </c>
      <c r="AU181" s="165" t="s">
        <v>77</v>
      </c>
      <c r="AV181" s="163" t="s">
        <v>77</v>
      </c>
      <c r="AW181" s="163" t="s">
        <v>2</v>
      </c>
      <c r="AX181" s="163" t="s">
        <v>73</v>
      </c>
      <c r="AY181" s="165" t="s">
        <v>122</v>
      </c>
    </row>
    <row r="182" spans="1:65" s="17" customFormat="1" ht="21.75" customHeight="1">
      <c r="A182" s="13"/>
      <c r="B182" s="142"/>
      <c r="C182" s="143" t="s">
        <v>257</v>
      </c>
      <c r="D182" s="143" t="s">
        <v>125</v>
      </c>
      <c r="E182" s="144" t="s">
        <v>258</v>
      </c>
      <c r="F182" s="145" t="s">
        <v>259</v>
      </c>
      <c r="G182" s="146" t="s">
        <v>222</v>
      </c>
      <c r="H182" s="147">
        <v>73.175</v>
      </c>
      <c r="I182" s="205"/>
      <c r="J182" s="148">
        <f>ROUND(I182*H182,2)</f>
        <v>0</v>
      </c>
      <c r="K182" s="145" t="s">
        <v>129</v>
      </c>
      <c r="L182" s="14"/>
      <c r="M182" s="149"/>
      <c r="N182" s="150" t="s">
        <v>33</v>
      </c>
      <c r="O182" s="151">
        <v>0.842</v>
      </c>
      <c r="P182" s="151">
        <f>O182*H182</f>
        <v>61.61335</v>
      </c>
      <c r="Q182" s="151">
        <v>0.0372</v>
      </c>
      <c r="R182" s="151">
        <f>Q182*H182</f>
        <v>2.72211</v>
      </c>
      <c r="S182" s="151">
        <v>0</v>
      </c>
      <c r="T182" s="152">
        <f>S182*H182</f>
        <v>0</v>
      </c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R182" s="153" t="s">
        <v>163</v>
      </c>
      <c r="AT182" s="153" t="s">
        <v>125</v>
      </c>
      <c r="AU182" s="153" t="s">
        <v>77</v>
      </c>
      <c r="AY182" s="2" t="s">
        <v>122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2" t="s">
        <v>73</v>
      </c>
      <c r="BK182" s="154">
        <f>ROUND(I182*H182,2)</f>
        <v>0</v>
      </c>
      <c r="BL182" s="2" t="s">
        <v>163</v>
      </c>
      <c r="BM182" s="153" t="s">
        <v>260</v>
      </c>
    </row>
    <row r="183" spans="2:51" s="155" customFormat="1" ht="12">
      <c r="B183" s="156"/>
      <c r="D183" s="157" t="s">
        <v>132</v>
      </c>
      <c r="E183" s="158"/>
      <c r="F183" s="159" t="s">
        <v>261</v>
      </c>
      <c r="H183" s="158"/>
      <c r="L183" s="156"/>
      <c r="M183" s="160"/>
      <c r="N183" s="161"/>
      <c r="O183" s="161"/>
      <c r="P183" s="161"/>
      <c r="Q183" s="161"/>
      <c r="R183" s="161"/>
      <c r="S183" s="161"/>
      <c r="T183" s="162"/>
      <c r="AT183" s="158" t="s">
        <v>132</v>
      </c>
      <c r="AU183" s="158" t="s">
        <v>77</v>
      </c>
      <c r="AV183" s="155" t="s">
        <v>73</v>
      </c>
      <c r="AW183" s="155" t="s">
        <v>24</v>
      </c>
      <c r="AX183" s="155" t="s">
        <v>68</v>
      </c>
      <c r="AY183" s="158" t="s">
        <v>122</v>
      </c>
    </row>
    <row r="184" spans="2:51" s="163" customFormat="1" ht="12">
      <c r="B184" s="164"/>
      <c r="D184" s="157" t="s">
        <v>132</v>
      </c>
      <c r="E184" s="165"/>
      <c r="F184" s="166" t="s">
        <v>262</v>
      </c>
      <c r="H184" s="167">
        <v>23.675</v>
      </c>
      <c r="L184" s="164"/>
      <c r="M184" s="168"/>
      <c r="N184" s="169"/>
      <c r="O184" s="169"/>
      <c r="P184" s="169"/>
      <c r="Q184" s="169"/>
      <c r="R184" s="169"/>
      <c r="S184" s="169"/>
      <c r="T184" s="170"/>
      <c r="AT184" s="165" t="s">
        <v>132</v>
      </c>
      <c r="AU184" s="165" t="s">
        <v>77</v>
      </c>
      <c r="AV184" s="163" t="s">
        <v>77</v>
      </c>
      <c r="AW184" s="163" t="s">
        <v>24</v>
      </c>
      <c r="AX184" s="163" t="s">
        <v>68</v>
      </c>
      <c r="AY184" s="165" t="s">
        <v>122</v>
      </c>
    </row>
    <row r="185" spans="2:51" s="163" customFormat="1" ht="12">
      <c r="B185" s="164"/>
      <c r="D185" s="157" t="s">
        <v>132</v>
      </c>
      <c r="E185" s="165"/>
      <c r="F185" s="166" t="s">
        <v>263</v>
      </c>
      <c r="H185" s="167">
        <v>49.5</v>
      </c>
      <c r="L185" s="164"/>
      <c r="M185" s="168"/>
      <c r="N185" s="169"/>
      <c r="O185" s="169"/>
      <c r="P185" s="169"/>
      <c r="Q185" s="169"/>
      <c r="R185" s="169"/>
      <c r="S185" s="169"/>
      <c r="T185" s="170"/>
      <c r="AT185" s="165" t="s">
        <v>132</v>
      </c>
      <c r="AU185" s="165" t="s">
        <v>77</v>
      </c>
      <c r="AV185" s="163" t="s">
        <v>77</v>
      </c>
      <c r="AW185" s="163" t="s">
        <v>24</v>
      </c>
      <c r="AX185" s="163" t="s">
        <v>68</v>
      </c>
      <c r="AY185" s="165" t="s">
        <v>122</v>
      </c>
    </row>
    <row r="186" spans="2:51" s="171" customFormat="1" ht="12">
      <c r="B186" s="172"/>
      <c r="D186" s="157" t="s">
        <v>132</v>
      </c>
      <c r="E186" s="173"/>
      <c r="F186" s="174" t="s">
        <v>232</v>
      </c>
      <c r="H186" s="175">
        <v>73.175</v>
      </c>
      <c r="L186" s="172"/>
      <c r="M186" s="176"/>
      <c r="N186" s="177"/>
      <c r="O186" s="177"/>
      <c r="P186" s="177"/>
      <c r="Q186" s="177"/>
      <c r="R186" s="177"/>
      <c r="S186" s="177"/>
      <c r="T186" s="178"/>
      <c r="AT186" s="173" t="s">
        <v>132</v>
      </c>
      <c r="AU186" s="173" t="s">
        <v>77</v>
      </c>
      <c r="AV186" s="171" t="s">
        <v>130</v>
      </c>
      <c r="AW186" s="171" t="s">
        <v>24</v>
      </c>
      <c r="AX186" s="171" t="s">
        <v>73</v>
      </c>
      <c r="AY186" s="173" t="s">
        <v>122</v>
      </c>
    </row>
    <row r="187" spans="1:65" s="17" customFormat="1" ht="16.5" customHeight="1">
      <c r="A187" s="13"/>
      <c r="B187" s="142"/>
      <c r="C187" s="143" t="s">
        <v>264</v>
      </c>
      <c r="D187" s="143" t="s">
        <v>125</v>
      </c>
      <c r="E187" s="144" t="s">
        <v>265</v>
      </c>
      <c r="F187" s="145" t="s">
        <v>266</v>
      </c>
      <c r="G187" s="146" t="s">
        <v>222</v>
      </c>
      <c r="H187" s="147">
        <v>1.9</v>
      </c>
      <c r="I187" s="205"/>
      <c r="J187" s="148">
        <f>ROUND(I187*H187,2)</f>
        <v>0</v>
      </c>
      <c r="K187" s="145" t="s">
        <v>129</v>
      </c>
      <c r="L187" s="14"/>
      <c r="M187" s="149"/>
      <c r="N187" s="150" t="s">
        <v>33</v>
      </c>
      <c r="O187" s="151">
        <v>0.195</v>
      </c>
      <c r="P187" s="151">
        <f>O187*H187</f>
        <v>0.3705</v>
      </c>
      <c r="Q187" s="151">
        <v>0.00086</v>
      </c>
      <c r="R187" s="151">
        <f>Q187*H187</f>
        <v>0.0016339999999999998</v>
      </c>
      <c r="S187" s="151">
        <v>0</v>
      </c>
      <c r="T187" s="152">
        <f>S187*H187</f>
        <v>0</v>
      </c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R187" s="153" t="s">
        <v>163</v>
      </c>
      <c r="AT187" s="153" t="s">
        <v>125</v>
      </c>
      <c r="AU187" s="153" t="s">
        <v>77</v>
      </c>
      <c r="AY187" s="2" t="s">
        <v>122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2" t="s">
        <v>73</v>
      </c>
      <c r="BK187" s="154">
        <f>ROUND(I187*H187,2)</f>
        <v>0</v>
      </c>
      <c r="BL187" s="2" t="s">
        <v>163</v>
      </c>
      <c r="BM187" s="153" t="s">
        <v>267</v>
      </c>
    </row>
    <row r="188" spans="2:51" s="155" customFormat="1" ht="12">
      <c r="B188" s="156"/>
      <c r="D188" s="157" t="s">
        <v>132</v>
      </c>
      <c r="E188" s="158"/>
      <c r="F188" s="159" t="s">
        <v>268</v>
      </c>
      <c r="H188" s="158"/>
      <c r="L188" s="156"/>
      <c r="M188" s="160"/>
      <c r="N188" s="161"/>
      <c r="O188" s="161"/>
      <c r="P188" s="161"/>
      <c r="Q188" s="161"/>
      <c r="R188" s="161"/>
      <c r="S188" s="161"/>
      <c r="T188" s="162"/>
      <c r="AT188" s="158" t="s">
        <v>132</v>
      </c>
      <c r="AU188" s="158" t="s">
        <v>77</v>
      </c>
      <c r="AV188" s="155" t="s">
        <v>73</v>
      </c>
      <c r="AW188" s="155" t="s">
        <v>24</v>
      </c>
      <c r="AX188" s="155" t="s">
        <v>68</v>
      </c>
      <c r="AY188" s="158" t="s">
        <v>122</v>
      </c>
    </row>
    <row r="189" spans="2:51" s="163" customFormat="1" ht="12">
      <c r="B189" s="164"/>
      <c r="D189" s="157" t="s">
        <v>132</v>
      </c>
      <c r="E189" s="165"/>
      <c r="F189" s="166" t="s">
        <v>269</v>
      </c>
      <c r="H189" s="167">
        <v>1.9</v>
      </c>
      <c r="L189" s="164"/>
      <c r="M189" s="168"/>
      <c r="N189" s="169"/>
      <c r="O189" s="169"/>
      <c r="P189" s="169"/>
      <c r="Q189" s="169"/>
      <c r="R189" s="169"/>
      <c r="S189" s="169"/>
      <c r="T189" s="170"/>
      <c r="AT189" s="165" t="s">
        <v>132</v>
      </c>
      <c r="AU189" s="165" t="s">
        <v>77</v>
      </c>
      <c r="AV189" s="163" t="s">
        <v>77</v>
      </c>
      <c r="AW189" s="163" t="s">
        <v>24</v>
      </c>
      <c r="AX189" s="163" t="s">
        <v>73</v>
      </c>
      <c r="AY189" s="165" t="s">
        <v>122</v>
      </c>
    </row>
    <row r="190" spans="1:65" s="17" customFormat="1" ht="16.5" customHeight="1">
      <c r="A190" s="13"/>
      <c r="B190" s="142"/>
      <c r="C190" s="179" t="s">
        <v>270</v>
      </c>
      <c r="D190" s="179" t="s">
        <v>246</v>
      </c>
      <c r="E190" s="180" t="s">
        <v>271</v>
      </c>
      <c r="F190" s="181" t="s">
        <v>272</v>
      </c>
      <c r="G190" s="182" t="s">
        <v>222</v>
      </c>
      <c r="H190" s="183">
        <v>2</v>
      </c>
      <c r="I190" s="206"/>
      <c r="J190" s="184">
        <f>ROUND(I190*H190,2)</f>
        <v>0</v>
      </c>
      <c r="K190" s="181" t="s">
        <v>129</v>
      </c>
      <c r="L190" s="185"/>
      <c r="M190" s="186"/>
      <c r="N190" s="187" t="s">
        <v>33</v>
      </c>
      <c r="O190" s="151">
        <v>0</v>
      </c>
      <c r="P190" s="151">
        <f>O190*H190</f>
        <v>0</v>
      </c>
      <c r="Q190" s="151">
        <v>0.0013</v>
      </c>
      <c r="R190" s="151">
        <f>Q190*H190</f>
        <v>0.0026</v>
      </c>
      <c r="S190" s="151">
        <v>0</v>
      </c>
      <c r="T190" s="152">
        <f>S190*H190</f>
        <v>0</v>
      </c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R190" s="153" t="s">
        <v>250</v>
      </c>
      <c r="AT190" s="153" t="s">
        <v>246</v>
      </c>
      <c r="AU190" s="153" t="s">
        <v>77</v>
      </c>
      <c r="AY190" s="2" t="s">
        <v>122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2" t="s">
        <v>73</v>
      </c>
      <c r="BK190" s="154">
        <f>ROUND(I190*H190,2)</f>
        <v>0</v>
      </c>
      <c r="BL190" s="2" t="s">
        <v>163</v>
      </c>
      <c r="BM190" s="153" t="s">
        <v>273</v>
      </c>
    </row>
    <row r="191" spans="1:65" s="17" customFormat="1" ht="21.75" customHeight="1">
      <c r="A191" s="13"/>
      <c r="B191" s="142"/>
      <c r="C191" s="143" t="s">
        <v>274</v>
      </c>
      <c r="D191" s="143" t="s">
        <v>125</v>
      </c>
      <c r="E191" s="144" t="s">
        <v>275</v>
      </c>
      <c r="F191" s="145" t="s">
        <v>276</v>
      </c>
      <c r="G191" s="146" t="s">
        <v>172</v>
      </c>
      <c r="H191" s="147">
        <v>1187.421</v>
      </c>
      <c r="I191" s="205"/>
      <c r="J191" s="148">
        <f>ROUND(I191*H191,2)</f>
        <v>0</v>
      </c>
      <c r="K191" s="145" t="s">
        <v>129</v>
      </c>
      <c r="L191" s="14"/>
      <c r="M191" s="149"/>
      <c r="N191" s="150" t="s">
        <v>33</v>
      </c>
      <c r="O191" s="151">
        <v>0</v>
      </c>
      <c r="P191" s="151">
        <f>O191*H191</f>
        <v>0</v>
      </c>
      <c r="Q191" s="151">
        <v>0</v>
      </c>
      <c r="R191" s="151">
        <f>Q191*H191</f>
        <v>0</v>
      </c>
      <c r="S191" s="151">
        <v>0</v>
      </c>
      <c r="T191" s="152">
        <f>S191*H191</f>
        <v>0</v>
      </c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R191" s="153" t="s">
        <v>163</v>
      </c>
      <c r="AT191" s="153" t="s">
        <v>125</v>
      </c>
      <c r="AU191" s="153" t="s">
        <v>77</v>
      </c>
      <c r="AY191" s="2" t="s">
        <v>122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2" t="s">
        <v>73</v>
      </c>
      <c r="BK191" s="154">
        <f>ROUND(I191*H191,2)</f>
        <v>0</v>
      </c>
      <c r="BL191" s="2" t="s">
        <v>163</v>
      </c>
      <c r="BM191" s="153" t="s">
        <v>277</v>
      </c>
    </row>
    <row r="192" spans="2:63" s="129" customFormat="1" ht="22.75" customHeight="1">
      <c r="B192" s="130"/>
      <c r="D192" s="131" t="s">
        <v>67</v>
      </c>
      <c r="E192" s="140" t="s">
        <v>278</v>
      </c>
      <c r="F192" s="140" t="s">
        <v>279</v>
      </c>
      <c r="J192" s="141">
        <f>BK192</f>
        <v>0</v>
      </c>
      <c r="L192" s="130"/>
      <c r="M192" s="134"/>
      <c r="N192" s="135"/>
      <c r="O192" s="135"/>
      <c r="P192" s="136">
        <f>SUM(P193:P198)</f>
        <v>5.523</v>
      </c>
      <c r="Q192" s="135"/>
      <c r="R192" s="136">
        <f>SUM(R193:R198)</f>
        <v>0.11533999999999998</v>
      </c>
      <c r="S192" s="135"/>
      <c r="T192" s="137">
        <f>SUM(T193:T198)</f>
        <v>0</v>
      </c>
      <c r="AR192" s="131" t="s">
        <v>77</v>
      </c>
      <c r="AT192" s="138" t="s">
        <v>67</v>
      </c>
      <c r="AU192" s="138" t="s">
        <v>73</v>
      </c>
      <c r="AY192" s="131" t="s">
        <v>122</v>
      </c>
      <c r="BK192" s="139">
        <f>SUM(BK193:BK198)</f>
        <v>0</v>
      </c>
    </row>
    <row r="193" spans="1:65" s="17" customFormat="1" ht="21.75" customHeight="1">
      <c r="A193" s="13"/>
      <c r="B193" s="142"/>
      <c r="C193" s="143" t="s">
        <v>280</v>
      </c>
      <c r="D193" s="143" t="s">
        <v>125</v>
      </c>
      <c r="E193" s="144" t="s">
        <v>281</v>
      </c>
      <c r="F193" s="145" t="s">
        <v>282</v>
      </c>
      <c r="G193" s="146" t="s">
        <v>128</v>
      </c>
      <c r="H193" s="147">
        <v>1</v>
      </c>
      <c r="I193" s="205"/>
      <c r="J193" s="148">
        <f>ROUND(I193*H193,2)</f>
        <v>0</v>
      </c>
      <c r="K193" s="145" t="s">
        <v>129</v>
      </c>
      <c r="L193" s="14"/>
      <c r="M193" s="149"/>
      <c r="N193" s="150" t="s">
        <v>33</v>
      </c>
      <c r="O193" s="151">
        <v>5.523</v>
      </c>
      <c r="P193" s="151">
        <f>O193*H193</f>
        <v>5.523</v>
      </c>
      <c r="Q193" s="151">
        <v>0</v>
      </c>
      <c r="R193" s="151">
        <f>Q193*H193</f>
        <v>0</v>
      </c>
      <c r="S193" s="151">
        <v>0</v>
      </c>
      <c r="T193" s="152">
        <f>S193*H193</f>
        <v>0</v>
      </c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R193" s="153" t="s">
        <v>163</v>
      </c>
      <c r="AT193" s="153" t="s">
        <v>125</v>
      </c>
      <c r="AU193" s="153" t="s">
        <v>77</v>
      </c>
      <c r="AY193" s="2" t="s">
        <v>122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2" t="s">
        <v>73</v>
      </c>
      <c r="BK193" s="154">
        <f>ROUND(I193*H193,2)</f>
        <v>0</v>
      </c>
      <c r="BL193" s="2" t="s">
        <v>163</v>
      </c>
      <c r="BM193" s="153" t="s">
        <v>283</v>
      </c>
    </row>
    <row r="194" spans="1:65" s="17" customFormat="1" ht="21.75" customHeight="1">
      <c r="A194" s="13"/>
      <c r="B194" s="142"/>
      <c r="C194" s="179" t="s">
        <v>284</v>
      </c>
      <c r="D194" s="179" t="s">
        <v>246</v>
      </c>
      <c r="E194" s="180" t="s">
        <v>285</v>
      </c>
      <c r="F194" s="181" t="s">
        <v>286</v>
      </c>
      <c r="G194" s="182" t="s">
        <v>128</v>
      </c>
      <c r="H194" s="183">
        <v>1</v>
      </c>
      <c r="I194" s="206"/>
      <c r="J194" s="184">
        <f>ROUND(I194*H194,2)</f>
        <v>0</v>
      </c>
      <c r="K194" s="181"/>
      <c r="L194" s="185"/>
      <c r="M194" s="186"/>
      <c r="N194" s="187" t="s">
        <v>33</v>
      </c>
      <c r="O194" s="151">
        <v>0</v>
      </c>
      <c r="P194" s="151">
        <f>O194*H194</f>
        <v>0</v>
      </c>
      <c r="Q194" s="151">
        <v>0.0032</v>
      </c>
      <c r="R194" s="151">
        <f>Q194*H194</f>
        <v>0.0032</v>
      </c>
      <c r="S194" s="151">
        <v>0</v>
      </c>
      <c r="T194" s="152">
        <f>S194*H194</f>
        <v>0</v>
      </c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R194" s="153" t="s">
        <v>250</v>
      </c>
      <c r="AT194" s="153" t="s">
        <v>246</v>
      </c>
      <c r="AU194" s="153" t="s">
        <v>77</v>
      </c>
      <c r="AY194" s="2" t="s">
        <v>122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2" t="s">
        <v>73</v>
      </c>
      <c r="BK194" s="154">
        <f>ROUND(I194*H194,2)</f>
        <v>0</v>
      </c>
      <c r="BL194" s="2" t="s">
        <v>163</v>
      </c>
      <c r="BM194" s="153" t="s">
        <v>287</v>
      </c>
    </row>
    <row r="195" spans="1:65" s="17" customFormat="1" ht="21.75" customHeight="1">
      <c r="A195" s="13"/>
      <c r="B195" s="142"/>
      <c r="C195" s="179" t="s">
        <v>250</v>
      </c>
      <c r="D195" s="179" t="s">
        <v>246</v>
      </c>
      <c r="E195" s="180" t="s">
        <v>288</v>
      </c>
      <c r="F195" s="181" t="s">
        <v>289</v>
      </c>
      <c r="G195" s="182" t="s">
        <v>222</v>
      </c>
      <c r="H195" s="183">
        <v>3.738</v>
      </c>
      <c r="I195" s="206"/>
      <c r="J195" s="184">
        <f>ROUND(I195*H195,2)</f>
        <v>0</v>
      </c>
      <c r="K195" s="181"/>
      <c r="L195" s="185"/>
      <c r="M195" s="186"/>
      <c r="N195" s="187" t="s">
        <v>33</v>
      </c>
      <c r="O195" s="151">
        <v>0</v>
      </c>
      <c r="P195" s="151">
        <f>O195*H195</f>
        <v>0</v>
      </c>
      <c r="Q195" s="151">
        <v>0.03</v>
      </c>
      <c r="R195" s="151">
        <f>Q195*H195</f>
        <v>0.11213999999999999</v>
      </c>
      <c r="S195" s="151">
        <v>0</v>
      </c>
      <c r="T195" s="152">
        <f>S195*H195</f>
        <v>0</v>
      </c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R195" s="153" t="s">
        <v>250</v>
      </c>
      <c r="AT195" s="153" t="s">
        <v>246</v>
      </c>
      <c r="AU195" s="153" t="s">
        <v>77</v>
      </c>
      <c r="AY195" s="2" t="s">
        <v>122</v>
      </c>
      <c r="BE195" s="154">
        <f>IF(N195="základní",J195,0)</f>
        <v>0</v>
      </c>
      <c r="BF195" s="154">
        <f>IF(N195="snížená",J195,0)</f>
        <v>0</v>
      </c>
      <c r="BG195" s="154">
        <f>IF(N195="zákl. přenesená",J195,0)</f>
        <v>0</v>
      </c>
      <c r="BH195" s="154">
        <f>IF(N195="sníž. přenesená",J195,0)</f>
        <v>0</v>
      </c>
      <c r="BI195" s="154">
        <f>IF(N195="nulová",J195,0)</f>
        <v>0</v>
      </c>
      <c r="BJ195" s="2" t="s">
        <v>73</v>
      </c>
      <c r="BK195" s="154">
        <f>ROUND(I195*H195,2)</f>
        <v>0</v>
      </c>
      <c r="BL195" s="2" t="s">
        <v>163</v>
      </c>
      <c r="BM195" s="153" t="s">
        <v>290</v>
      </c>
    </row>
    <row r="196" spans="2:51" s="155" customFormat="1" ht="12">
      <c r="B196" s="156"/>
      <c r="D196" s="157" t="s">
        <v>132</v>
      </c>
      <c r="E196" s="158"/>
      <c r="F196" s="159" t="s">
        <v>291</v>
      </c>
      <c r="H196" s="158"/>
      <c r="L196" s="156"/>
      <c r="M196" s="160"/>
      <c r="N196" s="161"/>
      <c r="O196" s="161"/>
      <c r="P196" s="161"/>
      <c r="Q196" s="161"/>
      <c r="R196" s="161"/>
      <c r="S196" s="161"/>
      <c r="T196" s="162"/>
      <c r="AT196" s="158" t="s">
        <v>132</v>
      </c>
      <c r="AU196" s="158" t="s">
        <v>77</v>
      </c>
      <c r="AV196" s="155" t="s">
        <v>73</v>
      </c>
      <c r="AW196" s="155" t="s">
        <v>24</v>
      </c>
      <c r="AX196" s="155" t="s">
        <v>68</v>
      </c>
      <c r="AY196" s="158" t="s">
        <v>122</v>
      </c>
    </row>
    <row r="197" spans="2:51" s="163" customFormat="1" ht="12">
      <c r="B197" s="164"/>
      <c r="D197" s="157" t="s">
        <v>132</v>
      </c>
      <c r="E197" s="165"/>
      <c r="F197" s="166" t="s">
        <v>292</v>
      </c>
      <c r="H197" s="167">
        <v>3.738</v>
      </c>
      <c r="L197" s="164"/>
      <c r="M197" s="168"/>
      <c r="N197" s="169"/>
      <c r="O197" s="169"/>
      <c r="P197" s="169"/>
      <c r="Q197" s="169"/>
      <c r="R197" s="169"/>
      <c r="S197" s="169"/>
      <c r="T197" s="170"/>
      <c r="AT197" s="165" t="s">
        <v>132</v>
      </c>
      <c r="AU197" s="165" t="s">
        <v>77</v>
      </c>
      <c r="AV197" s="163" t="s">
        <v>77</v>
      </c>
      <c r="AW197" s="163" t="s">
        <v>24</v>
      </c>
      <c r="AX197" s="163" t="s">
        <v>73</v>
      </c>
      <c r="AY197" s="165" t="s">
        <v>122</v>
      </c>
    </row>
    <row r="198" spans="1:65" s="17" customFormat="1" ht="21.75" customHeight="1">
      <c r="A198" s="13"/>
      <c r="B198" s="142"/>
      <c r="C198" s="143" t="s">
        <v>293</v>
      </c>
      <c r="D198" s="143" t="s">
        <v>125</v>
      </c>
      <c r="E198" s="144" t="s">
        <v>294</v>
      </c>
      <c r="F198" s="145" t="s">
        <v>295</v>
      </c>
      <c r="G198" s="146" t="s">
        <v>172</v>
      </c>
      <c r="H198" s="147">
        <v>275.126</v>
      </c>
      <c r="I198" s="205"/>
      <c r="J198" s="148">
        <f>ROUND(I198*H198,2)</f>
        <v>0</v>
      </c>
      <c r="K198" s="145" t="s">
        <v>129</v>
      </c>
      <c r="L198" s="14"/>
      <c r="M198" s="149"/>
      <c r="N198" s="150" t="s">
        <v>33</v>
      </c>
      <c r="O198" s="151">
        <v>0</v>
      </c>
      <c r="P198" s="151">
        <f>O198*H198</f>
        <v>0</v>
      </c>
      <c r="Q198" s="151">
        <v>0</v>
      </c>
      <c r="R198" s="151">
        <f>Q198*H198</f>
        <v>0</v>
      </c>
      <c r="S198" s="151">
        <v>0</v>
      </c>
      <c r="T198" s="152">
        <f>S198*H198</f>
        <v>0</v>
      </c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R198" s="153" t="s">
        <v>163</v>
      </c>
      <c r="AT198" s="153" t="s">
        <v>125</v>
      </c>
      <c r="AU198" s="153" t="s">
        <v>77</v>
      </c>
      <c r="AY198" s="2" t="s">
        <v>122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2" t="s">
        <v>73</v>
      </c>
      <c r="BK198" s="154">
        <f>ROUND(I198*H198,2)</f>
        <v>0</v>
      </c>
      <c r="BL198" s="2" t="s">
        <v>163</v>
      </c>
      <c r="BM198" s="153" t="s">
        <v>296</v>
      </c>
    </row>
    <row r="199" spans="2:63" s="129" customFormat="1" ht="22.75" customHeight="1">
      <c r="B199" s="130"/>
      <c r="D199" s="131" t="s">
        <v>67</v>
      </c>
      <c r="E199" s="140" t="s">
        <v>297</v>
      </c>
      <c r="F199" s="140" t="s">
        <v>298</v>
      </c>
      <c r="J199" s="141">
        <f>BK199</f>
        <v>0</v>
      </c>
      <c r="L199" s="130"/>
      <c r="M199" s="134"/>
      <c r="N199" s="135"/>
      <c r="O199" s="135"/>
      <c r="P199" s="136">
        <f>SUM(P200:P211)</f>
        <v>120.075356</v>
      </c>
      <c r="Q199" s="135"/>
      <c r="R199" s="136">
        <f>SUM(R200:R211)</f>
        <v>0.033753500000000006</v>
      </c>
      <c r="S199" s="135"/>
      <c r="T199" s="137">
        <f>SUM(T200:T211)</f>
        <v>0.0019140000000000001</v>
      </c>
      <c r="AR199" s="131" t="s">
        <v>77</v>
      </c>
      <c r="AT199" s="138" t="s">
        <v>67</v>
      </c>
      <c r="AU199" s="138" t="s">
        <v>73</v>
      </c>
      <c r="AY199" s="131" t="s">
        <v>122</v>
      </c>
      <c r="BK199" s="139">
        <f>SUM(BK200:BK211)</f>
        <v>0</v>
      </c>
    </row>
    <row r="200" spans="1:65" s="17" customFormat="1" ht="21.75" customHeight="1">
      <c r="A200" s="13"/>
      <c r="B200" s="142"/>
      <c r="C200" s="143" t="s">
        <v>299</v>
      </c>
      <c r="D200" s="143" t="s">
        <v>125</v>
      </c>
      <c r="E200" s="144" t="s">
        <v>300</v>
      </c>
      <c r="F200" s="145" t="s">
        <v>301</v>
      </c>
      <c r="G200" s="146" t="s">
        <v>128</v>
      </c>
      <c r="H200" s="147">
        <v>0.638</v>
      </c>
      <c r="I200" s="205"/>
      <c r="J200" s="148">
        <f>ROUND(I200*H200,2)</f>
        <v>0</v>
      </c>
      <c r="K200" s="145" t="s">
        <v>129</v>
      </c>
      <c r="L200" s="14"/>
      <c r="M200" s="149"/>
      <c r="N200" s="150" t="s">
        <v>33</v>
      </c>
      <c r="O200" s="151">
        <v>0.337</v>
      </c>
      <c r="P200" s="151">
        <f>O200*H200</f>
        <v>0.21500600000000003</v>
      </c>
      <c r="Q200" s="151">
        <v>0.00035</v>
      </c>
      <c r="R200" s="151">
        <f>Q200*H200</f>
        <v>0.0002233</v>
      </c>
      <c r="S200" s="151">
        <v>0.003</v>
      </c>
      <c r="T200" s="152">
        <f>S200*H200</f>
        <v>0.0019140000000000001</v>
      </c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R200" s="153" t="s">
        <v>163</v>
      </c>
      <c r="AT200" s="153" t="s">
        <v>125</v>
      </c>
      <c r="AU200" s="153" t="s">
        <v>77</v>
      </c>
      <c r="AY200" s="2" t="s">
        <v>122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2" t="s">
        <v>73</v>
      </c>
      <c r="BK200" s="154">
        <f>ROUND(I200*H200,2)</f>
        <v>0</v>
      </c>
      <c r="BL200" s="2" t="s">
        <v>163</v>
      </c>
      <c r="BM200" s="153" t="s">
        <v>302</v>
      </c>
    </row>
    <row r="201" spans="2:51" s="163" customFormat="1" ht="12">
      <c r="B201" s="164"/>
      <c r="D201" s="157" t="s">
        <v>132</v>
      </c>
      <c r="E201" s="165"/>
      <c r="F201" s="166" t="s">
        <v>303</v>
      </c>
      <c r="H201" s="167">
        <v>0.638</v>
      </c>
      <c r="L201" s="164"/>
      <c r="M201" s="168"/>
      <c r="N201" s="169"/>
      <c r="O201" s="169"/>
      <c r="P201" s="169"/>
      <c r="Q201" s="169"/>
      <c r="R201" s="169"/>
      <c r="S201" s="169"/>
      <c r="T201" s="170"/>
      <c r="AT201" s="165" t="s">
        <v>132</v>
      </c>
      <c r="AU201" s="165" t="s">
        <v>77</v>
      </c>
      <c r="AV201" s="163" t="s">
        <v>77</v>
      </c>
      <c r="AW201" s="163" t="s">
        <v>24</v>
      </c>
      <c r="AX201" s="163" t="s">
        <v>73</v>
      </c>
      <c r="AY201" s="165" t="s">
        <v>122</v>
      </c>
    </row>
    <row r="202" spans="1:65" s="17" customFormat="1" ht="21.75" customHeight="1">
      <c r="A202" s="13"/>
      <c r="B202" s="142"/>
      <c r="C202" s="179" t="s">
        <v>304</v>
      </c>
      <c r="D202" s="179" t="s">
        <v>246</v>
      </c>
      <c r="E202" s="180" t="s">
        <v>305</v>
      </c>
      <c r="F202" s="181" t="s">
        <v>306</v>
      </c>
      <c r="G202" s="182" t="s">
        <v>222</v>
      </c>
      <c r="H202" s="183">
        <v>2</v>
      </c>
      <c r="I202" s="206"/>
      <c r="J202" s="184">
        <f>ROUND(I202*H202,2)</f>
        <v>0</v>
      </c>
      <c r="K202" s="181"/>
      <c r="L202" s="185"/>
      <c r="M202" s="186"/>
      <c r="N202" s="187" t="s">
        <v>33</v>
      </c>
      <c r="O202" s="151">
        <v>0</v>
      </c>
      <c r="P202" s="151">
        <f>O202*H202</f>
        <v>0</v>
      </c>
      <c r="Q202" s="151">
        <v>0.0034</v>
      </c>
      <c r="R202" s="151">
        <f>Q202*H202</f>
        <v>0.0068</v>
      </c>
      <c r="S202" s="151">
        <v>0</v>
      </c>
      <c r="T202" s="152">
        <f>S202*H202</f>
        <v>0</v>
      </c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R202" s="153" t="s">
        <v>250</v>
      </c>
      <c r="AT202" s="153" t="s">
        <v>246</v>
      </c>
      <c r="AU202" s="153" t="s">
        <v>77</v>
      </c>
      <c r="AY202" s="2" t="s">
        <v>122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2" t="s">
        <v>73</v>
      </c>
      <c r="BK202" s="154">
        <f>ROUND(I202*H202,2)</f>
        <v>0</v>
      </c>
      <c r="BL202" s="2" t="s">
        <v>163</v>
      </c>
      <c r="BM202" s="153" t="s">
        <v>307</v>
      </c>
    </row>
    <row r="203" spans="1:47" s="17" customFormat="1" ht="36">
      <c r="A203" s="13"/>
      <c r="B203" s="14"/>
      <c r="C203" s="13"/>
      <c r="D203" s="157" t="s">
        <v>308</v>
      </c>
      <c r="E203" s="13"/>
      <c r="F203" s="188" t="s">
        <v>613</v>
      </c>
      <c r="G203" s="13"/>
      <c r="H203" s="13"/>
      <c r="I203" s="13"/>
      <c r="J203" s="13"/>
      <c r="K203" s="13"/>
      <c r="L203" s="14"/>
      <c r="M203" s="189"/>
      <c r="N203" s="190"/>
      <c r="O203" s="41"/>
      <c r="P203" s="41"/>
      <c r="Q203" s="41"/>
      <c r="R203" s="41"/>
      <c r="S203" s="41"/>
      <c r="T203" s="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" t="s">
        <v>308</v>
      </c>
      <c r="AU203" s="2" t="s">
        <v>77</v>
      </c>
    </row>
    <row r="204" spans="1:65" s="17" customFormat="1" ht="21.75" customHeight="1">
      <c r="A204" s="13"/>
      <c r="B204" s="142"/>
      <c r="C204" s="143" t="s">
        <v>309</v>
      </c>
      <c r="D204" s="143" t="s">
        <v>125</v>
      </c>
      <c r="E204" s="144" t="s">
        <v>310</v>
      </c>
      <c r="F204" s="145" t="s">
        <v>311</v>
      </c>
      <c r="G204" s="146" t="s">
        <v>222</v>
      </c>
      <c r="H204" s="147">
        <v>370</v>
      </c>
      <c r="I204" s="205"/>
      <c r="J204" s="148">
        <f>ROUND(I204*H204,2)</f>
        <v>0</v>
      </c>
      <c r="K204" s="145" t="s">
        <v>129</v>
      </c>
      <c r="L204" s="14"/>
      <c r="M204" s="149"/>
      <c r="N204" s="150" t="s">
        <v>33</v>
      </c>
      <c r="O204" s="151">
        <v>0.121</v>
      </c>
      <c r="P204" s="151">
        <f>O204*H204</f>
        <v>44.769999999999996</v>
      </c>
      <c r="Q204" s="151">
        <v>0</v>
      </c>
      <c r="R204" s="151">
        <f>Q204*H204</f>
        <v>0</v>
      </c>
      <c r="S204" s="151">
        <v>0</v>
      </c>
      <c r="T204" s="152">
        <f>S204*H204</f>
        <v>0</v>
      </c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R204" s="153" t="s">
        <v>163</v>
      </c>
      <c r="AT204" s="153" t="s">
        <v>125</v>
      </c>
      <c r="AU204" s="153" t="s">
        <v>77</v>
      </c>
      <c r="AY204" s="2" t="s">
        <v>122</v>
      </c>
      <c r="BE204" s="154">
        <f>IF(N204="základní",J204,0)</f>
        <v>0</v>
      </c>
      <c r="BF204" s="154">
        <f>IF(N204="snížená",J204,0)</f>
        <v>0</v>
      </c>
      <c r="BG204" s="154">
        <f>IF(N204="zákl. přenesená",J204,0)</f>
        <v>0</v>
      </c>
      <c r="BH204" s="154">
        <f>IF(N204="sníž. přenesená",J204,0)</f>
        <v>0</v>
      </c>
      <c r="BI204" s="154">
        <f>IF(N204="nulová",J204,0)</f>
        <v>0</v>
      </c>
      <c r="BJ204" s="2" t="s">
        <v>73</v>
      </c>
      <c r="BK204" s="154">
        <f>ROUND(I204*H204,2)</f>
        <v>0</v>
      </c>
      <c r="BL204" s="2" t="s">
        <v>163</v>
      </c>
      <c r="BM204" s="153" t="s">
        <v>312</v>
      </c>
    </row>
    <row r="205" spans="1:65" s="17" customFormat="1" ht="21.75" customHeight="1">
      <c r="A205" s="13"/>
      <c r="B205" s="142"/>
      <c r="C205" s="143" t="s">
        <v>313</v>
      </c>
      <c r="D205" s="143" t="s">
        <v>125</v>
      </c>
      <c r="E205" s="144" t="s">
        <v>314</v>
      </c>
      <c r="F205" s="145" t="s">
        <v>315</v>
      </c>
      <c r="G205" s="146" t="s">
        <v>222</v>
      </c>
      <c r="H205" s="147">
        <v>370</v>
      </c>
      <c r="I205" s="205"/>
      <c r="J205" s="148">
        <f>ROUND(I205*H205,2)</f>
        <v>0</v>
      </c>
      <c r="K205" s="145" t="s">
        <v>129</v>
      </c>
      <c r="L205" s="14"/>
      <c r="M205" s="149"/>
      <c r="N205" s="150" t="s">
        <v>33</v>
      </c>
      <c r="O205" s="151">
        <v>0.17</v>
      </c>
      <c r="P205" s="151">
        <f>O205*H205</f>
        <v>62.900000000000006</v>
      </c>
      <c r="Q205" s="151">
        <v>5E-05</v>
      </c>
      <c r="R205" s="151">
        <f>Q205*H205</f>
        <v>0.018500000000000003</v>
      </c>
      <c r="S205" s="151">
        <v>0</v>
      </c>
      <c r="T205" s="152">
        <f>S205*H205</f>
        <v>0</v>
      </c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R205" s="153" t="s">
        <v>163</v>
      </c>
      <c r="AT205" s="153" t="s">
        <v>125</v>
      </c>
      <c r="AU205" s="153" t="s">
        <v>77</v>
      </c>
      <c r="AY205" s="2" t="s">
        <v>122</v>
      </c>
      <c r="BE205" s="154">
        <f>IF(N205="základní",J205,0)</f>
        <v>0</v>
      </c>
      <c r="BF205" s="154">
        <f>IF(N205="snížená",J205,0)</f>
        <v>0</v>
      </c>
      <c r="BG205" s="154">
        <f>IF(N205="zákl. přenesená",J205,0)</f>
        <v>0</v>
      </c>
      <c r="BH205" s="154">
        <f>IF(N205="sníž. přenesená",J205,0)</f>
        <v>0</v>
      </c>
      <c r="BI205" s="154">
        <f>IF(N205="nulová",J205,0)</f>
        <v>0</v>
      </c>
      <c r="BJ205" s="2" t="s">
        <v>73</v>
      </c>
      <c r="BK205" s="154">
        <f>ROUND(I205*H205,2)</f>
        <v>0</v>
      </c>
      <c r="BL205" s="2" t="s">
        <v>163</v>
      </c>
      <c r="BM205" s="153" t="s">
        <v>316</v>
      </c>
    </row>
    <row r="206" spans="1:65" s="17" customFormat="1" ht="16.5" customHeight="1">
      <c r="A206" s="13"/>
      <c r="B206" s="142"/>
      <c r="C206" s="143" t="s">
        <v>317</v>
      </c>
      <c r="D206" s="143" t="s">
        <v>125</v>
      </c>
      <c r="E206" s="144" t="s">
        <v>318</v>
      </c>
      <c r="F206" s="145" t="s">
        <v>319</v>
      </c>
      <c r="G206" s="146" t="s">
        <v>249</v>
      </c>
      <c r="H206" s="147">
        <v>67.35</v>
      </c>
      <c r="I206" s="205"/>
      <c r="J206" s="148">
        <f>ROUND(I206*H206,2)</f>
        <v>0</v>
      </c>
      <c r="K206" s="145" t="s">
        <v>129</v>
      </c>
      <c r="L206" s="14"/>
      <c r="M206" s="149"/>
      <c r="N206" s="150" t="s">
        <v>33</v>
      </c>
      <c r="O206" s="151">
        <v>0.181</v>
      </c>
      <c r="P206" s="151">
        <f>O206*H206</f>
        <v>12.190349999999999</v>
      </c>
      <c r="Q206" s="151">
        <v>1E-05</v>
      </c>
      <c r="R206" s="151">
        <f>Q206*H206</f>
        <v>0.0006734999999999999</v>
      </c>
      <c r="S206" s="151">
        <v>0</v>
      </c>
      <c r="T206" s="152">
        <f>S206*H206</f>
        <v>0</v>
      </c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R206" s="153" t="s">
        <v>163</v>
      </c>
      <c r="AT206" s="153" t="s">
        <v>125</v>
      </c>
      <c r="AU206" s="153" t="s">
        <v>77</v>
      </c>
      <c r="AY206" s="2" t="s">
        <v>122</v>
      </c>
      <c r="BE206" s="154">
        <f>IF(N206="základní",J206,0)</f>
        <v>0</v>
      </c>
      <c r="BF206" s="154">
        <f>IF(N206="snížená",J206,0)</f>
        <v>0</v>
      </c>
      <c r="BG206" s="154">
        <f>IF(N206="zákl. přenesená",J206,0)</f>
        <v>0</v>
      </c>
      <c r="BH206" s="154">
        <f>IF(N206="sníž. přenesená",J206,0)</f>
        <v>0</v>
      </c>
      <c r="BI206" s="154">
        <f>IF(N206="nulová",J206,0)</f>
        <v>0</v>
      </c>
      <c r="BJ206" s="2" t="s">
        <v>73</v>
      </c>
      <c r="BK206" s="154">
        <f>ROUND(I206*H206,2)</f>
        <v>0</v>
      </c>
      <c r="BL206" s="2" t="s">
        <v>163</v>
      </c>
      <c r="BM206" s="153" t="s">
        <v>320</v>
      </c>
    </row>
    <row r="207" spans="2:51" s="163" customFormat="1" ht="12">
      <c r="B207" s="164"/>
      <c r="D207" s="157" t="s">
        <v>132</v>
      </c>
      <c r="E207" s="165"/>
      <c r="F207" s="166" t="s">
        <v>321</v>
      </c>
      <c r="H207" s="167">
        <v>67.35</v>
      </c>
      <c r="L207" s="164"/>
      <c r="M207" s="168"/>
      <c r="N207" s="169"/>
      <c r="O207" s="169"/>
      <c r="P207" s="169"/>
      <c r="Q207" s="169"/>
      <c r="R207" s="169"/>
      <c r="S207" s="169"/>
      <c r="T207" s="170"/>
      <c r="AT207" s="165" t="s">
        <v>132</v>
      </c>
      <c r="AU207" s="165" t="s">
        <v>77</v>
      </c>
      <c r="AV207" s="163" t="s">
        <v>77</v>
      </c>
      <c r="AW207" s="163" t="s">
        <v>24</v>
      </c>
      <c r="AX207" s="163" t="s">
        <v>73</v>
      </c>
      <c r="AY207" s="165" t="s">
        <v>122</v>
      </c>
    </row>
    <row r="208" spans="1:65" s="17" customFormat="1" ht="16.5" customHeight="1">
      <c r="A208" s="13"/>
      <c r="B208" s="142"/>
      <c r="C208" s="179" t="s">
        <v>322</v>
      </c>
      <c r="D208" s="179" t="s">
        <v>246</v>
      </c>
      <c r="E208" s="180" t="s">
        <v>323</v>
      </c>
      <c r="F208" s="181" t="s">
        <v>324</v>
      </c>
      <c r="G208" s="182" t="s">
        <v>249</v>
      </c>
      <c r="H208" s="183">
        <v>75.567</v>
      </c>
      <c r="I208" s="206"/>
      <c r="J208" s="184">
        <f>ROUND(I208*H208,2)</f>
        <v>0</v>
      </c>
      <c r="K208" s="181"/>
      <c r="L208" s="185"/>
      <c r="M208" s="186"/>
      <c r="N208" s="187" t="s">
        <v>33</v>
      </c>
      <c r="O208" s="151">
        <v>0</v>
      </c>
      <c r="P208" s="151">
        <f>O208*H208</f>
        <v>0</v>
      </c>
      <c r="Q208" s="151">
        <v>0.0001</v>
      </c>
      <c r="R208" s="151">
        <f>Q208*H208</f>
        <v>0.0075566999999999995</v>
      </c>
      <c r="S208" s="151">
        <v>0</v>
      </c>
      <c r="T208" s="152">
        <f>S208*H208</f>
        <v>0</v>
      </c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R208" s="153" t="s">
        <v>250</v>
      </c>
      <c r="AT208" s="153" t="s">
        <v>246</v>
      </c>
      <c r="AU208" s="153" t="s">
        <v>77</v>
      </c>
      <c r="AY208" s="2" t="s">
        <v>122</v>
      </c>
      <c r="BE208" s="154">
        <f>IF(N208="základní",J208,0)</f>
        <v>0</v>
      </c>
      <c r="BF208" s="154">
        <f>IF(N208="snížená",J208,0)</f>
        <v>0</v>
      </c>
      <c r="BG208" s="154">
        <f>IF(N208="zákl. přenesená",J208,0)</f>
        <v>0</v>
      </c>
      <c r="BH208" s="154">
        <f>IF(N208="sníž. přenesená",J208,0)</f>
        <v>0</v>
      </c>
      <c r="BI208" s="154">
        <f>IF(N208="nulová",J208,0)</f>
        <v>0</v>
      </c>
      <c r="BJ208" s="2" t="s">
        <v>73</v>
      </c>
      <c r="BK208" s="154">
        <f>ROUND(I208*H208,2)</f>
        <v>0</v>
      </c>
      <c r="BL208" s="2" t="s">
        <v>163</v>
      </c>
      <c r="BM208" s="153" t="s">
        <v>325</v>
      </c>
    </row>
    <row r="209" spans="2:51" s="163" customFormat="1" ht="12">
      <c r="B209" s="164"/>
      <c r="D209" s="157" t="s">
        <v>132</v>
      </c>
      <c r="E209" s="165"/>
      <c r="F209" s="166" t="s">
        <v>326</v>
      </c>
      <c r="H209" s="167">
        <v>74.085</v>
      </c>
      <c r="L209" s="164"/>
      <c r="M209" s="168"/>
      <c r="N209" s="169"/>
      <c r="O209" s="169"/>
      <c r="P209" s="169"/>
      <c r="Q209" s="169"/>
      <c r="R209" s="169"/>
      <c r="S209" s="169"/>
      <c r="T209" s="170"/>
      <c r="AT209" s="165" t="s">
        <v>132</v>
      </c>
      <c r="AU209" s="165" t="s">
        <v>77</v>
      </c>
      <c r="AV209" s="163" t="s">
        <v>77</v>
      </c>
      <c r="AW209" s="163" t="s">
        <v>24</v>
      </c>
      <c r="AX209" s="163" t="s">
        <v>73</v>
      </c>
      <c r="AY209" s="165" t="s">
        <v>122</v>
      </c>
    </row>
    <row r="210" spans="2:51" s="163" customFormat="1" ht="12">
      <c r="B210" s="164"/>
      <c r="D210" s="157" t="s">
        <v>132</v>
      </c>
      <c r="F210" s="166" t="s">
        <v>327</v>
      </c>
      <c r="H210" s="167">
        <v>75.567</v>
      </c>
      <c r="L210" s="164"/>
      <c r="M210" s="168"/>
      <c r="N210" s="169"/>
      <c r="O210" s="169"/>
      <c r="P210" s="169"/>
      <c r="Q210" s="169"/>
      <c r="R210" s="169"/>
      <c r="S210" s="169"/>
      <c r="T210" s="170"/>
      <c r="AT210" s="165" t="s">
        <v>132</v>
      </c>
      <c r="AU210" s="165" t="s">
        <v>77</v>
      </c>
      <c r="AV210" s="163" t="s">
        <v>77</v>
      </c>
      <c r="AW210" s="163" t="s">
        <v>2</v>
      </c>
      <c r="AX210" s="163" t="s">
        <v>73</v>
      </c>
      <c r="AY210" s="165" t="s">
        <v>122</v>
      </c>
    </row>
    <row r="211" spans="1:65" s="17" customFormat="1" ht="21.75" customHeight="1">
      <c r="A211" s="13"/>
      <c r="B211" s="142"/>
      <c r="C211" s="143" t="s">
        <v>328</v>
      </c>
      <c r="D211" s="143" t="s">
        <v>125</v>
      </c>
      <c r="E211" s="144" t="s">
        <v>329</v>
      </c>
      <c r="F211" s="145" t="s">
        <v>330</v>
      </c>
      <c r="G211" s="146" t="s">
        <v>172</v>
      </c>
      <c r="H211" s="147">
        <v>590.344</v>
      </c>
      <c r="I211" s="205"/>
      <c r="J211" s="148">
        <f>ROUND(I211*H211,2)</f>
        <v>0</v>
      </c>
      <c r="K211" s="145" t="s">
        <v>129</v>
      </c>
      <c r="L211" s="14"/>
      <c r="M211" s="149"/>
      <c r="N211" s="150" t="s">
        <v>33</v>
      </c>
      <c r="O211" s="151">
        <v>0</v>
      </c>
      <c r="P211" s="151">
        <f>O211*H211</f>
        <v>0</v>
      </c>
      <c r="Q211" s="151">
        <v>0</v>
      </c>
      <c r="R211" s="151">
        <f>Q211*H211</f>
        <v>0</v>
      </c>
      <c r="S211" s="151">
        <v>0</v>
      </c>
      <c r="T211" s="152">
        <f>S211*H211</f>
        <v>0</v>
      </c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R211" s="153" t="s">
        <v>163</v>
      </c>
      <c r="AT211" s="153" t="s">
        <v>125</v>
      </c>
      <c r="AU211" s="153" t="s">
        <v>77</v>
      </c>
      <c r="AY211" s="2" t="s">
        <v>122</v>
      </c>
      <c r="BE211" s="154">
        <f>IF(N211="základní",J211,0)</f>
        <v>0</v>
      </c>
      <c r="BF211" s="154">
        <f>IF(N211="snížená",J211,0)</f>
        <v>0</v>
      </c>
      <c r="BG211" s="154">
        <f>IF(N211="zákl. přenesená",J211,0)</f>
        <v>0</v>
      </c>
      <c r="BH211" s="154">
        <f>IF(N211="sníž. přenesená",J211,0)</f>
        <v>0</v>
      </c>
      <c r="BI211" s="154">
        <f>IF(N211="nulová",J211,0)</f>
        <v>0</v>
      </c>
      <c r="BJ211" s="2" t="s">
        <v>73</v>
      </c>
      <c r="BK211" s="154">
        <f>ROUND(I211*H211,2)</f>
        <v>0</v>
      </c>
      <c r="BL211" s="2" t="s">
        <v>163</v>
      </c>
      <c r="BM211" s="153" t="s">
        <v>331</v>
      </c>
    </row>
    <row r="212" spans="2:63" s="129" customFormat="1" ht="22.75" customHeight="1">
      <c r="B212" s="130"/>
      <c r="D212" s="131" t="s">
        <v>67</v>
      </c>
      <c r="E212" s="140" t="s">
        <v>332</v>
      </c>
      <c r="F212" s="140" t="s">
        <v>333</v>
      </c>
      <c r="J212" s="141">
        <f>BK212</f>
        <v>0</v>
      </c>
      <c r="L212" s="130"/>
      <c r="M212" s="134"/>
      <c r="N212" s="135"/>
      <c r="O212" s="135"/>
      <c r="P212" s="136">
        <f>SUM(P213:P221)</f>
        <v>0.234</v>
      </c>
      <c r="Q212" s="135"/>
      <c r="R212" s="136">
        <f>SUM(R213:R221)</f>
        <v>0.00058</v>
      </c>
      <c r="S212" s="135"/>
      <c r="T212" s="137">
        <f>SUM(T213:T221)</f>
        <v>0.0003</v>
      </c>
      <c r="AR212" s="131" t="s">
        <v>77</v>
      </c>
      <c r="AT212" s="138" t="s">
        <v>67</v>
      </c>
      <c r="AU212" s="138" t="s">
        <v>73</v>
      </c>
      <c r="AY212" s="131" t="s">
        <v>122</v>
      </c>
      <c r="BK212" s="139">
        <f>SUM(BK213:BK221)</f>
        <v>0</v>
      </c>
    </row>
    <row r="213" spans="1:65" s="17" customFormat="1" ht="21.75" customHeight="1">
      <c r="A213" s="13"/>
      <c r="B213" s="142"/>
      <c r="C213" s="143" t="s">
        <v>334</v>
      </c>
      <c r="D213" s="143" t="s">
        <v>125</v>
      </c>
      <c r="E213" s="144" t="s">
        <v>335</v>
      </c>
      <c r="F213" s="145" t="s">
        <v>336</v>
      </c>
      <c r="G213" s="146" t="s">
        <v>222</v>
      </c>
      <c r="H213" s="147">
        <v>2</v>
      </c>
      <c r="I213" s="205"/>
      <c r="J213" s="148">
        <f>ROUND(I213*H213,2)</f>
        <v>0</v>
      </c>
      <c r="K213" s="145" t="s">
        <v>129</v>
      </c>
      <c r="L213" s="14"/>
      <c r="M213" s="149"/>
      <c r="N213" s="150" t="s">
        <v>33</v>
      </c>
      <c r="O213" s="151">
        <v>0.035</v>
      </c>
      <c r="P213" s="151">
        <f>O213*H213</f>
        <v>0.07</v>
      </c>
      <c r="Q213" s="151">
        <v>0</v>
      </c>
      <c r="R213" s="151">
        <f>Q213*H213</f>
        <v>0</v>
      </c>
      <c r="S213" s="151">
        <v>0.00015</v>
      </c>
      <c r="T213" s="152">
        <f>S213*H213</f>
        <v>0.0003</v>
      </c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R213" s="153" t="s">
        <v>163</v>
      </c>
      <c r="AT213" s="153" t="s">
        <v>125</v>
      </c>
      <c r="AU213" s="153" t="s">
        <v>77</v>
      </c>
      <c r="AY213" s="2" t="s">
        <v>122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2" t="s">
        <v>73</v>
      </c>
      <c r="BK213" s="154">
        <f>ROUND(I213*H213,2)</f>
        <v>0</v>
      </c>
      <c r="BL213" s="2" t="s">
        <v>163</v>
      </c>
      <c r="BM213" s="153" t="s">
        <v>337</v>
      </c>
    </row>
    <row r="214" spans="2:51" s="155" customFormat="1" ht="12">
      <c r="B214" s="156"/>
      <c r="D214" s="157" t="s">
        <v>132</v>
      </c>
      <c r="E214" s="158"/>
      <c r="F214" s="159" t="s">
        <v>338</v>
      </c>
      <c r="H214" s="158"/>
      <c r="L214" s="156"/>
      <c r="M214" s="160"/>
      <c r="N214" s="161"/>
      <c r="O214" s="161"/>
      <c r="P214" s="161"/>
      <c r="Q214" s="161"/>
      <c r="R214" s="161"/>
      <c r="S214" s="161"/>
      <c r="T214" s="162"/>
      <c r="AT214" s="158" t="s">
        <v>132</v>
      </c>
      <c r="AU214" s="158" t="s">
        <v>77</v>
      </c>
      <c r="AV214" s="155" t="s">
        <v>73</v>
      </c>
      <c r="AW214" s="155" t="s">
        <v>24</v>
      </c>
      <c r="AX214" s="155" t="s">
        <v>68</v>
      </c>
      <c r="AY214" s="158" t="s">
        <v>122</v>
      </c>
    </row>
    <row r="215" spans="2:51" s="163" customFormat="1" ht="12">
      <c r="B215" s="164"/>
      <c r="D215" s="157" t="s">
        <v>132</v>
      </c>
      <c r="E215" s="165"/>
      <c r="F215" s="166" t="s">
        <v>339</v>
      </c>
      <c r="H215" s="167">
        <v>2</v>
      </c>
      <c r="L215" s="164"/>
      <c r="M215" s="168"/>
      <c r="N215" s="169"/>
      <c r="O215" s="169"/>
      <c r="P215" s="169"/>
      <c r="Q215" s="169"/>
      <c r="R215" s="169"/>
      <c r="S215" s="169"/>
      <c r="T215" s="170"/>
      <c r="AT215" s="165" t="s">
        <v>132</v>
      </c>
      <c r="AU215" s="165" t="s">
        <v>77</v>
      </c>
      <c r="AV215" s="163" t="s">
        <v>77</v>
      </c>
      <c r="AW215" s="163" t="s">
        <v>24</v>
      </c>
      <c r="AX215" s="163" t="s">
        <v>73</v>
      </c>
      <c r="AY215" s="165" t="s">
        <v>122</v>
      </c>
    </row>
    <row r="216" spans="1:65" s="17" customFormat="1" ht="21.75" customHeight="1">
      <c r="A216" s="13"/>
      <c r="B216" s="142"/>
      <c r="C216" s="143" t="s">
        <v>340</v>
      </c>
      <c r="D216" s="143" t="s">
        <v>125</v>
      </c>
      <c r="E216" s="144" t="s">
        <v>341</v>
      </c>
      <c r="F216" s="145" t="s">
        <v>342</v>
      </c>
      <c r="G216" s="146" t="s">
        <v>222</v>
      </c>
      <c r="H216" s="147">
        <v>2</v>
      </c>
      <c r="I216" s="205"/>
      <c r="J216" s="148">
        <f>ROUND(I216*H216,2)</f>
        <v>0</v>
      </c>
      <c r="K216" s="145" t="s">
        <v>129</v>
      </c>
      <c r="L216" s="14"/>
      <c r="M216" s="149"/>
      <c r="N216" s="150" t="s">
        <v>33</v>
      </c>
      <c r="O216" s="151">
        <v>0.064</v>
      </c>
      <c r="P216" s="151">
        <f>O216*H216</f>
        <v>0.128</v>
      </c>
      <c r="Q216" s="151">
        <v>0.00029</v>
      </c>
      <c r="R216" s="151">
        <f>Q216*H216</f>
        <v>0.00058</v>
      </c>
      <c r="S216" s="151">
        <v>0</v>
      </c>
      <c r="T216" s="152">
        <f>S216*H216</f>
        <v>0</v>
      </c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R216" s="153" t="s">
        <v>163</v>
      </c>
      <c r="AT216" s="153" t="s">
        <v>125</v>
      </c>
      <c r="AU216" s="153" t="s">
        <v>77</v>
      </c>
      <c r="AY216" s="2" t="s">
        <v>122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2" t="s">
        <v>73</v>
      </c>
      <c r="BK216" s="154">
        <f>ROUND(I216*H216,2)</f>
        <v>0</v>
      </c>
      <c r="BL216" s="2" t="s">
        <v>163</v>
      </c>
      <c r="BM216" s="153" t="s">
        <v>343</v>
      </c>
    </row>
    <row r="217" spans="2:51" s="155" customFormat="1" ht="12">
      <c r="B217" s="156"/>
      <c r="D217" s="157" t="s">
        <v>132</v>
      </c>
      <c r="E217" s="158"/>
      <c r="F217" s="159" t="s">
        <v>338</v>
      </c>
      <c r="H217" s="158"/>
      <c r="L217" s="156"/>
      <c r="M217" s="160"/>
      <c r="N217" s="161"/>
      <c r="O217" s="161"/>
      <c r="P217" s="161"/>
      <c r="Q217" s="161"/>
      <c r="R217" s="161"/>
      <c r="S217" s="161"/>
      <c r="T217" s="162"/>
      <c r="AT217" s="158" t="s">
        <v>132</v>
      </c>
      <c r="AU217" s="158" t="s">
        <v>77</v>
      </c>
      <c r="AV217" s="155" t="s">
        <v>73</v>
      </c>
      <c r="AW217" s="155" t="s">
        <v>24</v>
      </c>
      <c r="AX217" s="155" t="s">
        <v>68</v>
      </c>
      <c r="AY217" s="158" t="s">
        <v>122</v>
      </c>
    </row>
    <row r="218" spans="2:51" s="163" customFormat="1" ht="12">
      <c r="B218" s="164"/>
      <c r="D218" s="157" t="s">
        <v>132</v>
      </c>
      <c r="E218" s="165"/>
      <c r="F218" s="166" t="s">
        <v>339</v>
      </c>
      <c r="H218" s="167">
        <v>2</v>
      </c>
      <c r="L218" s="164"/>
      <c r="M218" s="168"/>
      <c r="N218" s="169"/>
      <c r="O218" s="169"/>
      <c r="P218" s="169"/>
      <c r="Q218" s="169"/>
      <c r="R218" s="169"/>
      <c r="S218" s="169"/>
      <c r="T218" s="170"/>
      <c r="AT218" s="165" t="s">
        <v>132</v>
      </c>
      <c r="AU218" s="165" t="s">
        <v>77</v>
      </c>
      <c r="AV218" s="163" t="s">
        <v>77</v>
      </c>
      <c r="AW218" s="163" t="s">
        <v>24</v>
      </c>
      <c r="AX218" s="163" t="s">
        <v>73</v>
      </c>
      <c r="AY218" s="165" t="s">
        <v>122</v>
      </c>
    </row>
    <row r="219" spans="1:65" s="17" customFormat="1" ht="21.75" customHeight="1">
      <c r="A219" s="13"/>
      <c r="B219" s="142"/>
      <c r="C219" s="143" t="s">
        <v>344</v>
      </c>
      <c r="D219" s="143" t="s">
        <v>125</v>
      </c>
      <c r="E219" s="144" t="s">
        <v>345</v>
      </c>
      <c r="F219" s="145" t="s">
        <v>346</v>
      </c>
      <c r="G219" s="146" t="s">
        <v>222</v>
      </c>
      <c r="H219" s="147">
        <v>2</v>
      </c>
      <c r="I219" s="205"/>
      <c r="J219" s="148">
        <f>ROUND(I219*H219,2)</f>
        <v>0</v>
      </c>
      <c r="K219" s="145" t="s">
        <v>129</v>
      </c>
      <c r="L219" s="14"/>
      <c r="M219" s="149"/>
      <c r="N219" s="150" t="s">
        <v>33</v>
      </c>
      <c r="O219" s="151">
        <v>0.018</v>
      </c>
      <c r="P219" s="151">
        <f>O219*H219</f>
        <v>0.036</v>
      </c>
      <c r="Q219" s="151">
        <v>0</v>
      </c>
      <c r="R219" s="151">
        <f>Q219*H219</f>
        <v>0</v>
      </c>
      <c r="S219" s="151">
        <v>0</v>
      </c>
      <c r="T219" s="152">
        <f>S219*H219</f>
        <v>0</v>
      </c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R219" s="153" t="s">
        <v>163</v>
      </c>
      <c r="AT219" s="153" t="s">
        <v>125</v>
      </c>
      <c r="AU219" s="153" t="s">
        <v>77</v>
      </c>
      <c r="AY219" s="2" t="s">
        <v>122</v>
      </c>
      <c r="BE219" s="154">
        <f>IF(N219="základní",J219,0)</f>
        <v>0</v>
      </c>
      <c r="BF219" s="154">
        <f>IF(N219="snížená",J219,0)</f>
        <v>0</v>
      </c>
      <c r="BG219" s="154">
        <f>IF(N219="zákl. přenesená",J219,0)</f>
        <v>0</v>
      </c>
      <c r="BH219" s="154">
        <f>IF(N219="sníž. přenesená",J219,0)</f>
        <v>0</v>
      </c>
      <c r="BI219" s="154">
        <f>IF(N219="nulová",J219,0)</f>
        <v>0</v>
      </c>
      <c r="BJ219" s="2" t="s">
        <v>73</v>
      </c>
      <c r="BK219" s="154">
        <f>ROUND(I219*H219,2)</f>
        <v>0</v>
      </c>
      <c r="BL219" s="2" t="s">
        <v>163</v>
      </c>
      <c r="BM219" s="153" t="s">
        <v>347</v>
      </c>
    </row>
    <row r="220" spans="2:51" s="155" customFormat="1" ht="12">
      <c r="B220" s="156"/>
      <c r="D220" s="157" t="s">
        <v>132</v>
      </c>
      <c r="E220" s="158"/>
      <c r="F220" s="159" t="s">
        <v>338</v>
      </c>
      <c r="H220" s="158"/>
      <c r="L220" s="156"/>
      <c r="M220" s="160"/>
      <c r="N220" s="161"/>
      <c r="O220" s="161"/>
      <c r="P220" s="161"/>
      <c r="Q220" s="161"/>
      <c r="R220" s="161"/>
      <c r="S220" s="161"/>
      <c r="T220" s="162"/>
      <c r="AT220" s="158" t="s">
        <v>132</v>
      </c>
      <c r="AU220" s="158" t="s">
        <v>77</v>
      </c>
      <c r="AV220" s="155" t="s">
        <v>73</v>
      </c>
      <c r="AW220" s="155" t="s">
        <v>24</v>
      </c>
      <c r="AX220" s="155" t="s">
        <v>68</v>
      </c>
      <c r="AY220" s="158" t="s">
        <v>122</v>
      </c>
    </row>
    <row r="221" spans="2:51" s="163" customFormat="1" ht="12">
      <c r="B221" s="164"/>
      <c r="D221" s="157" t="s">
        <v>132</v>
      </c>
      <c r="E221" s="165"/>
      <c r="F221" s="166" t="s">
        <v>339</v>
      </c>
      <c r="H221" s="167">
        <v>2</v>
      </c>
      <c r="L221" s="164"/>
      <c r="M221" s="191"/>
      <c r="N221" s="192"/>
      <c r="O221" s="192"/>
      <c r="P221" s="192"/>
      <c r="Q221" s="192"/>
      <c r="R221" s="192"/>
      <c r="S221" s="192"/>
      <c r="T221" s="193"/>
      <c r="AT221" s="165" t="s">
        <v>132</v>
      </c>
      <c r="AU221" s="165" t="s">
        <v>77</v>
      </c>
      <c r="AV221" s="163" t="s">
        <v>77</v>
      </c>
      <c r="AW221" s="163" t="s">
        <v>24</v>
      </c>
      <c r="AX221" s="163" t="s">
        <v>73</v>
      </c>
      <c r="AY221" s="165" t="s">
        <v>122</v>
      </c>
    </row>
    <row r="222" spans="1:31" s="17" customFormat="1" ht="6.9" customHeight="1">
      <c r="A222" s="13"/>
      <c r="B222" s="29"/>
      <c r="C222" s="30"/>
      <c r="D222" s="30"/>
      <c r="E222" s="30"/>
      <c r="F222" s="30"/>
      <c r="G222" s="30"/>
      <c r="H222" s="30"/>
      <c r="I222" s="30"/>
      <c r="J222" s="30"/>
      <c r="K222" s="30"/>
      <c r="L222" s="14"/>
      <c r="M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</sheetData>
  <autoFilter ref="C131:K221"/>
  <mergeCells count="9">
    <mergeCell ref="E85:H85"/>
    <mergeCell ref="E87:H87"/>
    <mergeCell ref="E122:H122"/>
    <mergeCell ref="E124:H124"/>
    <mergeCell ref="L2:V2"/>
    <mergeCell ref="E7:H7"/>
    <mergeCell ref="E9:H9"/>
    <mergeCell ref="E18:H18"/>
    <mergeCell ref="E27:H27"/>
  </mergeCells>
  <printOptions/>
  <pageMargins left="0.39375" right="0.39375" top="0.39375" bottom="0.39375" header="0.511805555555555" footer="0"/>
  <pageSetup fitToHeight="100" fitToWidth="1" horizontalDpi="300" verticalDpi="300" orientation="portrait" paperSize="9" scale="7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8"/>
  <sheetViews>
    <sheetView showGridLines="0" zoomScaleSheetLayoutView="80" workbookViewId="0" topLeftCell="A172">
      <selection activeCell="F130" sqref="F130"/>
    </sheetView>
  </sheetViews>
  <sheetFormatPr defaultColWidth="8.5742187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7"/>
    </row>
    <row r="2" spans="12:46" ht="36.9" customHeight="1">
      <c r="L2" s="208" t="s">
        <v>4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2" t="s">
        <v>79</v>
      </c>
    </row>
    <row r="3" spans="2:46" ht="6.9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77</v>
      </c>
    </row>
    <row r="4" spans="2:46" ht="24.9" customHeight="1">
      <c r="B4" s="5"/>
      <c r="D4" s="6" t="s">
        <v>83</v>
      </c>
      <c r="L4" s="5"/>
      <c r="M4" s="78" t="s">
        <v>9</v>
      </c>
      <c r="AT4" s="2" t="s">
        <v>2</v>
      </c>
    </row>
    <row r="5" spans="2:12" ht="6.9" customHeight="1">
      <c r="B5" s="5"/>
      <c r="L5" s="5"/>
    </row>
    <row r="6" spans="2:12" ht="12" customHeight="1">
      <c r="B6" s="5"/>
      <c r="D6" s="10" t="s">
        <v>12</v>
      </c>
      <c r="L6" s="5"/>
    </row>
    <row r="7" spans="2:12" ht="16.5" customHeight="1">
      <c r="B7" s="5"/>
      <c r="E7" s="230" t="str">
        <f>'Rekapitulace stavby'!K6</f>
        <v>Stavební úpravy prostor Přf UP - katedra informatiky</v>
      </c>
      <c r="F7" s="230"/>
      <c r="G7" s="230"/>
      <c r="H7" s="230"/>
      <c r="L7" s="5"/>
    </row>
    <row r="8" spans="1:31" s="17" customFormat="1" ht="12" customHeight="1">
      <c r="A8" s="13"/>
      <c r="B8" s="14"/>
      <c r="C8" s="13"/>
      <c r="D8" s="10" t="s">
        <v>84</v>
      </c>
      <c r="E8" s="13"/>
      <c r="F8" s="13"/>
      <c r="G8" s="13"/>
      <c r="H8" s="13"/>
      <c r="I8" s="13"/>
      <c r="J8" s="13"/>
      <c r="K8" s="13"/>
      <c r="L8" s="24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s="17" customFormat="1" ht="16.5" customHeight="1">
      <c r="A9" s="13"/>
      <c r="B9" s="14"/>
      <c r="C9" s="13"/>
      <c r="D9" s="13"/>
      <c r="E9" s="218" t="s">
        <v>348</v>
      </c>
      <c r="F9" s="218"/>
      <c r="G9" s="218"/>
      <c r="H9" s="218"/>
      <c r="I9" s="13"/>
      <c r="J9" s="13"/>
      <c r="K9" s="13"/>
      <c r="L9" s="24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s="17" customFormat="1" ht="12">
      <c r="A10" s="13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2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17" customFormat="1" ht="12" customHeight="1">
      <c r="A11" s="13"/>
      <c r="B11" s="14"/>
      <c r="C11" s="13"/>
      <c r="D11" s="10" t="s">
        <v>13</v>
      </c>
      <c r="E11" s="13"/>
      <c r="F11" s="11"/>
      <c r="G11" s="13"/>
      <c r="H11" s="13"/>
      <c r="I11" s="10" t="s">
        <v>14</v>
      </c>
      <c r="J11" s="11"/>
      <c r="K11" s="13"/>
      <c r="L11" s="24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s="17" customFormat="1" ht="12" customHeight="1">
      <c r="A12" s="13"/>
      <c r="B12" s="14"/>
      <c r="C12" s="13"/>
      <c r="D12" s="10" t="s">
        <v>15</v>
      </c>
      <c r="E12" s="13"/>
      <c r="F12" s="11" t="str">
        <f>'Rekapitulace stavby'!K8</f>
        <v>17. listopadu 1192/12</v>
      </c>
      <c r="G12" s="13"/>
      <c r="H12" s="13"/>
      <c r="I12" s="10" t="s">
        <v>17</v>
      </c>
      <c r="J12" s="79"/>
      <c r="K12" s="13"/>
      <c r="L12" s="2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s="17" customFormat="1" ht="10.75" customHeight="1">
      <c r="A13" s="13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24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s="17" customFormat="1" ht="12" customHeight="1">
      <c r="A14" s="13"/>
      <c r="B14" s="14"/>
      <c r="C14" s="13"/>
      <c r="D14" s="10" t="s">
        <v>18</v>
      </c>
      <c r="E14" s="13"/>
      <c r="F14" s="13"/>
      <c r="G14" s="13"/>
      <c r="H14" s="13"/>
      <c r="I14" s="10" t="s">
        <v>19</v>
      </c>
      <c r="J14" s="11">
        <f>IF('Rekapitulace stavby'!AN10="","",'Rekapitulace stavby'!AN10)</f>
        <v>61989592</v>
      </c>
      <c r="K14" s="13"/>
      <c r="L14" s="24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s="17" customFormat="1" ht="18" customHeight="1">
      <c r="A15" s="13"/>
      <c r="B15" s="14"/>
      <c r="C15" s="13"/>
      <c r="D15" s="13"/>
      <c r="E15" s="11" t="str">
        <f>IF('Rekapitulace stavby'!E11="","",'Rekapitulace stavby'!E11)</f>
        <v xml:space="preserve">Univerzita Palackého v Olomouci - Přírodovědecká fakulta </v>
      </c>
      <c r="F15" s="13"/>
      <c r="G15" s="13"/>
      <c r="H15" s="13"/>
      <c r="I15" s="10" t="s">
        <v>20</v>
      </c>
      <c r="J15" s="11" t="str">
        <f>IF('Rekapitulace stavby'!AN11="","",'Rekapitulace stavby'!AN11)</f>
        <v/>
      </c>
      <c r="K15" s="13"/>
      <c r="L15" s="24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s="17" customFormat="1" ht="6.9" customHeight="1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24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17" customFormat="1" ht="12" customHeight="1">
      <c r="A17" s="13"/>
      <c r="B17" s="14"/>
      <c r="C17" s="13"/>
      <c r="D17" s="10" t="s">
        <v>21</v>
      </c>
      <c r="E17" s="13"/>
      <c r="F17" s="13"/>
      <c r="G17" s="13"/>
      <c r="H17" s="13"/>
      <c r="I17" s="10" t="s">
        <v>19</v>
      </c>
      <c r="J17" s="11">
        <f>'Rekapitulace stavby'!AN13</f>
        <v>0</v>
      </c>
      <c r="K17" s="13"/>
      <c r="L17" s="24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17" customFormat="1" ht="18" customHeight="1">
      <c r="A18" s="13"/>
      <c r="B18" s="14"/>
      <c r="C18" s="13"/>
      <c r="D18" s="13"/>
      <c r="E18" s="209" t="str">
        <f>'Rekapitulace stavby'!E14</f>
        <v xml:space="preserve"> </v>
      </c>
      <c r="F18" s="209"/>
      <c r="G18" s="209"/>
      <c r="H18" s="209"/>
      <c r="I18" s="10" t="s">
        <v>20</v>
      </c>
      <c r="J18" s="11">
        <f>'Rekapitulace stavby'!AN14</f>
        <v>0</v>
      </c>
      <c r="K18" s="13"/>
      <c r="L18" s="24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17" customFormat="1" ht="6.9" customHeight="1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24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17" customFormat="1" ht="12" customHeight="1">
      <c r="A20" s="13"/>
      <c r="B20" s="14"/>
      <c r="C20" s="13"/>
      <c r="D20" s="10" t="s">
        <v>22</v>
      </c>
      <c r="E20" s="13"/>
      <c r="F20" s="13"/>
      <c r="G20" s="13"/>
      <c r="H20" s="13"/>
      <c r="I20" s="10" t="s">
        <v>19</v>
      </c>
      <c r="J20" s="11">
        <f>'Rekapitulace stavby'!AN16</f>
        <v>42987211</v>
      </c>
      <c r="K20" s="13"/>
      <c r="L20" s="24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17" customFormat="1" ht="18" customHeight="1">
      <c r="A21" s="13"/>
      <c r="B21" s="14"/>
      <c r="C21" s="13"/>
      <c r="D21" s="13"/>
      <c r="E21" s="11" t="s">
        <v>23</v>
      </c>
      <c r="F21" s="13"/>
      <c r="G21" s="13"/>
      <c r="H21" s="13"/>
      <c r="I21" s="10" t="s">
        <v>20</v>
      </c>
      <c r="J21" s="11" t="str">
        <f>'Rekapitulace stavby'!AN17</f>
        <v>CZ6708292173</v>
      </c>
      <c r="K21" s="13"/>
      <c r="L21" s="24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17" customFormat="1" ht="6.9" customHeight="1">
      <c r="A22" s="13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2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17" customFormat="1" ht="12" customHeight="1">
      <c r="A23" s="13"/>
      <c r="B23" s="14"/>
      <c r="C23" s="13"/>
      <c r="D23" s="10" t="s">
        <v>25</v>
      </c>
      <c r="E23" s="13"/>
      <c r="F23" s="13"/>
      <c r="G23" s="13"/>
      <c r="H23" s="13"/>
      <c r="I23" s="10" t="s">
        <v>19</v>
      </c>
      <c r="J23" s="11"/>
      <c r="K23" s="13"/>
      <c r="L23" s="2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17" customFormat="1" ht="18" customHeight="1">
      <c r="A24" s="13"/>
      <c r="B24" s="14"/>
      <c r="C24" s="13"/>
      <c r="D24" s="13"/>
      <c r="E24" s="11"/>
      <c r="F24" s="13"/>
      <c r="G24" s="13"/>
      <c r="H24" s="13"/>
      <c r="I24" s="10" t="s">
        <v>20</v>
      </c>
      <c r="J24" s="11"/>
      <c r="K24" s="13"/>
      <c r="L24" s="24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17" customFormat="1" ht="6.9" customHeight="1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24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17" customFormat="1" ht="12" customHeight="1">
      <c r="A26" s="13"/>
      <c r="B26" s="14"/>
      <c r="C26" s="13"/>
      <c r="D26" s="10" t="s">
        <v>27</v>
      </c>
      <c r="E26" s="13"/>
      <c r="F26" s="13"/>
      <c r="G26" s="13"/>
      <c r="H26" s="13"/>
      <c r="I26" s="13"/>
      <c r="J26" s="13"/>
      <c r="K26" s="13"/>
      <c r="L26" s="24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83" customFormat="1" ht="16.5" customHeight="1">
      <c r="A27" s="80"/>
      <c r="B27" s="81"/>
      <c r="C27" s="80"/>
      <c r="D27" s="80"/>
      <c r="E27" s="211"/>
      <c r="F27" s="211"/>
      <c r="G27" s="211"/>
      <c r="H27" s="211"/>
      <c r="I27" s="80"/>
      <c r="J27" s="80"/>
      <c r="K27" s="80"/>
      <c r="L27" s="82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</row>
    <row r="28" spans="1:31" s="17" customFormat="1" ht="6.9" customHeight="1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24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s="17" customFormat="1" ht="6.9" customHeight="1">
      <c r="A29" s="13"/>
      <c r="B29" s="14"/>
      <c r="C29" s="13"/>
      <c r="D29" s="49"/>
      <c r="E29" s="49"/>
      <c r="F29" s="49"/>
      <c r="G29" s="49"/>
      <c r="H29" s="49"/>
      <c r="I29" s="49"/>
      <c r="J29" s="49"/>
      <c r="K29" s="49"/>
      <c r="L29" s="24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s="17" customFormat="1" ht="14.4" customHeight="1">
      <c r="A30" s="13"/>
      <c r="B30" s="14"/>
      <c r="C30" s="13"/>
      <c r="D30" s="11" t="s">
        <v>86</v>
      </c>
      <c r="E30" s="13"/>
      <c r="F30" s="13"/>
      <c r="G30" s="13"/>
      <c r="H30" s="13"/>
      <c r="I30" s="13"/>
      <c r="J30" s="84">
        <f>J96</f>
        <v>0</v>
      </c>
      <c r="K30" s="13"/>
      <c r="L30" s="24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s="17" customFormat="1" ht="14.4" customHeight="1">
      <c r="A31" s="13"/>
      <c r="B31" s="14"/>
      <c r="C31" s="13"/>
      <c r="D31" s="85" t="s">
        <v>87</v>
      </c>
      <c r="E31" s="13"/>
      <c r="F31" s="13"/>
      <c r="G31" s="13"/>
      <c r="H31" s="13"/>
      <c r="I31" s="13"/>
      <c r="J31" s="84">
        <f>J101</f>
        <v>0</v>
      </c>
      <c r="K31" s="13"/>
      <c r="L31" s="24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s="17" customFormat="1" ht="25.5" customHeight="1">
      <c r="A32" s="13"/>
      <c r="B32" s="14"/>
      <c r="C32" s="13"/>
      <c r="D32" s="86" t="s">
        <v>28</v>
      </c>
      <c r="E32" s="13"/>
      <c r="F32" s="13"/>
      <c r="G32" s="13"/>
      <c r="H32" s="13"/>
      <c r="I32" s="13"/>
      <c r="J32" s="87">
        <f>ROUND(J30+J31,2)</f>
        <v>0</v>
      </c>
      <c r="K32" s="13"/>
      <c r="L32" s="24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17" customFormat="1" ht="6.9" customHeight="1">
      <c r="A33" s="13"/>
      <c r="B33" s="14"/>
      <c r="C33" s="13"/>
      <c r="D33" s="49"/>
      <c r="E33" s="49"/>
      <c r="F33" s="49"/>
      <c r="G33" s="49"/>
      <c r="H33" s="49"/>
      <c r="I33" s="49"/>
      <c r="J33" s="49"/>
      <c r="K33" s="49"/>
      <c r="L33" s="24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s="17" customFormat="1" ht="14.4" customHeight="1">
      <c r="A34" s="13"/>
      <c r="B34" s="14"/>
      <c r="C34" s="13"/>
      <c r="D34" s="13"/>
      <c r="E34" s="13"/>
      <c r="F34" s="88" t="s">
        <v>30</v>
      </c>
      <c r="G34" s="13"/>
      <c r="H34" s="13"/>
      <c r="I34" s="88" t="s">
        <v>29</v>
      </c>
      <c r="J34" s="88" t="s">
        <v>31</v>
      </c>
      <c r="K34" s="13"/>
      <c r="L34" s="24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s="17" customFormat="1" ht="14.4" customHeight="1">
      <c r="A35" s="13"/>
      <c r="B35" s="14"/>
      <c r="C35" s="13"/>
      <c r="D35" s="89" t="s">
        <v>32</v>
      </c>
      <c r="E35" s="10" t="s">
        <v>33</v>
      </c>
      <c r="F35" s="90">
        <f>ROUND((SUM(BE101:BE102)+SUM(BE122:BE137)),2)</f>
        <v>0</v>
      </c>
      <c r="G35" s="13"/>
      <c r="H35" s="13"/>
      <c r="I35" s="91">
        <v>0.21</v>
      </c>
      <c r="J35" s="90">
        <f>ROUND(((SUM(BE101:BE102)+SUM(BE122:BE137))*I35),2)</f>
        <v>0</v>
      </c>
      <c r="K35" s="13"/>
      <c r="L35" s="24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s="17" customFormat="1" ht="14.4" customHeight="1">
      <c r="A36" s="13"/>
      <c r="B36" s="14"/>
      <c r="C36" s="13"/>
      <c r="D36" s="13"/>
      <c r="E36" s="10" t="s">
        <v>34</v>
      </c>
      <c r="F36" s="90">
        <f>ROUND((SUM(BF101:BF102)+SUM(BF122:BF137)),2)</f>
        <v>0</v>
      </c>
      <c r="G36" s="13"/>
      <c r="H36" s="13"/>
      <c r="I36" s="91">
        <v>0.15</v>
      </c>
      <c r="J36" s="90">
        <f>ROUND(((SUM(BF101:BF102)+SUM(BF122:BF137))*I36),2)</f>
        <v>0</v>
      </c>
      <c r="K36" s="13"/>
      <c r="L36" s="24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s="17" customFormat="1" ht="14.4" customHeight="1" hidden="1">
      <c r="A37" s="13"/>
      <c r="B37" s="14"/>
      <c r="C37" s="13"/>
      <c r="D37" s="13"/>
      <c r="E37" s="10" t="s">
        <v>35</v>
      </c>
      <c r="F37" s="90">
        <f>ROUND((SUM(BG101:BG102)+SUM(BG122:BG137)),2)</f>
        <v>0</v>
      </c>
      <c r="G37" s="13"/>
      <c r="H37" s="13"/>
      <c r="I37" s="91">
        <v>0.21</v>
      </c>
      <c r="J37" s="90">
        <f>0</f>
        <v>0</v>
      </c>
      <c r="K37" s="13"/>
      <c r="L37" s="24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s="17" customFormat="1" ht="14.4" customHeight="1" hidden="1">
      <c r="A38" s="13"/>
      <c r="B38" s="14"/>
      <c r="C38" s="13"/>
      <c r="D38" s="13"/>
      <c r="E38" s="10" t="s">
        <v>36</v>
      </c>
      <c r="F38" s="90">
        <f>ROUND((SUM(BH101:BH102)+SUM(BH122:BH137)),2)</f>
        <v>0</v>
      </c>
      <c r="G38" s="13"/>
      <c r="H38" s="13"/>
      <c r="I38" s="91">
        <v>0.15</v>
      </c>
      <c r="J38" s="90">
        <f>0</f>
        <v>0</v>
      </c>
      <c r="K38" s="13"/>
      <c r="L38" s="24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s="17" customFormat="1" ht="14.4" customHeight="1" hidden="1">
      <c r="A39" s="13"/>
      <c r="B39" s="14"/>
      <c r="C39" s="13"/>
      <c r="D39" s="13"/>
      <c r="E39" s="10" t="s">
        <v>37</v>
      </c>
      <c r="F39" s="90">
        <f>ROUND((SUM(BI101:BI102)+SUM(BI122:BI137)),2)</f>
        <v>0</v>
      </c>
      <c r="G39" s="13"/>
      <c r="H39" s="13"/>
      <c r="I39" s="91">
        <v>0</v>
      </c>
      <c r="J39" s="90">
        <f>0</f>
        <v>0</v>
      </c>
      <c r="K39" s="13"/>
      <c r="L39" s="24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s="17" customFormat="1" ht="6.9" customHeight="1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24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s="17" customFormat="1" ht="25.5" customHeight="1">
      <c r="A41" s="13"/>
      <c r="B41" s="14"/>
      <c r="C41" s="92"/>
      <c r="D41" s="93" t="s">
        <v>38</v>
      </c>
      <c r="E41" s="43"/>
      <c r="F41" s="43"/>
      <c r="G41" s="94" t="s">
        <v>39</v>
      </c>
      <c r="H41" s="95" t="s">
        <v>40</v>
      </c>
      <c r="I41" s="43"/>
      <c r="J41" s="96">
        <f>SUM(J32:J39)</f>
        <v>0</v>
      </c>
      <c r="K41" s="97"/>
      <c r="L41" s="24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s="17" customFormat="1" ht="14.4" customHeight="1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24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2:12" ht="14.4" customHeight="1">
      <c r="B43" s="5"/>
      <c r="L43" s="5"/>
    </row>
    <row r="44" spans="2:12" ht="14.4" customHeight="1">
      <c r="B44" s="5"/>
      <c r="L44" s="5"/>
    </row>
    <row r="45" spans="2:12" ht="14.4" customHeight="1">
      <c r="B45" s="5"/>
      <c r="L45" s="5"/>
    </row>
    <row r="46" spans="2:12" ht="14.4" customHeight="1">
      <c r="B46" s="5"/>
      <c r="L46" s="5"/>
    </row>
    <row r="47" spans="2:12" ht="14.4" customHeight="1">
      <c r="B47" s="5"/>
      <c r="L47" s="5"/>
    </row>
    <row r="48" spans="2:12" ht="14.4" customHeight="1">
      <c r="B48" s="5"/>
      <c r="L48" s="5"/>
    </row>
    <row r="49" spans="2:12" ht="14.4" customHeight="1">
      <c r="B49" s="5"/>
      <c r="L49" s="5"/>
    </row>
    <row r="50" spans="2:12" s="17" customFormat="1" ht="14.4" customHeight="1">
      <c r="B50" s="24"/>
      <c r="D50" s="25" t="s">
        <v>41</v>
      </c>
      <c r="E50" s="26"/>
      <c r="F50" s="26"/>
      <c r="G50" s="25" t="s">
        <v>42</v>
      </c>
      <c r="H50" s="26"/>
      <c r="I50" s="26"/>
      <c r="J50" s="26"/>
      <c r="K50" s="26"/>
      <c r="L50" s="24"/>
    </row>
    <row r="51" spans="2:12" ht="12">
      <c r="B51" s="5"/>
      <c r="L51" s="5"/>
    </row>
    <row r="52" spans="2:12" ht="12">
      <c r="B52" s="5"/>
      <c r="L52" s="5"/>
    </row>
    <row r="53" spans="2:12" ht="12">
      <c r="B53" s="5"/>
      <c r="L53" s="5"/>
    </row>
    <row r="54" spans="2:12" ht="12">
      <c r="B54" s="5"/>
      <c r="L54" s="5"/>
    </row>
    <row r="55" spans="2:12" ht="12">
      <c r="B55" s="5"/>
      <c r="L55" s="5"/>
    </row>
    <row r="56" spans="2:12" ht="12">
      <c r="B56" s="5"/>
      <c r="L56" s="5"/>
    </row>
    <row r="57" spans="2:12" ht="12">
      <c r="B57" s="5"/>
      <c r="L57" s="5"/>
    </row>
    <row r="58" spans="2:12" ht="12">
      <c r="B58" s="5"/>
      <c r="L58" s="5"/>
    </row>
    <row r="59" spans="2:12" ht="12">
      <c r="B59" s="5"/>
      <c r="L59" s="5"/>
    </row>
    <row r="60" spans="2:12" ht="12">
      <c r="B60" s="5"/>
      <c r="L60" s="5"/>
    </row>
    <row r="61" spans="1:31" s="17" customFormat="1" ht="12.5">
      <c r="A61" s="13"/>
      <c r="B61" s="14"/>
      <c r="C61" s="13"/>
      <c r="D61" s="27" t="s">
        <v>43</v>
      </c>
      <c r="E61" s="16"/>
      <c r="F61" s="98" t="s">
        <v>44</v>
      </c>
      <c r="G61" s="27" t="s">
        <v>43</v>
      </c>
      <c r="H61" s="16"/>
      <c r="I61" s="16"/>
      <c r="J61" s="99" t="s">
        <v>44</v>
      </c>
      <c r="K61" s="16"/>
      <c r="L61" s="24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2:12" ht="12">
      <c r="B62" s="5"/>
      <c r="L62" s="5"/>
    </row>
    <row r="63" spans="2:12" ht="12">
      <c r="B63" s="5"/>
      <c r="L63" s="5"/>
    </row>
    <row r="64" spans="2:12" ht="12">
      <c r="B64" s="5"/>
      <c r="L64" s="5"/>
    </row>
    <row r="65" spans="1:31" s="17" customFormat="1" ht="13">
      <c r="A65" s="13"/>
      <c r="B65" s="14"/>
      <c r="C65" s="13"/>
      <c r="D65" s="25" t="s">
        <v>45</v>
      </c>
      <c r="E65" s="28"/>
      <c r="F65" s="28"/>
      <c r="G65" s="25" t="s">
        <v>46</v>
      </c>
      <c r="H65" s="28"/>
      <c r="I65" s="28"/>
      <c r="J65" s="28"/>
      <c r="K65" s="28"/>
      <c r="L65" s="24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2:12" ht="12">
      <c r="B66" s="5"/>
      <c r="L66" s="5"/>
    </row>
    <row r="67" spans="2:12" ht="12">
      <c r="B67" s="5"/>
      <c r="L67" s="5"/>
    </row>
    <row r="68" spans="2:12" ht="12">
      <c r="B68" s="5"/>
      <c r="L68" s="5"/>
    </row>
    <row r="69" spans="2:12" ht="12">
      <c r="B69" s="5"/>
      <c r="L69" s="5"/>
    </row>
    <row r="70" spans="2:12" ht="12">
      <c r="B70" s="5"/>
      <c r="L70" s="5"/>
    </row>
    <row r="71" spans="2:12" ht="12">
      <c r="B71" s="5"/>
      <c r="L71" s="5"/>
    </row>
    <row r="72" spans="2:12" ht="12">
      <c r="B72" s="5"/>
      <c r="L72" s="5"/>
    </row>
    <row r="73" spans="2:12" ht="12">
      <c r="B73" s="5"/>
      <c r="L73" s="5"/>
    </row>
    <row r="74" spans="2:12" ht="12">
      <c r="B74" s="5"/>
      <c r="L74" s="5"/>
    </row>
    <row r="75" spans="2:12" ht="12">
      <c r="B75" s="5"/>
      <c r="L75" s="5"/>
    </row>
    <row r="76" spans="1:31" s="17" customFormat="1" ht="12.5">
      <c r="A76" s="13"/>
      <c r="B76" s="14"/>
      <c r="C76" s="13"/>
      <c r="D76" s="27" t="s">
        <v>43</v>
      </c>
      <c r="E76" s="16"/>
      <c r="F76" s="98" t="s">
        <v>44</v>
      </c>
      <c r="G76" s="27" t="s">
        <v>43</v>
      </c>
      <c r="H76" s="16"/>
      <c r="I76" s="16"/>
      <c r="J76" s="99" t="s">
        <v>44</v>
      </c>
      <c r="K76" s="16"/>
      <c r="L76" s="24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s="17" customFormat="1" ht="14.4" customHeight="1">
      <c r="A77" s="13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24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81" spans="1:31" s="17" customFormat="1" ht="6.9" customHeight="1">
      <c r="A81" s="13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24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s="17" customFormat="1" ht="24.9" customHeight="1">
      <c r="A82" s="13"/>
      <c r="B82" s="14"/>
      <c r="C82" s="6" t="s">
        <v>88</v>
      </c>
      <c r="D82" s="13"/>
      <c r="E82" s="13"/>
      <c r="F82" s="13"/>
      <c r="G82" s="13"/>
      <c r="H82" s="13"/>
      <c r="I82" s="13"/>
      <c r="J82" s="13"/>
      <c r="K82" s="13"/>
      <c r="L82" s="24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s="17" customFormat="1" ht="6.9" customHeight="1">
      <c r="A83" s="13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24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s="17" customFormat="1" ht="12" customHeight="1">
      <c r="A84" s="13"/>
      <c r="B84" s="14"/>
      <c r="C84" s="10" t="s">
        <v>12</v>
      </c>
      <c r="D84" s="13"/>
      <c r="E84" s="13"/>
      <c r="F84" s="13"/>
      <c r="G84" s="13"/>
      <c r="H84" s="13"/>
      <c r="I84" s="13"/>
      <c r="J84" s="13"/>
      <c r="K84" s="13"/>
      <c r="L84" s="24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s="17" customFormat="1" ht="16.5" customHeight="1">
      <c r="A85" s="13"/>
      <c r="B85" s="14"/>
      <c r="C85" s="13"/>
      <c r="D85" s="13"/>
      <c r="E85" s="230" t="str">
        <f>E7</f>
        <v>Stavební úpravy prostor Přf UP - katedra informatiky</v>
      </c>
      <c r="F85" s="230"/>
      <c r="G85" s="230"/>
      <c r="H85" s="230"/>
      <c r="I85" s="13"/>
      <c r="J85" s="13"/>
      <c r="K85" s="13"/>
      <c r="L85" s="24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s="17" customFormat="1" ht="12" customHeight="1">
      <c r="A86" s="13"/>
      <c r="B86" s="14"/>
      <c r="C86" s="10" t="s">
        <v>84</v>
      </c>
      <c r="D86" s="13"/>
      <c r="E86" s="13"/>
      <c r="F86" s="13"/>
      <c r="G86" s="13"/>
      <c r="H86" s="13"/>
      <c r="I86" s="13"/>
      <c r="J86" s="13"/>
      <c r="K86" s="13"/>
      <c r="L86" s="24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s="17" customFormat="1" ht="16.5" customHeight="1">
      <c r="A87" s="13"/>
      <c r="B87" s="14"/>
      <c r="C87" s="13"/>
      <c r="D87" s="13"/>
      <c r="E87" s="218" t="str">
        <f>E9</f>
        <v>2 - vnitřní úpravy - výplně otvorů</v>
      </c>
      <c r="F87" s="218"/>
      <c r="G87" s="218"/>
      <c r="H87" s="218"/>
      <c r="I87" s="13"/>
      <c r="J87" s="13"/>
      <c r="K87" s="13"/>
      <c r="L87" s="24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s="17" customFormat="1" ht="6.9" customHeight="1">
      <c r="A88" s="13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24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s="17" customFormat="1" ht="12" customHeight="1">
      <c r="A89" s="13"/>
      <c r="B89" s="14"/>
      <c r="C89" s="10" t="s">
        <v>15</v>
      </c>
      <c r="D89" s="13"/>
      <c r="E89" s="13"/>
      <c r="F89" s="11" t="str">
        <f>F12</f>
        <v>17. listopadu 1192/12</v>
      </c>
      <c r="G89" s="13"/>
      <c r="H89" s="13"/>
      <c r="I89" s="10" t="s">
        <v>17</v>
      </c>
      <c r="J89" s="79" t="str">
        <f>IF(J12="","",J12)</f>
        <v/>
      </c>
      <c r="K89" s="13"/>
      <c r="L89" s="24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s="17" customFormat="1" ht="6.9" customHeight="1">
      <c r="A90" s="13"/>
      <c r="B90" s="14"/>
      <c r="C90" s="13"/>
      <c r="D90" s="13"/>
      <c r="E90" s="13"/>
      <c r="F90" s="13"/>
      <c r="G90" s="13"/>
      <c r="H90" s="13"/>
      <c r="I90" s="13"/>
      <c r="J90" s="13"/>
      <c r="K90" s="13"/>
      <c r="L90" s="24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s="17" customFormat="1" ht="40" customHeight="1">
      <c r="A91" s="13"/>
      <c r="B91" s="14"/>
      <c r="C91" s="10" t="s">
        <v>18</v>
      </c>
      <c r="D91" s="13"/>
      <c r="E91" s="13"/>
      <c r="F91" s="11" t="str">
        <f>E15</f>
        <v xml:space="preserve">Univerzita Palackého v Olomouci - Přírodovědecká fakulta </v>
      </c>
      <c r="G91" s="13"/>
      <c r="H91" s="13"/>
      <c r="I91" s="10" t="s">
        <v>22</v>
      </c>
      <c r="J91" s="100" t="str">
        <f>E21</f>
        <v>Ing. arch. David Helcel, Dolní nám. 30, Olomouc</v>
      </c>
      <c r="K91" s="13"/>
      <c r="L91" s="24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s="17" customFormat="1" ht="54.5" customHeight="1">
      <c r="A92" s="13"/>
      <c r="B92" s="14"/>
      <c r="C92" s="10" t="s">
        <v>21</v>
      </c>
      <c r="D92" s="13"/>
      <c r="E92" s="13"/>
      <c r="F92" s="11" t="str">
        <f>IF(E18="","",E18)</f>
        <v xml:space="preserve"> </v>
      </c>
      <c r="G92" s="13"/>
      <c r="H92" s="13"/>
      <c r="I92" s="10" t="s">
        <v>25</v>
      </c>
      <c r="J92" s="100">
        <f>E24</f>
        <v>0</v>
      </c>
      <c r="K92" s="13"/>
      <c r="L92" s="24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s="17" customFormat="1" ht="10.4" customHeight="1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24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s="17" customFormat="1" ht="29.25" customHeight="1">
      <c r="A94" s="13"/>
      <c r="B94" s="14"/>
      <c r="C94" s="101" t="s">
        <v>89</v>
      </c>
      <c r="D94" s="92"/>
      <c r="E94" s="92"/>
      <c r="F94" s="92"/>
      <c r="G94" s="92"/>
      <c r="H94" s="92"/>
      <c r="I94" s="92"/>
      <c r="J94" s="102" t="s">
        <v>90</v>
      </c>
      <c r="K94" s="92"/>
      <c r="L94" s="24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s="17" customFormat="1" ht="10.4" customHeight="1">
      <c r="A95" s="13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24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47" s="17" customFormat="1" ht="22.75" customHeight="1">
      <c r="A96" s="13"/>
      <c r="B96" s="14"/>
      <c r="C96" s="103" t="s">
        <v>91</v>
      </c>
      <c r="D96" s="13"/>
      <c r="E96" s="13"/>
      <c r="F96" s="13"/>
      <c r="G96" s="13"/>
      <c r="H96" s="13"/>
      <c r="I96" s="13"/>
      <c r="J96" s="87">
        <f>J122</f>
        <v>0</v>
      </c>
      <c r="K96" s="13"/>
      <c r="L96" s="24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U96" s="2" t="s">
        <v>92</v>
      </c>
    </row>
    <row r="97" spans="2:12" s="104" customFormat="1" ht="24.9" customHeight="1">
      <c r="B97" s="105"/>
      <c r="D97" s="106" t="s">
        <v>93</v>
      </c>
      <c r="E97" s="107"/>
      <c r="F97" s="107"/>
      <c r="G97" s="107"/>
      <c r="H97" s="107"/>
      <c r="I97" s="107"/>
      <c r="J97" s="108">
        <f>J123</f>
        <v>0</v>
      </c>
      <c r="L97" s="105"/>
    </row>
    <row r="98" spans="2:12" s="109" customFormat="1" ht="20" customHeight="1">
      <c r="B98" s="110"/>
      <c r="D98" s="111" t="s">
        <v>349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1:31" s="17" customFormat="1" ht="21.9" customHeight="1">
      <c r="A99" s="13"/>
      <c r="B99" s="14"/>
      <c r="C99" s="13"/>
      <c r="D99" s="13"/>
      <c r="E99" s="13"/>
      <c r="F99" s="13"/>
      <c r="G99" s="13"/>
      <c r="H99" s="13"/>
      <c r="I99" s="13"/>
      <c r="J99" s="13"/>
      <c r="K99" s="13"/>
      <c r="L99" s="24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s="17" customFormat="1" ht="6.9" customHeight="1">
      <c r="A100" s="13"/>
      <c r="B100" s="14"/>
      <c r="C100" s="13"/>
      <c r="D100" s="13"/>
      <c r="E100" s="13"/>
      <c r="F100" s="13"/>
      <c r="G100" s="13"/>
      <c r="H100" s="13"/>
      <c r="I100" s="13"/>
      <c r="J100" s="13"/>
      <c r="K100" s="13"/>
      <c r="L100" s="24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s="17" customFormat="1" ht="29.25" customHeight="1">
      <c r="A101" s="13"/>
      <c r="B101" s="14"/>
      <c r="C101" s="103" t="s">
        <v>105</v>
      </c>
      <c r="D101" s="13"/>
      <c r="E101" s="13"/>
      <c r="F101" s="13"/>
      <c r="G101" s="13"/>
      <c r="H101" s="13"/>
      <c r="I101" s="13"/>
      <c r="J101" s="114">
        <v>0</v>
      </c>
      <c r="K101" s="13"/>
      <c r="L101" s="24"/>
      <c r="N101" s="115" t="s">
        <v>32</v>
      </c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s="17" customFormat="1" ht="18" customHeight="1">
      <c r="A102" s="13"/>
      <c r="B102" s="14"/>
      <c r="C102" s="13"/>
      <c r="D102" s="13"/>
      <c r="E102" s="13"/>
      <c r="F102" s="13"/>
      <c r="G102" s="13"/>
      <c r="H102" s="13"/>
      <c r="I102" s="13"/>
      <c r="J102" s="13"/>
      <c r="K102" s="13"/>
      <c r="L102" s="24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s="17" customFormat="1" ht="29.25" customHeight="1">
      <c r="A103" s="13"/>
      <c r="B103" s="14"/>
      <c r="C103" s="116" t="s">
        <v>106</v>
      </c>
      <c r="D103" s="92"/>
      <c r="E103" s="92"/>
      <c r="F103" s="92"/>
      <c r="G103" s="92"/>
      <c r="H103" s="92"/>
      <c r="I103" s="92"/>
      <c r="J103" s="117">
        <f>ROUND(J96+J101,2)</f>
        <v>0</v>
      </c>
      <c r="K103" s="92"/>
      <c r="L103" s="24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s="17" customFormat="1" ht="6.9" customHeight="1">
      <c r="A104" s="13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24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8" spans="1:31" s="17" customFormat="1" ht="6.9" customHeight="1">
      <c r="A108" s="13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24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s="17" customFormat="1" ht="24.9" customHeight="1">
      <c r="A109" s="13"/>
      <c r="B109" s="14"/>
      <c r="C109" s="6" t="s">
        <v>107</v>
      </c>
      <c r="D109" s="13"/>
      <c r="E109" s="13"/>
      <c r="F109" s="13"/>
      <c r="G109" s="13"/>
      <c r="H109" s="13"/>
      <c r="I109" s="13"/>
      <c r="J109" s="13"/>
      <c r="K109" s="13"/>
      <c r="L109" s="24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s="17" customFormat="1" ht="6.9" customHeight="1">
      <c r="A110" s="13"/>
      <c r="B110" s="14"/>
      <c r="C110" s="13"/>
      <c r="D110" s="13"/>
      <c r="E110" s="13"/>
      <c r="F110" s="13"/>
      <c r="G110" s="13"/>
      <c r="H110" s="13"/>
      <c r="I110" s="13"/>
      <c r="J110" s="13"/>
      <c r="K110" s="13"/>
      <c r="L110" s="24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s="17" customFormat="1" ht="12" customHeight="1">
      <c r="A111" s="13"/>
      <c r="B111" s="14"/>
      <c r="C111" s="10" t="s">
        <v>12</v>
      </c>
      <c r="D111" s="13"/>
      <c r="E111" s="13"/>
      <c r="F111" s="13"/>
      <c r="G111" s="13"/>
      <c r="H111" s="13"/>
      <c r="I111" s="13"/>
      <c r="J111" s="13"/>
      <c r="K111" s="13"/>
      <c r="L111" s="24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s="17" customFormat="1" ht="16.5" customHeight="1">
      <c r="A112" s="13"/>
      <c r="B112" s="14"/>
      <c r="C112" s="13"/>
      <c r="D112" s="13"/>
      <c r="E112" s="230" t="str">
        <f>E7</f>
        <v>Stavební úpravy prostor Přf UP - katedra informatiky</v>
      </c>
      <c r="F112" s="230"/>
      <c r="G112" s="230"/>
      <c r="H112" s="230"/>
      <c r="I112" s="13"/>
      <c r="J112" s="13"/>
      <c r="K112" s="13"/>
      <c r="L112" s="24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s="17" customFormat="1" ht="12" customHeight="1">
      <c r="A113" s="13"/>
      <c r="B113" s="14"/>
      <c r="C113" s="10" t="s">
        <v>84</v>
      </c>
      <c r="D113" s="13"/>
      <c r="E113" s="13"/>
      <c r="F113" s="13"/>
      <c r="G113" s="13"/>
      <c r="H113" s="13"/>
      <c r="I113" s="13"/>
      <c r="J113" s="13"/>
      <c r="K113" s="13"/>
      <c r="L113" s="24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s="17" customFormat="1" ht="16.5" customHeight="1">
      <c r="A114" s="13"/>
      <c r="B114" s="14"/>
      <c r="C114" s="13"/>
      <c r="D114" s="13"/>
      <c r="E114" s="218" t="str">
        <f>E9</f>
        <v>2 - vnitřní úpravy - výplně otvorů</v>
      </c>
      <c r="F114" s="218"/>
      <c r="G114" s="218"/>
      <c r="H114" s="218"/>
      <c r="I114" s="13"/>
      <c r="J114" s="13"/>
      <c r="K114" s="13"/>
      <c r="L114" s="24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s="17" customFormat="1" ht="6.9" customHeight="1">
      <c r="A115" s="13"/>
      <c r="B115" s="14"/>
      <c r="C115" s="13"/>
      <c r="D115" s="13"/>
      <c r="E115" s="13"/>
      <c r="F115" s="13"/>
      <c r="G115" s="13"/>
      <c r="H115" s="13"/>
      <c r="I115" s="13"/>
      <c r="J115" s="13"/>
      <c r="K115" s="13"/>
      <c r="L115" s="24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s="17" customFormat="1" ht="12" customHeight="1">
      <c r="A116" s="13"/>
      <c r="B116" s="14"/>
      <c r="C116" s="10" t="s">
        <v>15</v>
      </c>
      <c r="D116" s="13"/>
      <c r="E116" s="13"/>
      <c r="F116" s="11" t="str">
        <f>F12</f>
        <v>17. listopadu 1192/12</v>
      </c>
      <c r="G116" s="13"/>
      <c r="H116" s="13"/>
      <c r="I116" s="10" t="s">
        <v>17</v>
      </c>
      <c r="J116" s="79"/>
      <c r="K116" s="13"/>
      <c r="L116" s="24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s="17" customFormat="1" ht="6.9" customHeight="1">
      <c r="A117" s="13"/>
      <c r="B117" s="14"/>
      <c r="C117" s="13"/>
      <c r="D117" s="13"/>
      <c r="E117" s="13"/>
      <c r="F117" s="13"/>
      <c r="G117" s="13"/>
      <c r="H117" s="13"/>
      <c r="I117" s="13"/>
      <c r="J117" s="13"/>
      <c r="K117" s="13"/>
      <c r="L117" s="24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s="17" customFormat="1" ht="40" customHeight="1">
      <c r="A118" s="13"/>
      <c r="B118" s="14"/>
      <c r="C118" s="10" t="s">
        <v>18</v>
      </c>
      <c r="D118" s="13"/>
      <c r="E118" s="13"/>
      <c r="F118" s="11" t="str">
        <f>E15</f>
        <v xml:space="preserve">Univerzita Palackého v Olomouci - Přírodovědecká fakulta </v>
      </c>
      <c r="G118" s="13"/>
      <c r="H118" s="13"/>
      <c r="I118" s="10" t="s">
        <v>22</v>
      </c>
      <c r="J118" s="100" t="str">
        <f>E21</f>
        <v>Ing. arch. David Helcel, Dolní nám. 30, Olomouc</v>
      </c>
      <c r="K118" s="13"/>
      <c r="L118" s="24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s="17" customFormat="1" ht="54.5" customHeight="1">
      <c r="A119" s="13"/>
      <c r="B119" s="14"/>
      <c r="C119" s="10" t="s">
        <v>21</v>
      </c>
      <c r="D119" s="13"/>
      <c r="E119" s="13"/>
      <c r="F119" s="11" t="str">
        <f>IF(E18="","",E18)</f>
        <v xml:space="preserve"> </v>
      </c>
      <c r="G119" s="13"/>
      <c r="H119" s="13"/>
      <c r="I119" s="10" t="s">
        <v>25</v>
      </c>
      <c r="J119" s="100">
        <f>E24</f>
        <v>0</v>
      </c>
      <c r="K119" s="13"/>
      <c r="L119" s="24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s="17" customFormat="1" ht="10.4" customHeight="1">
      <c r="A120" s="13"/>
      <c r="B120" s="14"/>
      <c r="C120" s="13"/>
      <c r="D120" s="13"/>
      <c r="E120" s="13"/>
      <c r="F120" s="13"/>
      <c r="G120" s="13"/>
      <c r="H120" s="13"/>
      <c r="I120" s="13"/>
      <c r="J120" s="13"/>
      <c r="K120" s="13"/>
      <c r="L120" s="24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s="124" customFormat="1" ht="29.25" customHeight="1">
      <c r="A121" s="118"/>
      <c r="B121" s="119"/>
      <c r="C121" s="120" t="s">
        <v>108</v>
      </c>
      <c r="D121" s="121" t="s">
        <v>53</v>
      </c>
      <c r="E121" s="121" t="s">
        <v>49</v>
      </c>
      <c r="F121" s="121" t="s">
        <v>50</v>
      </c>
      <c r="G121" s="121" t="s">
        <v>109</v>
      </c>
      <c r="H121" s="121" t="s">
        <v>110</v>
      </c>
      <c r="I121" s="121" t="s">
        <v>111</v>
      </c>
      <c r="J121" s="121" t="s">
        <v>90</v>
      </c>
      <c r="K121" s="122" t="s">
        <v>112</v>
      </c>
      <c r="L121" s="123"/>
      <c r="M121" s="45"/>
      <c r="N121" s="46" t="s">
        <v>32</v>
      </c>
      <c r="O121" s="46" t="s">
        <v>113</v>
      </c>
      <c r="P121" s="46" t="s">
        <v>114</v>
      </c>
      <c r="Q121" s="46" t="s">
        <v>115</v>
      </c>
      <c r="R121" s="46" t="s">
        <v>116</v>
      </c>
      <c r="S121" s="46" t="s">
        <v>117</v>
      </c>
      <c r="T121" s="47" t="s">
        <v>118</v>
      </c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</row>
    <row r="122" spans="1:63" s="17" customFormat="1" ht="22.75" customHeight="1">
      <c r="A122" s="13"/>
      <c r="B122" s="14"/>
      <c r="C122" s="53" t="s">
        <v>119</v>
      </c>
      <c r="D122" s="13"/>
      <c r="E122" s="13"/>
      <c r="F122" s="13"/>
      <c r="G122" s="13"/>
      <c r="H122" s="13"/>
      <c r="I122" s="13"/>
      <c r="J122" s="125">
        <f>BK122</f>
        <v>0</v>
      </c>
      <c r="K122" s="13"/>
      <c r="L122" s="14"/>
      <c r="M122" s="48"/>
      <c r="N122" s="39"/>
      <c r="O122" s="49"/>
      <c r="P122" s="126">
        <f>P123</f>
        <v>0</v>
      </c>
      <c r="Q122" s="49"/>
      <c r="R122" s="126">
        <f>R123</f>
        <v>0</v>
      </c>
      <c r="S122" s="49"/>
      <c r="T122" s="127">
        <f>T123</f>
        <v>0</v>
      </c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" t="s">
        <v>67</v>
      </c>
      <c r="AU122" s="2" t="s">
        <v>92</v>
      </c>
      <c r="BK122" s="128">
        <f>BK123</f>
        <v>0</v>
      </c>
    </row>
    <row r="123" spans="2:63" s="129" customFormat="1" ht="26" customHeight="1">
      <c r="B123" s="130"/>
      <c r="D123" s="131" t="s">
        <v>67</v>
      </c>
      <c r="E123" s="132" t="s">
        <v>120</v>
      </c>
      <c r="F123" s="132" t="s">
        <v>121</v>
      </c>
      <c r="J123" s="133">
        <f>BK123</f>
        <v>0</v>
      </c>
      <c r="L123" s="130"/>
      <c r="M123" s="134"/>
      <c r="N123" s="135"/>
      <c r="O123" s="135"/>
      <c r="P123" s="136">
        <f>P124</f>
        <v>0</v>
      </c>
      <c r="Q123" s="135"/>
      <c r="R123" s="136">
        <f>R124</f>
        <v>0</v>
      </c>
      <c r="S123" s="135"/>
      <c r="T123" s="137">
        <f>T124</f>
        <v>0</v>
      </c>
      <c r="AR123" s="131" t="s">
        <v>77</v>
      </c>
      <c r="AT123" s="138" t="s">
        <v>67</v>
      </c>
      <c r="AU123" s="138" t="s">
        <v>68</v>
      </c>
      <c r="AY123" s="131" t="s">
        <v>122</v>
      </c>
      <c r="BK123" s="139">
        <f>BK124</f>
        <v>0</v>
      </c>
    </row>
    <row r="124" spans="2:63" s="129" customFormat="1" ht="22.75" customHeight="1">
      <c r="B124" s="130"/>
      <c r="D124" s="131" t="s">
        <v>67</v>
      </c>
      <c r="E124" s="140" t="s">
        <v>350</v>
      </c>
      <c r="F124" s="140" t="s">
        <v>351</v>
      </c>
      <c r="J124" s="141">
        <f>BK124</f>
        <v>0</v>
      </c>
      <c r="L124" s="130"/>
      <c r="M124" s="134"/>
      <c r="N124" s="135"/>
      <c r="O124" s="135"/>
      <c r="P124" s="136">
        <f>SUM(P125:P137)</f>
        <v>0</v>
      </c>
      <c r="Q124" s="135"/>
      <c r="R124" s="136">
        <f>SUM(R125:R137)</f>
        <v>0</v>
      </c>
      <c r="S124" s="135"/>
      <c r="T124" s="137">
        <f>SUM(T125:T137)</f>
        <v>0</v>
      </c>
      <c r="AR124" s="131" t="s">
        <v>77</v>
      </c>
      <c r="AT124" s="138" t="s">
        <v>67</v>
      </c>
      <c r="AU124" s="138" t="s">
        <v>73</v>
      </c>
      <c r="AY124" s="131" t="s">
        <v>122</v>
      </c>
      <c r="BK124" s="139">
        <f>SUM(BK125:BK137)</f>
        <v>0</v>
      </c>
    </row>
    <row r="125" spans="1:65" s="17" customFormat="1" ht="44.25" customHeight="1">
      <c r="A125" s="13"/>
      <c r="B125" s="142"/>
      <c r="C125" s="143" t="s">
        <v>73</v>
      </c>
      <c r="D125" s="143" t="s">
        <v>125</v>
      </c>
      <c r="E125" s="144" t="s">
        <v>352</v>
      </c>
      <c r="F125" s="145" t="s">
        <v>574</v>
      </c>
      <c r="G125" s="146"/>
      <c r="H125" s="147"/>
      <c r="I125" s="148"/>
      <c r="J125" s="148"/>
      <c r="K125" s="145"/>
      <c r="L125" s="14"/>
      <c r="M125" s="149"/>
      <c r="N125" s="150" t="s">
        <v>33</v>
      </c>
      <c r="O125" s="151">
        <v>0</v>
      </c>
      <c r="P125" s="151">
        <f>O125*H125</f>
        <v>0</v>
      </c>
      <c r="Q125" s="151">
        <v>0</v>
      </c>
      <c r="R125" s="151">
        <f>Q125*H125</f>
        <v>0</v>
      </c>
      <c r="S125" s="151">
        <v>0</v>
      </c>
      <c r="T125" s="152">
        <f>S125*H125</f>
        <v>0</v>
      </c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R125" s="153" t="s">
        <v>163</v>
      </c>
      <c r="AT125" s="153" t="s">
        <v>125</v>
      </c>
      <c r="AU125" s="153" t="s">
        <v>77</v>
      </c>
      <c r="AY125" s="2" t="s">
        <v>122</v>
      </c>
      <c r="BE125" s="154">
        <f>IF(N125="základní",J125,0)</f>
        <v>0</v>
      </c>
      <c r="BF125" s="154">
        <f>IF(N125="snížená",J125,0)</f>
        <v>0</v>
      </c>
      <c r="BG125" s="154">
        <f>IF(N125="zákl. přenesená",J125,0)</f>
        <v>0</v>
      </c>
      <c r="BH125" s="154">
        <f>IF(N125="sníž. přenesená",J125,0)</f>
        <v>0</v>
      </c>
      <c r="BI125" s="154">
        <f>IF(N125="nulová",J125,0)</f>
        <v>0</v>
      </c>
      <c r="BJ125" s="2" t="s">
        <v>73</v>
      </c>
      <c r="BK125" s="154">
        <f>ROUND(I125*H125,2)</f>
        <v>0</v>
      </c>
      <c r="BL125" s="2" t="s">
        <v>163</v>
      </c>
      <c r="BM125" s="153" t="s">
        <v>353</v>
      </c>
    </row>
    <row r="126" spans="1:65" s="17" customFormat="1" ht="21.75" customHeight="1">
      <c r="A126" s="13"/>
      <c r="B126" s="142"/>
      <c r="C126" s="143" t="s">
        <v>77</v>
      </c>
      <c r="D126" s="143" t="s">
        <v>125</v>
      </c>
      <c r="E126" s="144" t="s">
        <v>354</v>
      </c>
      <c r="F126" s="145" t="s">
        <v>355</v>
      </c>
      <c r="G126" s="146" t="s">
        <v>356</v>
      </c>
      <c r="H126" s="147">
        <v>1</v>
      </c>
      <c r="I126" s="205"/>
      <c r="J126" s="148">
        <f>ROUND(I126*H126,2)</f>
        <v>0</v>
      </c>
      <c r="K126" s="145"/>
      <c r="L126" s="14"/>
      <c r="M126" s="149"/>
      <c r="N126" s="150" t="s">
        <v>33</v>
      </c>
      <c r="O126" s="151">
        <v>0</v>
      </c>
      <c r="P126" s="151">
        <f>O126*H126</f>
        <v>0</v>
      </c>
      <c r="Q126" s="151">
        <v>0</v>
      </c>
      <c r="R126" s="151">
        <f>Q126*H126</f>
        <v>0</v>
      </c>
      <c r="S126" s="151">
        <v>0</v>
      </c>
      <c r="T126" s="152">
        <f>S126*H126</f>
        <v>0</v>
      </c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R126" s="153" t="s">
        <v>163</v>
      </c>
      <c r="AT126" s="153" t="s">
        <v>125</v>
      </c>
      <c r="AU126" s="153" t="s">
        <v>77</v>
      </c>
      <c r="AY126" s="2" t="s">
        <v>122</v>
      </c>
      <c r="BE126" s="154">
        <f>IF(N126="základní",J126,0)</f>
        <v>0</v>
      </c>
      <c r="BF126" s="154">
        <f>IF(N126="snížená",J126,0)</f>
        <v>0</v>
      </c>
      <c r="BG126" s="154">
        <f>IF(N126="zákl. přenesená",J126,0)</f>
        <v>0</v>
      </c>
      <c r="BH126" s="154">
        <f>IF(N126="sníž. přenesená",J126,0)</f>
        <v>0</v>
      </c>
      <c r="BI126" s="154">
        <f>IF(N126="nulová",J126,0)</f>
        <v>0</v>
      </c>
      <c r="BJ126" s="2" t="s">
        <v>73</v>
      </c>
      <c r="BK126" s="154">
        <f>ROUND(I126*H126,2)</f>
        <v>0</v>
      </c>
      <c r="BL126" s="2" t="s">
        <v>163</v>
      </c>
      <c r="BM126" s="153" t="s">
        <v>357</v>
      </c>
    </row>
    <row r="127" spans="1:47" s="17" customFormat="1" ht="54">
      <c r="A127" s="13"/>
      <c r="B127" s="14"/>
      <c r="C127" s="13"/>
      <c r="D127" s="157" t="s">
        <v>308</v>
      </c>
      <c r="E127" s="13"/>
      <c r="F127" s="188" t="s">
        <v>578</v>
      </c>
      <c r="G127" s="13"/>
      <c r="H127" s="13"/>
      <c r="I127" s="13"/>
      <c r="J127" s="13"/>
      <c r="K127" s="13"/>
      <c r="L127" s="14"/>
      <c r="M127" s="189"/>
      <c r="N127" s="190"/>
      <c r="O127" s="41"/>
      <c r="P127" s="41"/>
      <c r="Q127" s="41"/>
      <c r="R127" s="41"/>
      <c r="S127" s="41"/>
      <c r="T127" s="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" t="s">
        <v>308</v>
      </c>
      <c r="AU127" s="2" t="s">
        <v>77</v>
      </c>
    </row>
    <row r="128" spans="1:65" s="17" customFormat="1" ht="21.75" customHeight="1">
      <c r="A128" s="13"/>
      <c r="B128" s="142"/>
      <c r="C128" s="143" t="s">
        <v>80</v>
      </c>
      <c r="D128" s="143" t="s">
        <v>125</v>
      </c>
      <c r="E128" s="144" t="s">
        <v>358</v>
      </c>
      <c r="F128" s="145" t="s">
        <v>359</v>
      </c>
      <c r="G128" s="146" t="s">
        <v>356</v>
      </c>
      <c r="H128" s="147">
        <v>1</v>
      </c>
      <c r="I128" s="205"/>
      <c r="J128" s="148">
        <f>ROUND(I128*H128,2)</f>
        <v>0</v>
      </c>
      <c r="K128" s="145"/>
      <c r="L128" s="14"/>
      <c r="M128" s="149"/>
      <c r="N128" s="150" t="s">
        <v>33</v>
      </c>
      <c r="O128" s="151">
        <v>0</v>
      </c>
      <c r="P128" s="151">
        <f>O128*H128</f>
        <v>0</v>
      </c>
      <c r="Q128" s="151">
        <v>0</v>
      </c>
      <c r="R128" s="151">
        <f>Q128*H128</f>
        <v>0</v>
      </c>
      <c r="S128" s="151">
        <v>0</v>
      </c>
      <c r="T128" s="152">
        <f>S128*H128</f>
        <v>0</v>
      </c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R128" s="153" t="s">
        <v>163</v>
      </c>
      <c r="AT128" s="153" t="s">
        <v>125</v>
      </c>
      <c r="AU128" s="153" t="s">
        <v>77</v>
      </c>
      <c r="AY128" s="2" t="s">
        <v>122</v>
      </c>
      <c r="BE128" s="154">
        <f>IF(N128="základní",J128,0)</f>
        <v>0</v>
      </c>
      <c r="BF128" s="154">
        <f>IF(N128="snížená",J128,0)</f>
        <v>0</v>
      </c>
      <c r="BG128" s="154">
        <f>IF(N128="zákl. přenesená",J128,0)</f>
        <v>0</v>
      </c>
      <c r="BH128" s="154">
        <f>IF(N128="sníž. přenesená",J128,0)</f>
        <v>0</v>
      </c>
      <c r="BI128" s="154">
        <f>IF(N128="nulová",J128,0)</f>
        <v>0</v>
      </c>
      <c r="BJ128" s="2" t="s">
        <v>73</v>
      </c>
      <c r="BK128" s="154">
        <f>ROUND(I128*H128,2)</f>
        <v>0</v>
      </c>
      <c r="BL128" s="2" t="s">
        <v>163</v>
      </c>
      <c r="BM128" s="153" t="s">
        <v>360</v>
      </c>
    </row>
    <row r="129" spans="1:47" s="17" customFormat="1" ht="63">
      <c r="A129" s="13"/>
      <c r="B129" s="14"/>
      <c r="C129" s="13"/>
      <c r="D129" s="157" t="s">
        <v>308</v>
      </c>
      <c r="E129" s="13"/>
      <c r="F129" s="188" t="s">
        <v>575</v>
      </c>
      <c r="G129" s="13"/>
      <c r="H129" s="13"/>
      <c r="I129" s="13"/>
      <c r="J129" s="13"/>
      <c r="K129" s="13"/>
      <c r="L129" s="14"/>
      <c r="M129" s="189"/>
      <c r="N129" s="190"/>
      <c r="O129" s="41"/>
      <c r="P129" s="41"/>
      <c r="Q129" s="41"/>
      <c r="R129" s="41"/>
      <c r="S129" s="41"/>
      <c r="T129" s="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" t="s">
        <v>308</v>
      </c>
      <c r="AU129" s="2" t="s">
        <v>77</v>
      </c>
    </row>
    <row r="130" spans="1:65" s="17" customFormat="1" ht="21.75" customHeight="1">
      <c r="A130" s="13"/>
      <c r="B130" s="142"/>
      <c r="C130" s="143" t="s">
        <v>130</v>
      </c>
      <c r="D130" s="143" t="s">
        <v>125</v>
      </c>
      <c r="E130" s="144" t="s">
        <v>361</v>
      </c>
      <c r="F130" s="145" t="s">
        <v>362</v>
      </c>
      <c r="G130" s="146" t="s">
        <v>356</v>
      </c>
      <c r="H130" s="147">
        <v>1</v>
      </c>
      <c r="I130" s="205"/>
      <c r="J130" s="148">
        <f>ROUND(I130*H130,2)</f>
        <v>0</v>
      </c>
      <c r="K130" s="145"/>
      <c r="L130" s="14"/>
      <c r="M130" s="149"/>
      <c r="N130" s="150" t="s">
        <v>33</v>
      </c>
      <c r="O130" s="151">
        <v>0</v>
      </c>
      <c r="P130" s="151">
        <f>O130*H130</f>
        <v>0</v>
      </c>
      <c r="Q130" s="151">
        <v>0</v>
      </c>
      <c r="R130" s="151">
        <f>Q130*H130</f>
        <v>0</v>
      </c>
      <c r="S130" s="151">
        <v>0</v>
      </c>
      <c r="T130" s="152">
        <f>S130*H130</f>
        <v>0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R130" s="153" t="s">
        <v>163</v>
      </c>
      <c r="AT130" s="153" t="s">
        <v>125</v>
      </c>
      <c r="AU130" s="153" t="s">
        <v>77</v>
      </c>
      <c r="AY130" s="2" t="s">
        <v>122</v>
      </c>
      <c r="BE130" s="154">
        <f>IF(N130="základní",J130,0)</f>
        <v>0</v>
      </c>
      <c r="BF130" s="154">
        <f>IF(N130="snížená",J130,0)</f>
        <v>0</v>
      </c>
      <c r="BG130" s="154">
        <f>IF(N130="zákl. přenesená",J130,0)</f>
        <v>0</v>
      </c>
      <c r="BH130" s="154">
        <f>IF(N130="sníž. přenesená",J130,0)</f>
        <v>0</v>
      </c>
      <c r="BI130" s="154">
        <f>IF(N130="nulová",J130,0)</f>
        <v>0</v>
      </c>
      <c r="BJ130" s="2" t="s">
        <v>73</v>
      </c>
      <c r="BK130" s="154">
        <f>ROUND(I130*H130,2)</f>
        <v>0</v>
      </c>
      <c r="BL130" s="2" t="s">
        <v>163</v>
      </c>
      <c r="BM130" s="153" t="s">
        <v>363</v>
      </c>
    </row>
    <row r="131" spans="1:47" s="17" customFormat="1" ht="36">
      <c r="A131" s="13"/>
      <c r="B131" s="14"/>
      <c r="C131" s="13"/>
      <c r="D131" s="157" t="s">
        <v>308</v>
      </c>
      <c r="E131" s="13"/>
      <c r="F131" s="188" t="s">
        <v>577</v>
      </c>
      <c r="G131" s="13"/>
      <c r="H131" s="13"/>
      <c r="I131" s="13"/>
      <c r="J131" s="13"/>
      <c r="K131" s="13"/>
      <c r="L131" s="14"/>
      <c r="M131" s="189"/>
      <c r="N131" s="190"/>
      <c r="O131" s="41"/>
      <c r="P131" s="41"/>
      <c r="Q131" s="41"/>
      <c r="R131" s="41"/>
      <c r="S131" s="41"/>
      <c r="T131" s="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" t="s">
        <v>308</v>
      </c>
      <c r="AU131" s="2" t="s">
        <v>77</v>
      </c>
    </row>
    <row r="132" spans="1:65" s="17" customFormat="1" ht="27.65" customHeight="1">
      <c r="A132" s="13"/>
      <c r="B132" s="142"/>
      <c r="C132" s="143" t="s">
        <v>147</v>
      </c>
      <c r="D132" s="143" t="s">
        <v>125</v>
      </c>
      <c r="E132" s="144" t="s">
        <v>364</v>
      </c>
      <c r="F132" s="145" t="s">
        <v>365</v>
      </c>
      <c r="G132" s="146" t="s">
        <v>356</v>
      </c>
      <c r="H132" s="147">
        <v>1</v>
      </c>
      <c r="I132" s="205"/>
      <c r="J132" s="148">
        <f>ROUND(I132*H132,2)</f>
        <v>0</v>
      </c>
      <c r="K132" s="145"/>
      <c r="L132" s="14"/>
      <c r="M132" s="149"/>
      <c r="N132" s="150" t="s">
        <v>33</v>
      </c>
      <c r="O132" s="151">
        <v>0</v>
      </c>
      <c r="P132" s="151">
        <f>O132*H132</f>
        <v>0</v>
      </c>
      <c r="Q132" s="151">
        <v>0</v>
      </c>
      <c r="R132" s="151">
        <f>Q132*H132</f>
        <v>0</v>
      </c>
      <c r="S132" s="151">
        <v>0</v>
      </c>
      <c r="T132" s="152">
        <f>S132*H132</f>
        <v>0</v>
      </c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R132" s="153" t="s">
        <v>163</v>
      </c>
      <c r="AT132" s="153" t="s">
        <v>125</v>
      </c>
      <c r="AU132" s="153" t="s">
        <v>77</v>
      </c>
      <c r="AY132" s="2" t="s">
        <v>122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2" t="s">
        <v>73</v>
      </c>
      <c r="BK132" s="154">
        <f>ROUND(I132*H132,2)</f>
        <v>0</v>
      </c>
      <c r="BL132" s="2" t="s">
        <v>163</v>
      </c>
      <c r="BM132" s="153" t="s">
        <v>366</v>
      </c>
    </row>
    <row r="133" spans="1:47" s="17" customFormat="1" ht="54">
      <c r="A133" s="13"/>
      <c r="B133" s="14"/>
      <c r="C133" s="13"/>
      <c r="D133" s="157" t="s">
        <v>308</v>
      </c>
      <c r="E133" s="13"/>
      <c r="F133" s="188" t="s">
        <v>576</v>
      </c>
      <c r="G133" s="13"/>
      <c r="H133" s="13"/>
      <c r="I133" s="13"/>
      <c r="J133" s="13"/>
      <c r="K133" s="13"/>
      <c r="L133" s="14"/>
      <c r="M133" s="189"/>
      <c r="N133" s="190"/>
      <c r="O133" s="41"/>
      <c r="P133" s="41"/>
      <c r="Q133" s="41"/>
      <c r="R133" s="41"/>
      <c r="S133" s="41"/>
      <c r="T133" s="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" t="s">
        <v>308</v>
      </c>
      <c r="AU133" s="2" t="s">
        <v>77</v>
      </c>
    </row>
    <row r="134" spans="1:65" s="17" customFormat="1" ht="16.5" customHeight="1">
      <c r="A134" s="13"/>
      <c r="B134" s="142"/>
      <c r="C134" s="143" t="s">
        <v>123</v>
      </c>
      <c r="D134" s="143" t="s">
        <v>125</v>
      </c>
      <c r="E134" s="144" t="s">
        <v>367</v>
      </c>
      <c r="F134" s="145" t="s">
        <v>368</v>
      </c>
      <c r="G134" s="146" t="s">
        <v>356</v>
      </c>
      <c r="H134" s="147">
        <v>1</v>
      </c>
      <c r="I134" s="205"/>
      <c r="J134" s="148">
        <f>ROUND(I134*H134,2)</f>
        <v>0</v>
      </c>
      <c r="K134" s="145"/>
      <c r="L134" s="14"/>
      <c r="M134" s="149"/>
      <c r="N134" s="150" t="s">
        <v>33</v>
      </c>
      <c r="O134" s="151">
        <v>0</v>
      </c>
      <c r="P134" s="151">
        <f>O134*H134</f>
        <v>0</v>
      </c>
      <c r="Q134" s="151">
        <v>0</v>
      </c>
      <c r="R134" s="151">
        <f>Q134*H134</f>
        <v>0</v>
      </c>
      <c r="S134" s="151">
        <v>0</v>
      </c>
      <c r="T134" s="152">
        <f>S134*H134</f>
        <v>0</v>
      </c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R134" s="153" t="s">
        <v>163</v>
      </c>
      <c r="AT134" s="153" t="s">
        <v>125</v>
      </c>
      <c r="AU134" s="153" t="s">
        <v>77</v>
      </c>
      <c r="AY134" s="2" t="s">
        <v>122</v>
      </c>
      <c r="BE134" s="154">
        <f>IF(N134="základní",J134,0)</f>
        <v>0</v>
      </c>
      <c r="BF134" s="154">
        <f>IF(N134="snížená",J134,0)</f>
        <v>0</v>
      </c>
      <c r="BG134" s="154">
        <f>IF(N134="zákl. přenesená",J134,0)</f>
        <v>0</v>
      </c>
      <c r="BH134" s="154">
        <f>IF(N134="sníž. přenesená",J134,0)</f>
        <v>0</v>
      </c>
      <c r="BI134" s="154">
        <f>IF(N134="nulová",J134,0)</f>
        <v>0</v>
      </c>
      <c r="BJ134" s="2" t="s">
        <v>73</v>
      </c>
      <c r="BK134" s="154">
        <f>ROUND(I134*H134,2)</f>
        <v>0</v>
      </c>
      <c r="BL134" s="2" t="s">
        <v>163</v>
      </c>
      <c r="BM134" s="153" t="s">
        <v>369</v>
      </c>
    </row>
    <row r="135" spans="1:65" s="17" customFormat="1" ht="16.5" customHeight="1">
      <c r="A135" s="13"/>
      <c r="B135" s="142"/>
      <c r="C135" s="143" t="s">
        <v>160</v>
      </c>
      <c r="D135" s="143" t="s">
        <v>125</v>
      </c>
      <c r="E135" s="144" t="s">
        <v>370</v>
      </c>
      <c r="F135" s="145" t="s">
        <v>371</v>
      </c>
      <c r="G135" s="146" t="s">
        <v>356</v>
      </c>
      <c r="H135" s="147">
        <v>1</v>
      </c>
      <c r="I135" s="205"/>
      <c r="J135" s="148">
        <f>ROUND(I135*H135,2)</f>
        <v>0</v>
      </c>
      <c r="K135" s="145"/>
      <c r="L135" s="14"/>
      <c r="M135" s="149"/>
      <c r="N135" s="150" t="s">
        <v>33</v>
      </c>
      <c r="O135" s="151">
        <v>0</v>
      </c>
      <c r="P135" s="151">
        <f>O135*H135</f>
        <v>0</v>
      </c>
      <c r="Q135" s="151">
        <v>0</v>
      </c>
      <c r="R135" s="151">
        <f>Q135*H135</f>
        <v>0</v>
      </c>
      <c r="S135" s="151">
        <v>0</v>
      </c>
      <c r="T135" s="152">
        <f>S135*H135</f>
        <v>0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R135" s="153" t="s">
        <v>163</v>
      </c>
      <c r="AT135" s="153" t="s">
        <v>125</v>
      </c>
      <c r="AU135" s="153" t="s">
        <v>77</v>
      </c>
      <c r="AY135" s="2" t="s">
        <v>122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2" t="s">
        <v>73</v>
      </c>
      <c r="BK135" s="154">
        <f>ROUND(I135*H135,2)</f>
        <v>0</v>
      </c>
      <c r="BL135" s="2" t="s">
        <v>163</v>
      </c>
      <c r="BM135" s="153" t="s">
        <v>372</v>
      </c>
    </row>
    <row r="136" spans="1:65" s="17" customFormat="1" ht="16.5" customHeight="1">
      <c r="A136" s="13"/>
      <c r="B136" s="142"/>
      <c r="C136" s="143" t="s">
        <v>165</v>
      </c>
      <c r="D136" s="143" t="s">
        <v>125</v>
      </c>
      <c r="E136" s="144" t="s">
        <v>373</v>
      </c>
      <c r="F136" s="145" t="s">
        <v>374</v>
      </c>
      <c r="G136" s="146" t="s">
        <v>356</v>
      </c>
      <c r="H136" s="147">
        <v>1</v>
      </c>
      <c r="I136" s="205"/>
      <c r="J136" s="148">
        <f>ROUND(I136*H136,2)</f>
        <v>0</v>
      </c>
      <c r="K136" s="145"/>
      <c r="L136" s="14"/>
      <c r="M136" s="149"/>
      <c r="N136" s="150" t="s">
        <v>33</v>
      </c>
      <c r="O136" s="151">
        <v>0</v>
      </c>
      <c r="P136" s="151">
        <f>O136*H136</f>
        <v>0</v>
      </c>
      <c r="Q136" s="151">
        <v>0</v>
      </c>
      <c r="R136" s="151">
        <f>Q136*H136</f>
        <v>0</v>
      </c>
      <c r="S136" s="151">
        <v>0</v>
      </c>
      <c r="T136" s="152">
        <f>S136*H136</f>
        <v>0</v>
      </c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R136" s="153" t="s">
        <v>163</v>
      </c>
      <c r="AT136" s="153" t="s">
        <v>125</v>
      </c>
      <c r="AU136" s="153" t="s">
        <v>77</v>
      </c>
      <c r="AY136" s="2" t="s">
        <v>122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2" t="s">
        <v>73</v>
      </c>
      <c r="BK136" s="154">
        <f>ROUND(I136*H136,2)</f>
        <v>0</v>
      </c>
      <c r="BL136" s="2" t="s">
        <v>163</v>
      </c>
      <c r="BM136" s="153" t="s">
        <v>375</v>
      </c>
    </row>
    <row r="137" spans="1:65" s="17" customFormat="1" ht="16.5" customHeight="1">
      <c r="A137" s="13"/>
      <c r="B137" s="142"/>
      <c r="C137" s="143" t="s">
        <v>169</v>
      </c>
      <c r="D137" s="143" t="s">
        <v>125</v>
      </c>
      <c r="E137" s="144" t="s">
        <v>376</v>
      </c>
      <c r="F137" s="145" t="s">
        <v>377</v>
      </c>
      <c r="G137" s="146" t="s">
        <v>356</v>
      </c>
      <c r="H137" s="147">
        <v>1</v>
      </c>
      <c r="I137" s="205"/>
      <c r="J137" s="148">
        <f>ROUND(I137*H137,2)</f>
        <v>0</v>
      </c>
      <c r="K137" s="145"/>
      <c r="L137" s="14"/>
      <c r="M137" s="194"/>
      <c r="N137" s="195" t="s">
        <v>33</v>
      </c>
      <c r="O137" s="196">
        <v>0</v>
      </c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R137" s="153" t="s">
        <v>163</v>
      </c>
      <c r="AT137" s="153" t="s">
        <v>125</v>
      </c>
      <c r="AU137" s="153" t="s">
        <v>77</v>
      </c>
      <c r="AY137" s="2" t="s">
        <v>122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2" t="s">
        <v>73</v>
      </c>
      <c r="BK137" s="154">
        <f>ROUND(I137*H137,2)</f>
        <v>0</v>
      </c>
      <c r="BL137" s="2" t="s">
        <v>163</v>
      </c>
      <c r="BM137" s="153" t="s">
        <v>378</v>
      </c>
    </row>
    <row r="138" spans="1:31" s="17" customFormat="1" ht="6.9" customHeight="1">
      <c r="A138" s="13"/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14"/>
      <c r="M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</sheetData>
  <autoFilter ref="C121:K137"/>
  <mergeCells count="9">
    <mergeCell ref="E85:H85"/>
    <mergeCell ref="E87:H87"/>
    <mergeCell ref="E112:H112"/>
    <mergeCell ref="E114:H114"/>
    <mergeCell ref="L2:V2"/>
    <mergeCell ref="E7:H7"/>
    <mergeCell ref="E9:H9"/>
    <mergeCell ref="E18:H18"/>
    <mergeCell ref="E27:H27"/>
  </mergeCells>
  <printOptions/>
  <pageMargins left="0.39375" right="0.39375" top="0.39375" bottom="0.39375" header="0.511805555555555" footer="0"/>
  <pageSetup fitToHeight="100" fitToWidth="1" horizontalDpi="300" verticalDpi="300" orientation="portrait" paperSize="9" scale="7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1"/>
  <sheetViews>
    <sheetView showGridLines="0" tabSelected="1" zoomScaleSheetLayoutView="100" workbookViewId="0" topLeftCell="A178">
      <selection activeCell="V184" sqref="V184"/>
    </sheetView>
  </sheetViews>
  <sheetFormatPr defaultColWidth="8.5742187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7"/>
    </row>
    <row r="2" spans="12:46" ht="36.9" customHeight="1">
      <c r="L2" s="208" t="s">
        <v>4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2" t="s">
        <v>82</v>
      </c>
    </row>
    <row r="3" spans="2:46" ht="6.9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77</v>
      </c>
    </row>
    <row r="4" spans="2:46" ht="24.9" customHeight="1">
      <c r="B4" s="5"/>
      <c r="D4" s="6" t="s">
        <v>83</v>
      </c>
      <c r="L4" s="5"/>
      <c r="M4" s="78" t="s">
        <v>9</v>
      </c>
      <c r="AT4" s="2" t="s">
        <v>2</v>
      </c>
    </row>
    <row r="5" spans="2:12" ht="6.9" customHeight="1">
      <c r="B5" s="5"/>
      <c r="L5" s="5"/>
    </row>
    <row r="6" spans="2:12" ht="12" customHeight="1">
      <c r="B6" s="5"/>
      <c r="D6" s="10" t="s">
        <v>12</v>
      </c>
      <c r="L6" s="5"/>
    </row>
    <row r="7" spans="2:12" ht="16.5" customHeight="1">
      <c r="B7" s="5"/>
      <c r="E7" s="230" t="str">
        <f>'Rekapitulace stavby'!K6</f>
        <v>Stavební úpravy prostor Přf UP - katedra informatiky</v>
      </c>
      <c r="F7" s="230"/>
      <c r="G7" s="230"/>
      <c r="H7" s="230"/>
      <c r="L7" s="5"/>
    </row>
    <row r="8" spans="1:31" s="17" customFormat="1" ht="12" customHeight="1">
      <c r="A8" s="13"/>
      <c r="B8" s="14"/>
      <c r="C8" s="13"/>
      <c r="D8" s="10" t="s">
        <v>84</v>
      </c>
      <c r="E8" s="13"/>
      <c r="F8" s="13"/>
      <c r="G8" s="13"/>
      <c r="H8" s="13"/>
      <c r="I8" s="13"/>
      <c r="J8" s="13"/>
      <c r="K8" s="13"/>
      <c r="L8" s="24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s="17" customFormat="1" ht="16.5" customHeight="1">
      <c r="A9" s="13"/>
      <c r="B9" s="14"/>
      <c r="C9" s="13"/>
      <c r="D9" s="13"/>
      <c r="E9" s="218" t="s">
        <v>379</v>
      </c>
      <c r="F9" s="218"/>
      <c r="G9" s="218"/>
      <c r="H9" s="218"/>
      <c r="I9" s="13"/>
      <c r="J9" s="13"/>
      <c r="K9" s="13"/>
      <c r="L9" s="24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s="17" customFormat="1" ht="12">
      <c r="A10" s="13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2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17" customFormat="1" ht="12" customHeight="1">
      <c r="A11" s="13"/>
      <c r="B11" s="14"/>
      <c r="C11" s="13"/>
      <c r="D11" s="10" t="s">
        <v>13</v>
      </c>
      <c r="E11" s="13"/>
      <c r="F11" s="11"/>
      <c r="G11" s="13"/>
      <c r="H11" s="13"/>
      <c r="I11" s="10" t="s">
        <v>14</v>
      </c>
      <c r="J11" s="11"/>
      <c r="K11" s="13"/>
      <c r="L11" s="24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s="17" customFormat="1" ht="12" customHeight="1">
      <c r="A12" s="13"/>
      <c r="B12" s="14"/>
      <c r="C12" s="13"/>
      <c r="D12" s="10" t="s">
        <v>15</v>
      </c>
      <c r="E12" s="13"/>
      <c r="F12" s="11" t="str">
        <f>'Rekapitulace stavby'!K8</f>
        <v>17. listopadu 1192/12</v>
      </c>
      <c r="G12" s="13"/>
      <c r="H12" s="13"/>
      <c r="I12" s="10" t="s">
        <v>17</v>
      </c>
      <c r="J12" s="79"/>
      <c r="K12" s="13"/>
      <c r="L12" s="2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s="17" customFormat="1" ht="10.75" customHeight="1">
      <c r="A13" s="13"/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24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s="17" customFormat="1" ht="12" customHeight="1">
      <c r="A14" s="13"/>
      <c r="B14" s="14"/>
      <c r="C14" s="13"/>
      <c r="D14" s="10" t="s">
        <v>18</v>
      </c>
      <c r="E14" s="13"/>
      <c r="F14" s="13"/>
      <c r="G14" s="13"/>
      <c r="H14" s="13"/>
      <c r="I14" s="10" t="s">
        <v>19</v>
      </c>
      <c r="J14" s="11">
        <f>IF('Rekapitulace stavby'!AN10="","",'Rekapitulace stavby'!AN10)</f>
        <v>61989592</v>
      </c>
      <c r="K14" s="13"/>
      <c r="L14" s="24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s="17" customFormat="1" ht="18" customHeight="1">
      <c r="A15" s="13"/>
      <c r="B15" s="14"/>
      <c r="C15" s="13"/>
      <c r="D15" s="13"/>
      <c r="E15" s="11" t="str">
        <f>IF('Rekapitulace stavby'!E11="","",'Rekapitulace stavby'!E11)</f>
        <v xml:space="preserve">Univerzita Palackého v Olomouci - Přírodovědecká fakulta </v>
      </c>
      <c r="F15" s="13"/>
      <c r="G15" s="13"/>
      <c r="H15" s="13"/>
      <c r="I15" s="10" t="s">
        <v>20</v>
      </c>
      <c r="J15" s="11" t="str">
        <f>IF('Rekapitulace stavby'!AN11="","",'Rekapitulace stavby'!AN11)</f>
        <v/>
      </c>
      <c r="K15" s="13"/>
      <c r="L15" s="24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s="17" customFormat="1" ht="6.9" customHeight="1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24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17" customFormat="1" ht="12" customHeight="1">
      <c r="A17" s="13"/>
      <c r="B17" s="14"/>
      <c r="C17" s="13"/>
      <c r="D17" s="10" t="s">
        <v>21</v>
      </c>
      <c r="E17" s="13"/>
      <c r="F17" s="13"/>
      <c r="G17" s="13"/>
      <c r="H17" s="13"/>
      <c r="I17" s="10" t="s">
        <v>19</v>
      </c>
      <c r="J17" s="11">
        <f>'Rekapitulace stavby'!AN13</f>
        <v>0</v>
      </c>
      <c r="K17" s="13"/>
      <c r="L17" s="24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s="17" customFormat="1" ht="18" customHeight="1">
      <c r="A18" s="13"/>
      <c r="B18" s="14"/>
      <c r="C18" s="13"/>
      <c r="D18" s="13"/>
      <c r="E18" s="209" t="str">
        <f>'Rekapitulace stavby'!E14</f>
        <v xml:space="preserve"> </v>
      </c>
      <c r="F18" s="209"/>
      <c r="G18" s="209"/>
      <c r="H18" s="209"/>
      <c r="I18" s="10" t="s">
        <v>20</v>
      </c>
      <c r="J18" s="11">
        <f>'Rekapitulace stavby'!AN14</f>
        <v>0</v>
      </c>
      <c r="K18" s="13"/>
      <c r="L18" s="24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s="17" customFormat="1" ht="6.9" customHeight="1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24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17" customFormat="1" ht="12" customHeight="1">
      <c r="A20" s="13"/>
      <c r="B20" s="14"/>
      <c r="C20" s="13"/>
      <c r="D20" s="10" t="s">
        <v>22</v>
      </c>
      <c r="E20" s="13"/>
      <c r="F20" s="13"/>
      <c r="G20" s="13"/>
      <c r="H20" s="13"/>
      <c r="I20" s="10" t="s">
        <v>19</v>
      </c>
      <c r="J20" s="11">
        <f>'Rekapitulace stavby'!AN16</f>
        <v>42987211</v>
      </c>
      <c r="K20" s="13"/>
      <c r="L20" s="24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17" customFormat="1" ht="18" customHeight="1">
      <c r="A21" s="13"/>
      <c r="B21" s="14"/>
      <c r="C21" s="13"/>
      <c r="D21" s="13"/>
      <c r="E21" s="11" t="s">
        <v>23</v>
      </c>
      <c r="F21" s="13"/>
      <c r="G21" s="13"/>
      <c r="H21" s="13"/>
      <c r="I21" s="10" t="s">
        <v>20</v>
      </c>
      <c r="J21" s="11" t="str">
        <f>'Rekapitulace stavby'!AN17</f>
        <v>CZ6708292173</v>
      </c>
      <c r="K21" s="13"/>
      <c r="L21" s="24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17" customFormat="1" ht="6.9" customHeight="1">
      <c r="A22" s="13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2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s="17" customFormat="1" ht="12" customHeight="1">
      <c r="A23" s="13"/>
      <c r="B23" s="14"/>
      <c r="C23" s="13"/>
      <c r="D23" s="10" t="s">
        <v>25</v>
      </c>
      <c r="E23" s="13"/>
      <c r="F23" s="13"/>
      <c r="G23" s="13"/>
      <c r="H23" s="13"/>
      <c r="I23" s="10" t="s">
        <v>19</v>
      </c>
      <c r="J23" s="11"/>
      <c r="K23" s="13"/>
      <c r="L23" s="2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s="17" customFormat="1" ht="18" customHeight="1">
      <c r="A24" s="13"/>
      <c r="B24" s="14"/>
      <c r="C24" s="13"/>
      <c r="D24" s="13"/>
      <c r="E24" s="11"/>
      <c r="F24" s="13"/>
      <c r="G24" s="13"/>
      <c r="H24" s="13"/>
      <c r="I24" s="10" t="s">
        <v>20</v>
      </c>
      <c r="J24" s="11"/>
      <c r="K24" s="13"/>
      <c r="L24" s="24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s="17" customFormat="1" ht="6.9" customHeight="1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24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17" customFormat="1" ht="12" customHeight="1">
      <c r="A26" s="13"/>
      <c r="B26" s="14"/>
      <c r="C26" s="13"/>
      <c r="D26" s="10" t="s">
        <v>27</v>
      </c>
      <c r="E26" s="13"/>
      <c r="F26" s="13"/>
      <c r="G26" s="13"/>
      <c r="H26" s="13"/>
      <c r="I26" s="13"/>
      <c r="J26" s="13"/>
      <c r="K26" s="13"/>
      <c r="L26" s="24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s="83" customFormat="1" ht="16.5" customHeight="1">
      <c r="A27" s="80"/>
      <c r="B27" s="81"/>
      <c r="C27" s="80"/>
      <c r="D27" s="80"/>
      <c r="E27" s="211"/>
      <c r="F27" s="211"/>
      <c r="G27" s="211"/>
      <c r="H27" s="211"/>
      <c r="I27" s="80"/>
      <c r="J27" s="80"/>
      <c r="K27" s="80"/>
      <c r="L27" s="82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</row>
    <row r="28" spans="1:31" s="17" customFormat="1" ht="6.9" customHeight="1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24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s="17" customFormat="1" ht="6.9" customHeight="1">
      <c r="A29" s="13"/>
      <c r="B29" s="14"/>
      <c r="C29" s="13"/>
      <c r="D29" s="49"/>
      <c r="E29" s="49"/>
      <c r="F29" s="49"/>
      <c r="G29" s="49"/>
      <c r="H29" s="49"/>
      <c r="I29" s="49"/>
      <c r="J29" s="49"/>
      <c r="K29" s="49"/>
      <c r="L29" s="24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s="17" customFormat="1" ht="14.4" customHeight="1">
      <c r="A30" s="13"/>
      <c r="B30" s="14"/>
      <c r="C30" s="13"/>
      <c r="D30" s="11" t="s">
        <v>86</v>
      </c>
      <c r="E30" s="13"/>
      <c r="F30" s="13"/>
      <c r="G30" s="13"/>
      <c r="H30" s="13"/>
      <c r="I30" s="13"/>
      <c r="J30" s="84">
        <f>J96</f>
        <v>0</v>
      </c>
      <c r="K30" s="13"/>
      <c r="L30" s="24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s="17" customFormat="1" ht="14.4" customHeight="1">
      <c r="A31" s="13"/>
      <c r="B31" s="14"/>
      <c r="C31" s="13"/>
      <c r="D31" s="85" t="s">
        <v>87</v>
      </c>
      <c r="E31" s="13"/>
      <c r="F31" s="13"/>
      <c r="G31" s="13"/>
      <c r="H31" s="13"/>
      <c r="I31" s="13"/>
      <c r="J31" s="84">
        <f>J106</f>
        <v>0</v>
      </c>
      <c r="K31" s="13"/>
      <c r="L31" s="24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s="17" customFormat="1" ht="25.5" customHeight="1">
      <c r="A32" s="13"/>
      <c r="B32" s="14"/>
      <c r="C32" s="13"/>
      <c r="D32" s="86" t="s">
        <v>28</v>
      </c>
      <c r="E32" s="13"/>
      <c r="F32" s="13"/>
      <c r="G32" s="13"/>
      <c r="H32" s="13"/>
      <c r="I32" s="13"/>
      <c r="J32" s="87">
        <f>ROUND(J30+J31,2)</f>
        <v>0</v>
      </c>
      <c r="K32" s="13"/>
      <c r="L32" s="24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17" customFormat="1" ht="6.9" customHeight="1">
      <c r="A33" s="13"/>
      <c r="B33" s="14"/>
      <c r="C33" s="13"/>
      <c r="D33" s="49"/>
      <c r="E33" s="49"/>
      <c r="F33" s="49"/>
      <c r="G33" s="49"/>
      <c r="H33" s="49"/>
      <c r="I33" s="49"/>
      <c r="J33" s="49"/>
      <c r="K33" s="49"/>
      <c r="L33" s="24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s="17" customFormat="1" ht="14.4" customHeight="1">
      <c r="A34" s="13"/>
      <c r="B34" s="14"/>
      <c r="C34" s="13"/>
      <c r="D34" s="13"/>
      <c r="E34" s="13"/>
      <c r="F34" s="88" t="s">
        <v>30</v>
      </c>
      <c r="G34" s="13"/>
      <c r="H34" s="13"/>
      <c r="I34" s="88" t="s">
        <v>29</v>
      </c>
      <c r="J34" s="88" t="s">
        <v>31</v>
      </c>
      <c r="K34" s="13"/>
      <c r="L34" s="24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s="17" customFormat="1" ht="14.4" customHeight="1">
      <c r="A35" s="13"/>
      <c r="B35" s="14"/>
      <c r="C35" s="13"/>
      <c r="D35" s="89" t="s">
        <v>32</v>
      </c>
      <c r="E35" s="10" t="s">
        <v>33</v>
      </c>
      <c r="F35" s="90">
        <f>ROUND((SUM(BE106:BE107)+SUM(BE127:BE200)),2)</f>
        <v>0</v>
      </c>
      <c r="G35" s="13"/>
      <c r="H35" s="13"/>
      <c r="I35" s="91">
        <v>0.21</v>
      </c>
      <c r="J35" s="90">
        <f>ROUND(((SUM(BE106:BE107)+SUM(BE127:BE200))*I35),2)</f>
        <v>0</v>
      </c>
      <c r="K35" s="13"/>
      <c r="L35" s="24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s="17" customFormat="1" ht="14.4" customHeight="1">
      <c r="A36" s="13"/>
      <c r="B36" s="14"/>
      <c r="C36" s="13"/>
      <c r="D36" s="13"/>
      <c r="E36" s="10" t="s">
        <v>34</v>
      </c>
      <c r="F36" s="90">
        <f>ROUND((SUM(BF106:BF107)+SUM(BF127:BF200)),2)</f>
        <v>0</v>
      </c>
      <c r="G36" s="13"/>
      <c r="H36" s="13"/>
      <c r="I36" s="91">
        <v>0.15</v>
      </c>
      <c r="J36" s="90">
        <f>ROUND(((SUM(BF106:BF107)+SUM(BF127:BF200))*I36),2)</f>
        <v>0</v>
      </c>
      <c r="K36" s="13"/>
      <c r="L36" s="24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s="17" customFormat="1" ht="14.4" customHeight="1" hidden="1">
      <c r="A37" s="13"/>
      <c r="B37" s="14"/>
      <c r="C37" s="13"/>
      <c r="D37" s="13"/>
      <c r="E37" s="10" t="s">
        <v>35</v>
      </c>
      <c r="F37" s="90">
        <f>ROUND((SUM(BG106:BG107)+SUM(BG127:BG200)),2)</f>
        <v>0</v>
      </c>
      <c r="G37" s="13"/>
      <c r="H37" s="13"/>
      <c r="I37" s="91">
        <v>0.21</v>
      </c>
      <c r="J37" s="90">
        <f>0</f>
        <v>0</v>
      </c>
      <c r="K37" s="13"/>
      <c r="L37" s="24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s="17" customFormat="1" ht="14.4" customHeight="1" hidden="1">
      <c r="A38" s="13"/>
      <c r="B38" s="14"/>
      <c r="C38" s="13"/>
      <c r="D38" s="13"/>
      <c r="E38" s="10" t="s">
        <v>36</v>
      </c>
      <c r="F38" s="90">
        <f>ROUND((SUM(BH106:BH107)+SUM(BH127:BH200)),2)</f>
        <v>0</v>
      </c>
      <c r="G38" s="13"/>
      <c r="H38" s="13"/>
      <c r="I38" s="91">
        <v>0.15</v>
      </c>
      <c r="J38" s="90">
        <f>0</f>
        <v>0</v>
      </c>
      <c r="K38" s="13"/>
      <c r="L38" s="24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s="17" customFormat="1" ht="14.4" customHeight="1" hidden="1">
      <c r="A39" s="13"/>
      <c r="B39" s="14"/>
      <c r="C39" s="13"/>
      <c r="D39" s="13"/>
      <c r="E39" s="10" t="s">
        <v>37</v>
      </c>
      <c r="F39" s="90">
        <f>ROUND((SUM(BI106:BI107)+SUM(BI127:BI200)),2)</f>
        <v>0</v>
      </c>
      <c r="G39" s="13"/>
      <c r="H39" s="13"/>
      <c r="I39" s="91">
        <v>0</v>
      </c>
      <c r="J39" s="90">
        <f>0</f>
        <v>0</v>
      </c>
      <c r="K39" s="13"/>
      <c r="L39" s="24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s="17" customFormat="1" ht="6.9" customHeight="1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24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s="17" customFormat="1" ht="25.5" customHeight="1">
      <c r="A41" s="13"/>
      <c r="B41" s="14"/>
      <c r="C41" s="92"/>
      <c r="D41" s="93" t="s">
        <v>38</v>
      </c>
      <c r="E41" s="43"/>
      <c r="F41" s="43"/>
      <c r="G41" s="94" t="s">
        <v>39</v>
      </c>
      <c r="H41" s="95" t="s">
        <v>40</v>
      </c>
      <c r="I41" s="43"/>
      <c r="J41" s="96">
        <f>SUM(J32:J39)</f>
        <v>0</v>
      </c>
      <c r="K41" s="97"/>
      <c r="L41" s="24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s="17" customFormat="1" ht="14.4" customHeight="1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24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2:12" ht="14.4" customHeight="1">
      <c r="B43" s="5"/>
      <c r="L43" s="5"/>
    </row>
    <row r="44" spans="2:12" ht="14.4" customHeight="1">
      <c r="B44" s="5"/>
      <c r="L44" s="5"/>
    </row>
    <row r="45" spans="2:12" ht="14.4" customHeight="1">
      <c r="B45" s="5"/>
      <c r="L45" s="5"/>
    </row>
    <row r="46" spans="2:12" ht="14.4" customHeight="1">
      <c r="B46" s="5"/>
      <c r="L46" s="5"/>
    </row>
    <row r="47" spans="2:12" ht="14.4" customHeight="1">
      <c r="B47" s="5"/>
      <c r="L47" s="5"/>
    </row>
    <row r="48" spans="2:12" ht="14.4" customHeight="1">
      <c r="B48" s="5"/>
      <c r="L48" s="5"/>
    </row>
    <row r="49" spans="2:12" ht="14.4" customHeight="1">
      <c r="B49" s="5"/>
      <c r="L49" s="5"/>
    </row>
    <row r="50" spans="2:12" s="17" customFormat="1" ht="14.4" customHeight="1">
      <c r="B50" s="24"/>
      <c r="D50" s="25" t="s">
        <v>41</v>
      </c>
      <c r="E50" s="26"/>
      <c r="F50" s="26"/>
      <c r="G50" s="25" t="s">
        <v>42</v>
      </c>
      <c r="H50" s="26"/>
      <c r="I50" s="26"/>
      <c r="J50" s="26"/>
      <c r="K50" s="26"/>
      <c r="L50" s="24"/>
    </row>
    <row r="51" spans="2:12" ht="12">
      <c r="B51" s="5"/>
      <c r="L51" s="5"/>
    </row>
    <row r="52" spans="2:12" ht="12">
      <c r="B52" s="5"/>
      <c r="L52" s="5"/>
    </row>
    <row r="53" spans="2:12" ht="12">
      <c r="B53" s="5"/>
      <c r="L53" s="5"/>
    </row>
    <row r="54" spans="2:12" ht="12">
      <c r="B54" s="5"/>
      <c r="L54" s="5"/>
    </row>
    <row r="55" spans="2:12" ht="12">
      <c r="B55" s="5"/>
      <c r="L55" s="5"/>
    </row>
    <row r="56" spans="2:12" ht="12">
      <c r="B56" s="5"/>
      <c r="L56" s="5"/>
    </row>
    <row r="57" spans="2:12" ht="12">
      <c r="B57" s="5"/>
      <c r="L57" s="5"/>
    </row>
    <row r="58" spans="2:12" ht="12">
      <c r="B58" s="5"/>
      <c r="L58" s="5"/>
    </row>
    <row r="59" spans="2:12" ht="12">
      <c r="B59" s="5"/>
      <c r="L59" s="5"/>
    </row>
    <row r="60" spans="2:12" ht="12">
      <c r="B60" s="5"/>
      <c r="L60" s="5"/>
    </row>
    <row r="61" spans="1:31" s="17" customFormat="1" ht="12.5">
      <c r="A61" s="13"/>
      <c r="B61" s="14"/>
      <c r="C61" s="13"/>
      <c r="D61" s="27" t="s">
        <v>43</v>
      </c>
      <c r="E61" s="16"/>
      <c r="F61" s="98" t="s">
        <v>44</v>
      </c>
      <c r="G61" s="27" t="s">
        <v>43</v>
      </c>
      <c r="H61" s="16"/>
      <c r="I61" s="16"/>
      <c r="J61" s="99" t="s">
        <v>44</v>
      </c>
      <c r="K61" s="16"/>
      <c r="L61" s="24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2:12" ht="12">
      <c r="B62" s="5"/>
      <c r="L62" s="5"/>
    </row>
    <row r="63" spans="2:12" ht="12">
      <c r="B63" s="5"/>
      <c r="L63" s="5"/>
    </row>
    <row r="64" spans="2:12" ht="12">
      <c r="B64" s="5"/>
      <c r="L64" s="5"/>
    </row>
    <row r="65" spans="1:31" s="17" customFormat="1" ht="13">
      <c r="A65" s="13"/>
      <c r="B65" s="14"/>
      <c r="C65" s="13"/>
      <c r="D65" s="25" t="s">
        <v>45</v>
      </c>
      <c r="E65" s="28"/>
      <c r="F65" s="28"/>
      <c r="G65" s="25" t="s">
        <v>46</v>
      </c>
      <c r="H65" s="28"/>
      <c r="I65" s="28"/>
      <c r="J65" s="28"/>
      <c r="K65" s="28"/>
      <c r="L65" s="24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2:12" ht="12">
      <c r="B66" s="5"/>
      <c r="L66" s="5"/>
    </row>
    <row r="67" spans="2:12" ht="12">
      <c r="B67" s="5"/>
      <c r="L67" s="5"/>
    </row>
    <row r="68" spans="2:12" ht="12">
      <c r="B68" s="5"/>
      <c r="L68" s="5"/>
    </row>
    <row r="69" spans="2:12" ht="12">
      <c r="B69" s="5"/>
      <c r="L69" s="5"/>
    </row>
    <row r="70" spans="2:12" ht="12">
      <c r="B70" s="5"/>
      <c r="L70" s="5"/>
    </row>
    <row r="71" spans="2:12" ht="12">
      <c r="B71" s="5"/>
      <c r="L71" s="5"/>
    </row>
    <row r="72" spans="2:12" ht="12">
      <c r="B72" s="5"/>
      <c r="L72" s="5"/>
    </row>
    <row r="73" spans="2:12" ht="12">
      <c r="B73" s="5"/>
      <c r="L73" s="5"/>
    </row>
    <row r="74" spans="2:12" ht="12">
      <c r="B74" s="5"/>
      <c r="L74" s="5"/>
    </row>
    <row r="75" spans="2:12" ht="12">
      <c r="B75" s="5"/>
      <c r="L75" s="5"/>
    </row>
    <row r="76" spans="1:31" s="17" customFormat="1" ht="12.5">
      <c r="A76" s="13"/>
      <c r="B76" s="14"/>
      <c r="C76" s="13"/>
      <c r="D76" s="27" t="s">
        <v>43</v>
      </c>
      <c r="E76" s="16"/>
      <c r="F76" s="98" t="s">
        <v>44</v>
      </c>
      <c r="G76" s="27" t="s">
        <v>43</v>
      </c>
      <c r="H76" s="16"/>
      <c r="I76" s="16"/>
      <c r="J76" s="99" t="s">
        <v>44</v>
      </c>
      <c r="K76" s="16"/>
      <c r="L76" s="24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s="17" customFormat="1" ht="14.4" customHeight="1">
      <c r="A77" s="13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24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81" spans="1:31" s="17" customFormat="1" ht="6.9" customHeight="1">
      <c r="A81" s="13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24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s="17" customFormat="1" ht="24.9" customHeight="1">
      <c r="A82" s="13"/>
      <c r="B82" s="14"/>
      <c r="C82" s="6" t="s">
        <v>88</v>
      </c>
      <c r="D82" s="13"/>
      <c r="E82" s="13"/>
      <c r="F82" s="13"/>
      <c r="G82" s="13"/>
      <c r="H82" s="13"/>
      <c r="I82" s="13"/>
      <c r="J82" s="13"/>
      <c r="K82" s="13"/>
      <c r="L82" s="24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s="17" customFormat="1" ht="6.9" customHeight="1">
      <c r="A83" s="13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24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s="17" customFormat="1" ht="12" customHeight="1">
      <c r="A84" s="13"/>
      <c r="B84" s="14"/>
      <c r="C84" s="10" t="s">
        <v>12</v>
      </c>
      <c r="D84" s="13"/>
      <c r="E84" s="13"/>
      <c r="F84" s="13"/>
      <c r="G84" s="13"/>
      <c r="H84" s="13"/>
      <c r="I84" s="13"/>
      <c r="J84" s="13"/>
      <c r="K84" s="13"/>
      <c r="L84" s="24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s="17" customFormat="1" ht="16.5" customHeight="1">
      <c r="A85" s="13"/>
      <c r="B85" s="14"/>
      <c r="C85" s="13"/>
      <c r="D85" s="13"/>
      <c r="E85" s="230" t="str">
        <f>E7</f>
        <v>Stavební úpravy prostor Přf UP - katedra informatiky</v>
      </c>
      <c r="F85" s="230"/>
      <c r="G85" s="230"/>
      <c r="H85" s="230"/>
      <c r="I85" s="13"/>
      <c r="J85" s="13"/>
      <c r="K85" s="13"/>
      <c r="L85" s="24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s="17" customFormat="1" ht="12" customHeight="1">
      <c r="A86" s="13"/>
      <c r="B86" s="14"/>
      <c r="C86" s="10" t="s">
        <v>84</v>
      </c>
      <c r="D86" s="13"/>
      <c r="E86" s="13"/>
      <c r="F86" s="13"/>
      <c r="G86" s="13"/>
      <c r="H86" s="13"/>
      <c r="I86" s="13"/>
      <c r="J86" s="13"/>
      <c r="K86" s="13"/>
      <c r="L86" s="24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s="17" customFormat="1" ht="16.5" customHeight="1">
      <c r="A87" s="13"/>
      <c r="B87" s="14"/>
      <c r="C87" s="13"/>
      <c r="D87" s="13"/>
      <c r="E87" s="218" t="str">
        <f>E9</f>
        <v>3 - vnitřní úpravy - úprava elektroinstalace</v>
      </c>
      <c r="F87" s="218"/>
      <c r="G87" s="218"/>
      <c r="H87" s="218"/>
      <c r="I87" s="13"/>
      <c r="J87" s="13"/>
      <c r="K87" s="13"/>
      <c r="L87" s="24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s="17" customFormat="1" ht="6.9" customHeight="1">
      <c r="A88" s="13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24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s="17" customFormat="1" ht="12" customHeight="1">
      <c r="A89" s="13"/>
      <c r="B89" s="14"/>
      <c r="C89" s="10" t="s">
        <v>15</v>
      </c>
      <c r="D89" s="13"/>
      <c r="E89" s="13"/>
      <c r="F89" s="11" t="str">
        <f>F12</f>
        <v>17. listopadu 1192/12</v>
      </c>
      <c r="G89" s="13"/>
      <c r="H89" s="13"/>
      <c r="I89" s="10" t="s">
        <v>17</v>
      </c>
      <c r="J89" s="79" t="str">
        <f>IF(J12="","",J12)</f>
        <v/>
      </c>
      <c r="K89" s="13"/>
      <c r="L89" s="24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s="17" customFormat="1" ht="6.9" customHeight="1">
      <c r="A90" s="13"/>
      <c r="B90" s="14"/>
      <c r="C90" s="13"/>
      <c r="D90" s="13"/>
      <c r="E90" s="13"/>
      <c r="F90" s="13"/>
      <c r="G90" s="13"/>
      <c r="H90" s="13"/>
      <c r="I90" s="13"/>
      <c r="J90" s="13"/>
      <c r="K90" s="13"/>
      <c r="L90" s="24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s="17" customFormat="1" ht="40" customHeight="1">
      <c r="A91" s="13"/>
      <c r="B91" s="14"/>
      <c r="C91" s="10" t="s">
        <v>18</v>
      </c>
      <c r="D91" s="13"/>
      <c r="E91" s="13"/>
      <c r="F91" s="11" t="str">
        <f>E15</f>
        <v xml:space="preserve">Univerzita Palackého v Olomouci - Přírodovědecká fakulta </v>
      </c>
      <c r="G91" s="13"/>
      <c r="H91" s="13"/>
      <c r="I91" s="10" t="s">
        <v>22</v>
      </c>
      <c r="J91" s="100" t="str">
        <f>E21</f>
        <v>Ing. arch. David Helcel, Dolní nám. 30, Olomouc</v>
      </c>
      <c r="K91" s="13"/>
      <c r="L91" s="24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s="17" customFormat="1" ht="54.5" customHeight="1">
      <c r="A92" s="13"/>
      <c r="B92" s="14"/>
      <c r="C92" s="10" t="s">
        <v>21</v>
      </c>
      <c r="D92" s="13"/>
      <c r="E92" s="13"/>
      <c r="F92" s="11" t="str">
        <f>IF(E18="","",E18)</f>
        <v xml:space="preserve"> </v>
      </c>
      <c r="G92" s="13"/>
      <c r="H92" s="13"/>
      <c r="I92" s="10" t="s">
        <v>25</v>
      </c>
      <c r="J92" s="100">
        <f>E24</f>
        <v>0</v>
      </c>
      <c r="K92" s="13"/>
      <c r="L92" s="24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s="17" customFormat="1" ht="10.4" customHeight="1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24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s="17" customFormat="1" ht="29.25" customHeight="1">
      <c r="A94" s="13"/>
      <c r="B94" s="14"/>
      <c r="C94" s="101" t="s">
        <v>89</v>
      </c>
      <c r="D94" s="92"/>
      <c r="E94" s="92"/>
      <c r="F94" s="92"/>
      <c r="G94" s="92"/>
      <c r="H94" s="92"/>
      <c r="I94" s="92"/>
      <c r="J94" s="102" t="s">
        <v>90</v>
      </c>
      <c r="K94" s="92"/>
      <c r="L94" s="24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s="17" customFormat="1" ht="10.4" customHeight="1">
      <c r="A95" s="13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24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47" s="17" customFormat="1" ht="22.75" customHeight="1">
      <c r="A96" s="13"/>
      <c r="B96" s="14"/>
      <c r="C96" s="103" t="s">
        <v>91</v>
      </c>
      <c r="D96" s="13"/>
      <c r="E96" s="13"/>
      <c r="F96" s="13"/>
      <c r="G96" s="13"/>
      <c r="H96" s="13"/>
      <c r="I96" s="13"/>
      <c r="J96" s="87">
        <f>J127</f>
        <v>0</v>
      </c>
      <c r="K96" s="13"/>
      <c r="L96" s="24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U96" s="2" t="s">
        <v>92</v>
      </c>
    </row>
    <row r="97" spans="2:12" s="104" customFormat="1" ht="24.9" customHeight="1">
      <c r="B97" s="105"/>
      <c r="D97" s="106" t="s">
        <v>97</v>
      </c>
      <c r="E97" s="107"/>
      <c r="F97" s="107"/>
      <c r="G97" s="107"/>
      <c r="H97" s="107"/>
      <c r="I97" s="107"/>
      <c r="J97" s="108">
        <f>J128</f>
        <v>0</v>
      </c>
      <c r="L97" s="105"/>
    </row>
    <row r="98" spans="2:12" s="109" customFormat="1" ht="20" customHeight="1">
      <c r="B98" s="110"/>
      <c r="D98" s="111" t="s">
        <v>380</v>
      </c>
      <c r="E98" s="112"/>
      <c r="F98" s="112"/>
      <c r="G98" s="112"/>
      <c r="H98" s="112"/>
      <c r="I98" s="112"/>
      <c r="J98" s="113">
        <f>J129</f>
        <v>0</v>
      </c>
      <c r="L98" s="110"/>
    </row>
    <row r="99" spans="2:12" s="109" customFormat="1" ht="14.9" customHeight="1">
      <c r="B99" s="110"/>
      <c r="D99" s="111" t="s">
        <v>381</v>
      </c>
      <c r="E99" s="112"/>
      <c r="F99" s="112"/>
      <c r="G99" s="112"/>
      <c r="H99" s="112"/>
      <c r="I99" s="112"/>
      <c r="J99" s="113">
        <f>J131</f>
        <v>0</v>
      </c>
      <c r="L99" s="110"/>
    </row>
    <row r="100" spans="2:12" s="109" customFormat="1" ht="14.9" customHeight="1">
      <c r="B100" s="110"/>
      <c r="D100" s="111" t="s">
        <v>382</v>
      </c>
      <c r="E100" s="112"/>
      <c r="F100" s="112"/>
      <c r="G100" s="112"/>
      <c r="H100" s="112"/>
      <c r="I100" s="112"/>
      <c r="J100" s="113">
        <f>J139</f>
        <v>0</v>
      </c>
      <c r="L100" s="110"/>
    </row>
    <row r="101" spans="2:12" s="109" customFormat="1" ht="14.9" customHeight="1">
      <c r="B101" s="110"/>
      <c r="D101" s="111" t="s">
        <v>383</v>
      </c>
      <c r="E101" s="112"/>
      <c r="F101" s="112"/>
      <c r="G101" s="112"/>
      <c r="H101" s="112"/>
      <c r="I101" s="112"/>
      <c r="J101" s="113">
        <f>J146</f>
        <v>0</v>
      </c>
      <c r="L101" s="110"/>
    </row>
    <row r="102" spans="2:12" s="109" customFormat="1" ht="14.9" customHeight="1">
      <c r="B102" s="110"/>
      <c r="D102" s="111" t="s">
        <v>384</v>
      </c>
      <c r="E102" s="112"/>
      <c r="F102" s="112"/>
      <c r="G102" s="112"/>
      <c r="H102" s="112"/>
      <c r="I102" s="112"/>
      <c r="J102" s="113">
        <f>J173</f>
        <v>0</v>
      </c>
      <c r="L102" s="110"/>
    </row>
    <row r="103" spans="2:12" s="109" customFormat="1" ht="14.9" customHeight="1">
      <c r="B103" s="110"/>
      <c r="D103" s="111" t="s">
        <v>385</v>
      </c>
      <c r="E103" s="112"/>
      <c r="F103" s="112"/>
      <c r="G103" s="112"/>
      <c r="H103" s="112"/>
      <c r="I103" s="112"/>
      <c r="J103" s="113">
        <f>J195</f>
        <v>0</v>
      </c>
      <c r="L103" s="110"/>
    </row>
    <row r="104" spans="1:31" s="17" customFormat="1" ht="21.9" customHeight="1">
      <c r="A104" s="13"/>
      <c r="B104" s="14"/>
      <c r="C104" s="13"/>
      <c r="D104" s="13"/>
      <c r="E104" s="13"/>
      <c r="F104" s="13"/>
      <c r="G104" s="13"/>
      <c r="H104" s="13"/>
      <c r="I104" s="13"/>
      <c r="J104" s="13"/>
      <c r="K104" s="13"/>
      <c r="L104" s="24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s="17" customFormat="1" ht="6.9" customHeight="1">
      <c r="A105" s="13"/>
      <c r="B105" s="14"/>
      <c r="C105" s="13"/>
      <c r="D105" s="13"/>
      <c r="E105" s="13"/>
      <c r="F105" s="13"/>
      <c r="G105" s="13"/>
      <c r="H105" s="13"/>
      <c r="I105" s="13"/>
      <c r="J105" s="13"/>
      <c r="K105" s="13"/>
      <c r="L105" s="24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s="17" customFormat="1" ht="29.25" customHeight="1">
      <c r="A106" s="13"/>
      <c r="B106" s="14"/>
      <c r="C106" s="103" t="s">
        <v>105</v>
      </c>
      <c r="D106" s="13"/>
      <c r="E106" s="13"/>
      <c r="F106" s="13"/>
      <c r="G106" s="13"/>
      <c r="H106" s="13"/>
      <c r="I106" s="13"/>
      <c r="J106" s="114">
        <v>0</v>
      </c>
      <c r="K106" s="13"/>
      <c r="L106" s="24"/>
      <c r="N106" s="115" t="s">
        <v>32</v>
      </c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s="17" customFormat="1" ht="18" customHeight="1">
      <c r="A107" s="13"/>
      <c r="B107" s="14"/>
      <c r="C107" s="13"/>
      <c r="D107" s="13"/>
      <c r="E107" s="13"/>
      <c r="F107" s="13"/>
      <c r="G107" s="13"/>
      <c r="H107" s="13"/>
      <c r="I107" s="13"/>
      <c r="J107" s="13"/>
      <c r="K107" s="13"/>
      <c r="L107" s="24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s="17" customFormat="1" ht="29.25" customHeight="1">
      <c r="A108" s="13"/>
      <c r="B108" s="14"/>
      <c r="C108" s="116" t="s">
        <v>106</v>
      </c>
      <c r="D108" s="92"/>
      <c r="E108" s="92"/>
      <c r="F108" s="92"/>
      <c r="G108" s="92"/>
      <c r="H108" s="92"/>
      <c r="I108" s="92"/>
      <c r="J108" s="117">
        <f>ROUND(J96+J106,2)</f>
        <v>0</v>
      </c>
      <c r="K108" s="92"/>
      <c r="L108" s="24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s="17" customFormat="1" ht="6.9" customHeight="1">
      <c r="A109" s="13"/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24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3" spans="1:31" s="17" customFormat="1" ht="6.9" customHeight="1">
      <c r="A113" s="13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24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s="17" customFormat="1" ht="24.9" customHeight="1">
      <c r="A114" s="13"/>
      <c r="B114" s="14"/>
      <c r="C114" s="6" t="s">
        <v>107</v>
      </c>
      <c r="D114" s="13"/>
      <c r="E114" s="13"/>
      <c r="F114" s="13"/>
      <c r="G114" s="13"/>
      <c r="H114" s="13"/>
      <c r="I114" s="13"/>
      <c r="J114" s="13"/>
      <c r="K114" s="13"/>
      <c r="L114" s="24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s="17" customFormat="1" ht="6.9" customHeight="1">
      <c r="A115" s="13"/>
      <c r="B115" s="14"/>
      <c r="C115" s="13"/>
      <c r="D115" s="13"/>
      <c r="E115" s="13"/>
      <c r="F115" s="13"/>
      <c r="G115" s="13"/>
      <c r="H115" s="13"/>
      <c r="I115" s="13"/>
      <c r="J115" s="13"/>
      <c r="K115" s="13"/>
      <c r="L115" s="24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s="17" customFormat="1" ht="12" customHeight="1">
      <c r="A116" s="13"/>
      <c r="B116" s="14"/>
      <c r="C116" s="10" t="s">
        <v>12</v>
      </c>
      <c r="D116" s="13"/>
      <c r="E116" s="13"/>
      <c r="F116" s="13"/>
      <c r="G116" s="13"/>
      <c r="H116" s="13"/>
      <c r="I116" s="13"/>
      <c r="J116" s="13"/>
      <c r="K116" s="13"/>
      <c r="L116" s="24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s="17" customFormat="1" ht="16.5" customHeight="1">
      <c r="A117" s="13"/>
      <c r="B117" s="14"/>
      <c r="C117" s="13"/>
      <c r="D117" s="13"/>
      <c r="E117" s="230" t="str">
        <f>E7</f>
        <v>Stavební úpravy prostor Přf UP - katedra informatiky</v>
      </c>
      <c r="F117" s="230"/>
      <c r="G117" s="230"/>
      <c r="H117" s="230"/>
      <c r="I117" s="13"/>
      <c r="J117" s="13"/>
      <c r="K117" s="13"/>
      <c r="L117" s="24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s="17" customFormat="1" ht="12" customHeight="1">
      <c r="A118" s="13"/>
      <c r="B118" s="14"/>
      <c r="C118" s="10" t="s">
        <v>84</v>
      </c>
      <c r="D118" s="13"/>
      <c r="E118" s="13"/>
      <c r="F118" s="13"/>
      <c r="G118" s="13"/>
      <c r="H118" s="13"/>
      <c r="I118" s="13"/>
      <c r="J118" s="13"/>
      <c r="K118" s="13"/>
      <c r="L118" s="24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s="17" customFormat="1" ht="16.5" customHeight="1">
      <c r="A119" s="13"/>
      <c r="B119" s="14"/>
      <c r="C119" s="13"/>
      <c r="D119" s="13"/>
      <c r="E119" s="218" t="str">
        <f>E9</f>
        <v>3 - vnitřní úpravy - úprava elektroinstalace</v>
      </c>
      <c r="F119" s="218"/>
      <c r="G119" s="218"/>
      <c r="H119" s="218"/>
      <c r="I119" s="13"/>
      <c r="J119" s="13"/>
      <c r="K119" s="13"/>
      <c r="L119" s="24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s="17" customFormat="1" ht="6.9" customHeight="1">
      <c r="A120" s="13"/>
      <c r="B120" s="14"/>
      <c r="C120" s="13"/>
      <c r="D120" s="13"/>
      <c r="E120" s="13"/>
      <c r="F120" s="13"/>
      <c r="G120" s="13"/>
      <c r="H120" s="13"/>
      <c r="I120" s="13"/>
      <c r="J120" s="13"/>
      <c r="K120" s="13"/>
      <c r="L120" s="24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s="17" customFormat="1" ht="12" customHeight="1">
      <c r="A121" s="13"/>
      <c r="B121" s="14"/>
      <c r="C121" s="10" t="s">
        <v>15</v>
      </c>
      <c r="D121" s="13"/>
      <c r="E121" s="13"/>
      <c r="F121" s="11" t="str">
        <f>F12</f>
        <v>17. listopadu 1192/12</v>
      </c>
      <c r="G121" s="13"/>
      <c r="H121" s="13"/>
      <c r="I121" s="10" t="s">
        <v>17</v>
      </c>
      <c r="J121" s="79" t="str">
        <f>IF(J12="","",J12)</f>
        <v/>
      </c>
      <c r="K121" s="13"/>
      <c r="L121" s="24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s="17" customFormat="1" ht="6.9" customHeight="1">
      <c r="A122" s="13"/>
      <c r="B122" s="14"/>
      <c r="C122" s="13"/>
      <c r="D122" s="13"/>
      <c r="E122" s="13"/>
      <c r="F122" s="13"/>
      <c r="G122" s="13"/>
      <c r="H122" s="13"/>
      <c r="I122" s="13"/>
      <c r="J122" s="13"/>
      <c r="K122" s="13"/>
      <c r="L122" s="24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s="17" customFormat="1" ht="40" customHeight="1">
      <c r="A123" s="13"/>
      <c r="B123" s="14"/>
      <c r="C123" s="10" t="s">
        <v>18</v>
      </c>
      <c r="D123" s="13"/>
      <c r="E123" s="13"/>
      <c r="F123" s="11" t="str">
        <f>E15</f>
        <v xml:space="preserve">Univerzita Palackého v Olomouci - Přírodovědecká fakulta </v>
      </c>
      <c r="G123" s="13"/>
      <c r="H123" s="13"/>
      <c r="I123" s="10" t="s">
        <v>22</v>
      </c>
      <c r="J123" s="100" t="str">
        <f>E21</f>
        <v>Ing. arch. David Helcel, Dolní nám. 30, Olomouc</v>
      </c>
      <c r="K123" s="13"/>
      <c r="L123" s="24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s="17" customFormat="1" ht="54.5" customHeight="1">
      <c r="A124" s="13"/>
      <c r="B124" s="14"/>
      <c r="C124" s="10" t="s">
        <v>21</v>
      </c>
      <c r="D124" s="13"/>
      <c r="E124" s="13"/>
      <c r="F124" s="11" t="str">
        <f>IF(E18="","",E18)</f>
        <v xml:space="preserve"> </v>
      </c>
      <c r="G124" s="13"/>
      <c r="H124" s="13"/>
      <c r="I124" s="10" t="s">
        <v>25</v>
      </c>
      <c r="J124" s="100">
        <f>E24</f>
        <v>0</v>
      </c>
      <c r="K124" s="13"/>
      <c r="L124" s="24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s="17" customFormat="1" ht="10.4" customHeight="1">
      <c r="A125" s="13"/>
      <c r="B125" s="14"/>
      <c r="C125" s="13"/>
      <c r="D125" s="13"/>
      <c r="E125" s="13"/>
      <c r="F125" s="13"/>
      <c r="G125" s="13"/>
      <c r="H125" s="13"/>
      <c r="I125" s="13"/>
      <c r="J125" s="13"/>
      <c r="K125" s="13"/>
      <c r="L125" s="24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s="124" customFormat="1" ht="29.25" customHeight="1">
      <c r="A126" s="118"/>
      <c r="B126" s="119"/>
      <c r="C126" s="120" t="s">
        <v>108</v>
      </c>
      <c r="D126" s="121" t="s">
        <v>53</v>
      </c>
      <c r="E126" s="121" t="s">
        <v>49</v>
      </c>
      <c r="F126" s="121" t="s">
        <v>50</v>
      </c>
      <c r="G126" s="121" t="s">
        <v>109</v>
      </c>
      <c r="H126" s="121" t="s">
        <v>110</v>
      </c>
      <c r="I126" s="121" t="s">
        <v>111</v>
      </c>
      <c r="J126" s="121" t="s">
        <v>90</v>
      </c>
      <c r="K126" s="122" t="s">
        <v>112</v>
      </c>
      <c r="L126" s="123"/>
      <c r="M126" s="45"/>
      <c r="N126" s="46" t="s">
        <v>32</v>
      </c>
      <c r="O126" s="46" t="s">
        <v>113</v>
      </c>
      <c r="P126" s="46" t="s">
        <v>114</v>
      </c>
      <c r="Q126" s="46" t="s">
        <v>115</v>
      </c>
      <c r="R126" s="46" t="s">
        <v>116</v>
      </c>
      <c r="S126" s="46" t="s">
        <v>117</v>
      </c>
      <c r="T126" s="47" t="s">
        <v>118</v>
      </c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</row>
    <row r="127" spans="1:63" s="17" customFormat="1" ht="22.75" customHeight="1">
      <c r="A127" s="13"/>
      <c r="B127" s="14"/>
      <c r="C127" s="53" t="s">
        <v>119</v>
      </c>
      <c r="D127" s="13"/>
      <c r="E127" s="13"/>
      <c r="F127" s="13"/>
      <c r="G127" s="13"/>
      <c r="H127" s="13"/>
      <c r="I127" s="13"/>
      <c r="J127" s="125">
        <f>BK127</f>
        <v>0</v>
      </c>
      <c r="K127" s="13"/>
      <c r="L127" s="14"/>
      <c r="M127" s="48"/>
      <c r="N127" s="39"/>
      <c r="O127" s="49"/>
      <c r="P127" s="126">
        <f>P128</f>
        <v>0</v>
      </c>
      <c r="Q127" s="49"/>
      <c r="R127" s="126">
        <f>R128</f>
        <v>0</v>
      </c>
      <c r="S127" s="49"/>
      <c r="T127" s="127">
        <f>T128</f>
        <v>0</v>
      </c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" t="s">
        <v>67</v>
      </c>
      <c r="AU127" s="2" t="s">
        <v>92</v>
      </c>
      <c r="BK127" s="128">
        <f>BK128</f>
        <v>0</v>
      </c>
    </row>
    <row r="128" spans="2:63" s="129" customFormat="1" ht="26" customHeight="1">
      <c r="B128" s="130"/>
      <c r="D128" s="131" t="s">
        <v>67</v>
      </c>
      <c r="E128" s="132" t="s">
        <v>156</v>
      </c>
      <c r="F128" s="132" t="s">
        <v>157</v>
      </c>
      <c r="J128" s="133">
        <f>BK128</f>
        <v>0</v>
      </c>
      <c r="L128" s="130"/>
      <c r="M128" s="134"/>
      <c r="N128" s="135"/>
      <c r="O128" s="135"/>
      <c r="P128" s="136">
        <f>P129</f>
        <v>0</v>
      </c>
      <c r="Q128" s="135"/>
      <c r="R128" s="136">
        <f>R129</f>
        <v>0</v>
      </c>
      <c r="S128" s="135"/>
      <c r="T128" s="137">
        <f>T129</f>
        <v>0</v>
      </c>
      <c r="AR128" s="131" t="s">
        <v>77</v>
      </c>
      <c r="AT128" s="138" t="s">
        <v>67</v>
      </c>
      <c r="AU128" s="138" t="s">
        <v>68</v>
      </c>
      <c r="AY128" s="131" t="s">
        <v>122</v>
      </c>
      <c r="BK128" s="139">
        <f>BK129</f>
        <v>0</v>
      </c>
    </row>
    <row r="129" spans="2:63" s="129" customFormat="1" ht="22.75" customHeight="1">
      <c r="B129" s="130"/>
      <c r="D129" s="131" t="s">
        <v>67</v>
      </c>
      <c r="E129" s="140" t="s">
        <v>386</v>
      </c>
      <c r="F129" s="140" t="s">
        <v>387</v>
      </c>
      <c r="J129" s="141">
        <f>BK129</f>
        <v>0</v>
      </c>
      <c r="L129" s="130"/>
      <c r="M129" s="134"/>
      <c r="N129" s="135"/>
      <c r="O129" s="135"/>
      <c r="P129" s="136">
        <f>P130+P131+P139+P146+P173+P195</f>
        <v>0</v>
      </c>
      <c r="Q129" s="135"/>
      <c r="R129" s="136">
        <f>R130+R131+R139+R146+R173+R195</f>
        <v>0</v>
      </c>
      <c r="S129" s="135"/>
      <c r="T129" s="137">
        <f>T130+T131+T139+T146+T173+T195</f>
        <v>0</v>
      </c>
      <c r="AR129" s="131" t="s">
        <v>77</v>
      </c>
      <c r="AT129" s="138" t="s">
        <v>67</v>
      </c>
      <c r="AU129" s="138" t="s">
        <v>73</v>
      </c>
      <c r="AY129" s="131" t="s">
        <v>122</v>
      </c>
      <c r="BK129" s="139">
        <f>BK130+BK131+BK139+BK146+BK173+BK195</f>
        <v>0</v>
      </c>
    </row>
    <row r="130" spans="1:65" s="17" customFormat="1" ht="33" customHeight="1">
      <c r="A130" s="13"/>
      <c r="B130" s="142"/>
      <c r="C130" s="143" t="s">
        <v>73</v>
      </c>
      <c r="D130" s="143" t="s">
        <v>125</v>
      </c>
      <c r="E130" s="144" t="s">
        <v>388</v>
      </c>
      <c r="F130" s="145" t="s">
        <v>579</v>
      </c>
      <c r="G130" s="146"/>
      <c r="H130" s="147">
        <v>0</v>
      </c>
      <c r="I130" s="207"/>
      <c r="J130" s="148">
        <f>ROUND(I130*H130,2)</f>
        <v>0</v>
      </c>
      <c r="K130" s="145"/>
      <c r="L130" s="14"/>
      <c r="M130" s="149"/>
      <c r="N130" s="150" t="s">
        <v>33</v>
      </c>
      <c r="O130" s="151">
        <v>0</v>
      </c>
      <c r="P130" s="151">
        <f>O130*H130</f>
        <v>0</v>
      </c>
      <c r="Q130" s="151">
        <v>0</v>
      </c>
      <c r="R130" s="151">
        <f>Q130*H130</f>
        <v>0</v>
      </c>
      <c r="S130" s="151">
        <v>0</v>
      </c>
      <c r="T130" s="152">
        <f>S130*H130</f>
        <v>0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R130" s="153" t="s">
        <v>163</v>
      </c>
      <c r="AT130" s="153" t="s">
        <v>125</v>
      </c>
      <c r="AU130" s="153" t="s">
        <v>77</v>
      </c>
      <c r="AY130" s="2" t="s">
        <v>122</v>
      </c>
      <c r="BE130" s="154">
        <f>IF(N130="základní",J130,0)</f>
        <v>0</v>
      </c>
      <c r="BF130" s="154">
        <f>IF(N130="snížená",J130,0)</f>
        <v>0</v>
      </c>
      <c r="BG130" s="154">
        <f>IF(N130="zákl. přenesená",J130,0)</f>
        <v>0</v>
      </c>
      <c r="BH130" s="154">
        <f>IF(N130="sníž. přenesená",J130,0)</f>
        <v>0</v>
      </c>
      <c r="BI130" s="154">
        <f>IF(N130="nulová",J130,0)</f>
        <v>0</v>
      </c>
      <c r="BJ130" s="2" t="s">
        <v>73</v>
      </c>
      <c r="BK130" s="154">
        <f>ROUND(I130*H130,2)</f>
        <v>0</v>
      </c>
      <c r="BL130" s="2" t="s">
        <v>163</v>
      </c>
      <c r="BM130" s="153" t="s">
        <v>389</v>
      </c>
    </row>
    <row r="131" spans="2:63" s="129" customFormat="1" ht="20.9" customHeight="1">
      <c r="B131" s="130"/>
      <c r="D131" s="131" t="s">
        <v>67</v>
      </c>
      <c r="E131" s="140" t="s">
        <v>390</v>
      </c>
      <c r="F131" s="140" t="s">
        <v>391</v>
      </c>
      <c r="J131" s="141">
        <f>BK131</f>
        <v>0</v>
      </c>
      <c r="L131" s="130"/>
      <c r="M131" s="134"/>
      <c r="N131" s="135"/>
      <c r="O131" s="135"/>
      <c r="P131" s="136">
        <f>SUM(P132:P138)</f>
        <v>0</v>
      </c>
      <c r="Q131" s="135"/>
      <c r="R131" s="136">
        <f>SUM(R132:R138)</f>
        <v>0</v>
      </c>
      <c r="S131" s="135"/>
      <c r="T131" s="137">
        <f>SUM(T132:T138)</f>
        <v>0</v>
      </c>
      <c r="AR131" s="131" t="s">
        <v>73</v>
      </c>
      <c r="AT131" s="138" t="s">
        <v>67</v>
      </c>
      <c r="AU131" s="138" t="s">
        <v>77</v>
      </c>
      <c r="AY131" s="131" t="s">
        <v>122</v>
      </c>
      <c r="BK131" s="139">
        <f>SUM(BK132:BK138)</f>
        <v>0</v>
      </c>
    </row>
    <row r="132" spans="1:65" s="17" customFormat="1" ht="16.5" customHeight="1">
      <c r="A132" s="13"/>
      <c r="B132" s="142"/>
      <c r="C132" s="179" t="s">
        <v>77</v>
      </c>
      <c r="D132" s="179" t="s">
        <v>246</v>
      </c>
      <c r="E132" s="180" t="s">
        <v>392</v>
      </c>
      <c r="F132" s="181" t="s">
        <v>581</v>
      </c>
      <c r="G132" s="182"/>
      <c r="H132" s="183">
        <v>12</v>
      </c>
      <c r="I132" s="206"/>
      <c r="J132" s="184">
        <f aca="true" t="shared" si="0" ref="J132:J138">ROUND(I132*H132,2)</f>
        <v>0</v>
      </c>
      <c r="K132" s="181"/>
      <c r="L132" s="185"/>
      <c r="M132" s="186"/>
      <c r="N132" s="187" t="s">
        <v>33</v>
      </c>
      <c r="O132" s="151">
        <v>0</v>
      </c>
      <c r="P132" s="151">
        <f aca="true" t="shared" si="1" ref="P132:P138">O132*H132</f>
        <v>0</v>
      </c>
      <c r="Q132" s="151">
        <v>0</v>
      </c>
      <c r="R132" s="151">
        <f aca="true" t="shared" si="2" ref="R132:R138">Q132*H132</f>
        <v>0</v>
      </c>
      <c r="S132" s="151">
        <v>0</v>
      </c>
      <c r="T132" s="152">
        <f aca="true" t="shared" si="3" ref="T132:T138">S132*H132</f>
        <v>0</v>
      </c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R132" s="153" t="s">
        <v>250</v>
      </c>
      <c r="AT132" s="153" t="s">
        <v>246</v>
      </c>
      <c r="AU132" s="153" t="s">
        <v>80</v>
      </c>
      <c r="AY132" s="2" t="s">
        <v>122</v>
      </c>
      <c r="BE132" s="154">
        <f aca="true" t="shared" si="4" ref="BE132:BE138">IF(N132="základní",J132,0)</f>
        <v>0</v>
      </c>
      <c r="BF132" s="154">
        <f aca="true" t="shared" si="5" ref="BF132:BF138">IF(N132="snížená",J132,0)</f>
        <v>0</v>
      </c>
      <c r="BG132" s="154">
        <f aca="true" t="shared" si="6" ref="BG132:BG138">IF(N132="zákl. přenesená",J132,0)</f>
        <v>0</v>
      </c>
      <c r="BH132" s="154">
        <f aca="true" t="shared" si="7" ref="BH132:BH138">IF(N132="sníž. přenesená",J132,0)</f>
        <v>0</v>
      </c>
      <c r="BI132" s="154">
        <f aca="true" t="shared" si="8" ref="BI132:BI138">IF(N132="nulová",J132,0)</f>
        <v>0</v>
      </c>
      <c r="BJ132" s="2" t="s">
        <v>73</v>
      </c>
      <c r="BK132" s="154">
        <f aca="true" t="shared" si="9" ref="BK132:BK138">ROUND(I132*H132,2)</f>
        <v>0</v>
      </c>
      <c r="BL132" s="2" t="s">
        <v>163</v>
      </c>
      <c r="BM132" s="153" t="s">
        <v>393</v>
      </c>
    </row>
    <row r="133" spans="1:65" s="17" customFormat="1" ht="16.5" customHeight="1">
      <c r="A133" s="13"/>
      <c r="B133" s="142"/>
      <c r="C133" s="179" t="s">
        <v>80</v>
      </c>
      <c r="D133" s="179" t="s">
        <v>246</v>
      </c>
      <c r="E133" s="180" t="s">
        <v>394</v>
      </c>
      <c r="F133" s="181" t="s">
        <v>395</v>
      </c>
      <c r="G133" s="182"/>
      <c r="H133" s="183">
        <v>1</v>
      </c>
      <c r="I133" s="206"/>
      <c r="J133" s="184">
        <f t="shared" si="0"/>
        <v>0</v>
      </c>
      <c r="K133" s="181"/>
      <c r="L133" s="185"/>
      <c r="M133" s="186"/>
      <c r="N133" s="187" t="s">
        <v>33</v>
      </c>
      <c r="O133" s="151">
        <v>0</v>
      </c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R133" s="153" t="s">
        <v>250</v>
      </c>
      <c r="AT133" s="153" t="s">
        <v>246</v>
      </c>
      <c r="AU133" s="153" t="s">
        <v>80</v>
      </c>
      <c r="AY133" s="2" t="s">
        <v>122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2" t="s">
        <v>73</v>
      </c>
      <c r="BK133" s="154">
        <f t="shared" si="9"/>
        <v>0</v>
      </c>
      <c r="BL133" s="2" t="s">
        <v>163</v>
      </c>
      <c r="BM133" s="153" t="s">
        <v>396</v>
      </c>
    </row>
    <row r="134" spans="1:65" s="17" customFormat="1" ht="16.5" customHeight="1">
      <c r="A134" s="13"/>
      <c r="B134" s="142"/>
      <c r="C134" s="179" t="s">
        <v>130</v>
      </c>
      <c r="D134" s="179" t="s">
        <v>246</v>
      </c>
      <c r="E134" s="180" t="s">
        <v>397</v>
      </c>
      <c r="F134" s="181" t="s">
        <v>582</v>
      </c>
      <c r="G134" s="182"/>
      <c r="H134" s="183">
        <v>1</v>
      </c>
      <c r="I134" s="206"/>
      <c r="J134" s="184">
        <f t="shared" si="0"/>
        <v>0</v>
      </c>
      <c r="K134" s="181"/>
      <c r="L134" s="185"/>
      <c r="M134" s="186"/>
      <c r="N134" s="187" t="s">
        <v>33</v>
      </c>
      <c r="O134" s="151">
        <v>0</v>
      </c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R134" s="153" t="s">
        <v>250</v>
      </c>
      <c r="AT134" s="153" t="s">
        <v>246</v>
      </c>
      <c r="AU134" s="153" t="s">
        <v>80</v>
      </c>
      <c r="AY134" s="2" t="s">
        <v>122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2" t="s">
        <v>73</v>
      </c>
      <c r="BK134" s="154">
        <f t="shared" si="9"/>
        <v>0</v>
      </c>
      <c r="BL134" s="2" t="s">
        <v>163</v>
      </c>
      <c r="BM134" s="153" t="s">
        <v>398</v>
      </c>
    </row>
    <row r="135" spans="1:65" s="17" customFormat="1" ht="16.5" customHeight="1">
      <c r="A135" s="13"/>
      <c r="B135" s="142"/>
      <c r="C135" s="179" t="s">
        <v>147</v>
      </c>
      <c r="D135" s="179" t="s">
        <v>246</v>
      </c>
      <c r="E135" s="180" t="s">
        <v>399</v>
      </c>
      <c r="F135" s="181" t="s">
        <v>583</v>
      </c>
      <c r="G135" s="182"/>
      <c r="H135" s="183">
        <v>1</v>
      </c>
      <c r="I135" s="206"/>
      <c r="J135" s="184">
        <f t="shared" si="0"/>
        <v>0</v>
      </c>
      <c r="K135" s="181"/>
      <c r="L135" s="185"/>
      <c r="M135" s="186"/>
      <c r="N135" s="187" t="s">
        <v>33</v>
      </c>
      <c r="O135" s="151">
        <v>0</v>
      </c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R135" s="153" t="s">
        <v>250</v>
      </c>
      <c r="AT135" s="153" t="s">
        <v>246</v>
      </c>
      <c r="AU135" s="153" t="s">
        <v>80</v>
      </c>
      <c r="AY135" s="2" t="s">
        <v>122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2" t="s">
        <v>73</v>
      </c>
      <c r="BK135" s="154">
        <f t="shared" si="9"/>
        <v>0</v>
      </c>
      <c r="BL135" s="2" t="s">
        <v>163</v>
      </c>
      <c r="BM135" s="153" t="s">
        <v>400</v>
      </c>
    </row>
    <row r="136" spans="1:65" s="17" customFormat="1" ht="16.5" customHeight="1">
      <c r="A136" s="13"/>
      <c r="B136" s="142"/>
      <c r="C136" s="179" t="s">
        <v>123</v>
      </c>
      <c r="D136" s="179" t="s">
        <v>246</v>
      </c>
      <c r="E136" s="180" t="s">
        <v>401</v>
      </c>
      <c r="F136" s="181" t="s">
        <v>617</v>
      </c>
      <c r="G136" s="182"/>
      <c r="H136" s="183">
        <v>1</v>
      </c>
      <c r="I136" s="206"/>
      <c r="J136" s="184">
        <f t="shared" si="0"/>
        <v>0</v>
      </c>
      <c r="K136" s="181"/>
      <c r="L136" s="185"/>
      <c r="M136" s="186"/>
      <c r="N136" s="187" t="s">
        <v>33</v>
      </c>
      <c r="O136" s="151">
        <v>0</v>
      </c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R136" s="153" t="s">
        <v>250</v>
      </c>
      <c r="AT136" s="153" t="s">
        <v>246</v>
      </c>
      <c r="AU136" s="153" t="s">
        <v>80</v>
      </c>
      <c r="AY136" s="2" t="s">
        <v>122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2" t="s">
        <v>73</v>
      </c>
      <c r="BK136" s="154">
        <f t="shared" si="9"/>
        <v>0</v>
      </c>
      <c r="BL136" s="2" t="s">
        <v>163</v>
      </c>
      <c r="BM136" s="153" t="s">
        <v>402</v>
      </c>
    </row>
    <row r="137" spans="1:65" s="17" customFormat="1" ht="16.5" customHeight="1">
      <c r="A137" s="13"/>
      <c r="B137" s="142"/>
      <c r="C137" s="179" t="s">
        <v>160</v>
      </c>
      <c r="D137" s="179" t="s">
        <v>246</v>
      </c>
      <c r="E137" s="180" t="s">
        <v>403</v>
      </c>
      <c r="F137" s="181" t="s">
        <v>584</v>
      </c>
      <c r="G137" s="182"/>
      <c r="H137" s="183">
        <v>18</v>
      </c>
      <c r="I137" s="206"/>
      <c r="J137" s="184">
        <f t="shared" si="0"/>
        <v>0</v>
      </c>
      <c r="K137" s="181"/>
      <c r="L137" s="185"/>
      <c r="M137" s="186"/>
      <c r="N137" s="187" t="s">
        <v>33</v>
      </c>
      <c r="O137" s="151">
        <v>0</v>
      </c>
      <c r="P137" s="151">
        <f t="shared" si="1"/>
        <v>0</v>
      </c>
      <c r="Q137" s="151">
        <v>0</v>
      </c>
      <c r="R137" s="151">
        <f t="shared" si="2"/>
        <v>0</v>
      </c>
      <c r="S137" s="151">
        <v>0</v>
      </c>
      <c r="T137" s="152">
        <f t="shared" si="3"/>
        <v>0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R137" s="153" t="s">
        <v>250</v>
      </c>
      <c r="AT137" s="153" t="s">
        <v>246</v>
      </c>
      <c r="AU137" s="153" t="s">
        <v>80</v>
      </c>
      <c r="AY137" s="2" t="s">
        <v>122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2" t="s">
        <v>73</v>
      </c>
      <c r="BK137" s="154">
        <f t="shared" si="9"/>
        <v>0</v>
      </c>
      <c r="BL137" s="2" t="s">
        <v>163</v>
      </c>
      <c r="BM137" s="153" t="s">
        <v>404</v>
      </c>
    </row>
    <row r="138" spans="1:65" s="17" customFormat="1" ht="16.5" customHeight="1">
      <c r="A138" s="13"/>
      <c r="B138" s="142"/>
      <c r="C138" s="179" t="s">
        <v>165</v>
      </c>
      <c r="D138" s="179" t="s">
        <v>246</v>
      </c>
      <c r="E138" s="180" t="s">
        <v>405</v>
      </c>
      <c r="F138" s="181" t="s">
        <v>585</v>
      </c>
      <c r="G138" s="182"/>
      <c r="H138" s="183">
        <v>2</v>
      </c>
      <c r="I138" s="206"/>
      <c r="J138" s="184">
        <f t="shared" si="0"/>
        <v>0</v>
      </c>
      <c r="K138" s="181"/>
      <c r="L138" s="185"/>
      <c r="M138" s="186"/>
      <c r="N138" s="187" t="s">
        <v>33</v>
      </c>
      <c r="O138" s="151">
        <v>0</v>
      </c>
      <c r="P138" s="151">
        <f t="shared" si="1"/>
        <v>0</v>
      </c>
      <c r="Q138" s="151">
        <v>0</v>
      </c>
      <c r="R138" s="151">
        <f t="shared" si="2"/>
        <v>0</v>
      </c>
      <c r="S138" s="151">
        <v>0</v>
      </c>
      <c r="T138" s="152">
        <f t="shared" si="3"/>
        <v>0</v>
      </c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R138" s="153" t="s">
        <v>250</v>
      </c>
      <c r="AT138" s="153" t="s">
        <v>246</v>
      </c>
      <c r="AU138" s="153" t="s">
        <v>80</v>
      </c>
      <c r="AY138" s="2" t="s">
        <v>122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2" t="s">
        <v>73</v>
      </c>
      <c r="BK138" s="154">
        <f t="shared" si="9"/>
        <v>0</v>
      </c>
      <c r="BL138" s="2" t="s">
        <v>163</v>
      </c>
      <c r="BM138" s="153" t="s">
        <v>406</v>
      </c>
    </row>
    <row r="139" spans="2:63" s="129" customFormat="1" ht="20.9" customHeight="1">
      <c r="B139" s="130"/>
      <c r="D139" s="131" t="s">
        <v>67</v>
      </c>
      <c r="E139" s="140" t="s">
        <v>407</v>
      </c>
      <c r="F139" s="140" t="s">
        <v>408</v>
      </c>
      <c r="J139" s="141">
        <f>BK139</f>
        <v>0</v>
      </c>
      <c r="L139" s="130"/>
      <c r="M139" s="134"/>
      <c r="N139" s="135"/>
      <c r="O139" s="135"/>
      <c r="P139" s="136">
        <f>SUM(P140:P145)</f>
        <v>0</v>
      </c>
      <c r="Q139" s="135"/>
      <c r="R139" s="136">
        <f>SUM(R140:R145)</f>
        <v>0</v>
      </c>
      <c r="S139" s="135"/>
      <c r="T139" s="137">
        <f>SUM(T140:T145)</f>
        <v>0</v>
      </c>
      <c r="AR139" s="131" t="s">
        <v>73</v>
      </c>
      <c r="AT139" s="138" t="s">
        <v>67</v>
      </c>
      <c r="AU139" s="138" t="s">
        <v>77</v>
      </c>
      <c r="AY139" s="131" t="s">
        <v>122</v>
      </c>
      <c r="BK139" s="139">
        <f>SUM(BK140:BK145)</f>
        <v>0</v>
      </c>
    </row>
    <row r="140" spans="1:65" s="17" customFormat="1" ht="21.75" customHeight="1">
      <c r="A140" s="13"/>
      <c r="B140" s="142"/>
      <c r="C140" s="143" t="s">
        <v>169</v>
      </c>
      <c r="D140" s="143" t="s">
        <v>125</v>
      </c>
      <c r="E140" s="144" t="s">
        <v>409</v>
      </c>
      <c r="F140" s="145" t="s">
        <v>586</v>
      </c>
      <c r="G140" s="146"/>
      <c r="H140" s="147">
        <v>1</v>
      </c>
      <c r="I140" s="205"/>
      <c r="J140" s="148">
        <f aca="true" t="shared" si="10" ref="J140:J145">ROUND(I140*H140,2)</f>
        <v>0</v>
      </c>
      <c r="K140" s="145"/>
      <c r="L140" s="14"/>
      <c r="M140" s="149"/>
      <c r="N140" s="150" t="s">
        <v>33</v>
      </c>
      <c r="O140" s="151">
        <v>0</v>
      </c>
      <c r="P140" s="151">
        <f aca="true" t="shared" si="11" ref="P140:P145">O140*H140</f>
        <v>0</v>
      </c>
      <c r="Q140" s="151">
        <v>0</v>
      </c>
      <c r="R140" s="151">
        <f aca="true" t="shared" si="12" ref="R140:R145">Q140*H140</f>
        <v>0</v>
      </c>
      <c r="S140" s="151">
        <v>0</v>
      </c>
      <c r="T140" s="152">
        <f aca="true" t="shared" si="13" ref="T140:T145">S140*H140</f>
        <v>0</v>
      </c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R140" s="153" t="s">
        <v>163</v>
      </c>
      <c r="AT140" s="153" t="s">
        <v>125</v>
      </c>
      <c r="AU140" s="153" t="s">
        <v>80</v>
      </c>
      <c r="AY140" s="2" t="s">
        <v>122</v>
      </c>
      <c r="BE140" s="154">
        <f aca="true" t="shared" si="14" ref="BE140:BE145">IF(N140="základní",J140,0)</f>
        <v>0</v>
      </c>
      <c r="BF140" s="154">
        <f aca="true" t="shared" si="15" ref="BF140:BF145">IF(N140="snížená",J140,0)</f>
        <v>0</v>
      </c>
      <c r="BG140" s="154">
        <f aca="true" t="shared" si="16" ref="BG140:BG145">IF(N140="zákl. přenesená",J140,0)</f>
        <v>0</v>
      </c>
      <c r="BH140" s="154">
        <f aca="true" t="shared" si="17" ref="BH140:BH145">IF(N140="sníž. přenesená",J140,0)</f>
        <v>0</v>
      </c>
      <c r="BI140" s="154">
        <f aca="true" t="shared" si="18" ref="BI140:BI145">IF(N140="nulová",J140,0)</f>
        <v>0</v>
      </c>
      <c r="BJ140" s="2" t="s">
        <v>73</v>
      </c>
      <c r="BK140" s="154">
        <f aca="true" t="shared" si="19" ref="BK140:BK145">ROUND(I140*H140,2)</f>
        <v>0</v>
      </c>
      <c r="BL140" s="2" t="s">
        <v>163</v>
      </c>
      <c r="BM140" s="153" t="s">
        <v>410</v>
      </c>
    </row>
    <row r="141" spans="1:65" s="17" customFormat="1" ht="21.75" customHeight="1">
      <c r="A141" s="13"/>
      <c r="B141" s="142"/>
      <c r="C141" s="143" t="s">
        <v>176</v>
      </c>
      <c r="D141" s="143" t="s">
        <v>125</v>
      </c>
      <c r="E141" s="144" t="s">
        <v>411</v>
      </c>
      <c r="F141" s="145" t="s">
        <v>587</v>
      </c>
      <c r="G141" s="146"/>
      <c r="H141" s="147">
        <v>1</v>
      </c>
      <c r="I141" s="205"/>
      <c r="J141" s="148">
        <f t="shared" si="10"/>
        <v>0</v>
      </c>
      <c r="K141" s="145"/>
      <c r="L141" s="14"/>
      <c r="M141" s="149"/>
      <c r="N141" s="150" t="s">
        <v>33</v>
      </c>
      <c r="O141" s="151">
        <v>0</v>
      </c>
      <c r="P141" s="151">
        <f t="shared" si="11"/>
        <v>0</v>
      </c>
      <c r="Q141" s="151">
        <v>0</v>
      </c>
      <c r="R141" s="151">
        <f t="shared" si="12"/>
        <v>0</v>
      </c>
      <c r="S141" s="151">
        <v>0</v>
      </c>
      <c r="T141" s="152">
        <f t="shared" si="13"/>
        <v>0</v>
      </c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R141" s="153" t="s">
        <v>163</v>
      </c>
      <c r="AT141" s="153" t="s">
        <v>125</v>
      </c>
      <c r="AU141" s="153" t="s">
        <v>80</v>
      </c>
      <c r="AY141" s="2" t="s">
        <v>122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2" t="s">
        <v>73</v>
      </c>
      <c r="BK141" s="154">
        <f t="shared" si="19"/>
        <v>0</v>
      </c>
      <c r="BL141" s="2" t="s">
        <v>163</v>
      </c>
      <c r="BM141" s="153" t="s">
        <v>412</v>
      </c>
    </row>
    <row r="142" spans="1:65" s="17" customFormat="1" ht="21.75" customHeight="1">
      <c r="A142" s="13"/>
      <c r="B142" s="142"/>
      <c r="C142" s="143" t="s">
        <v>180</v>
      </c>
      <c r="D142" s="143" t="s">
        <v>125</v>
      </c>
      <c r="E142" s="144" t="s">
        <v>413</v>
      </c>
      <c r="F142" s="145" t="s">
        <v>588</v>
      </c>
      <c r="G142" s="146"/>
      <c r="H142" s="147">
        <v>18</v>
      </c>
      <c r="I142" s="205"/>
      <c r="J142" s="148">
        <f t="shared" si="10"/>
        <v>0</v>
      </c>
      <c r="K142" s="145"/>
      <c r="L142" s="14"/>
      <c r="M142" s="149"/>
      <c r="N142" s="150" t="s">
        <v>33</v>
      </c>
      <c r="O142" s="151">
        <v>0</v>
      </c>
      <c r="P142" s="151">
        <f t="shared" si="11"/>
        <v>0</v>
      </c>
      <c r="Q142" s="151">
        <v>0</v>
      </c>
      <c r="R142" s="151">
        <f t="shared" si="12"/>
        <v>0</v>
      </c>
      <c r="S142" s="151">
        <v>0</v>
      </c>
      <c r="T142" s="152">
        <f t="shared" si="13"/>
        <v>0</v>
      </c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R142" s="153" t="s">
        <v>163</v>
      </c>
      <c r="AT142" s="153" t="s">
        <v>125</v>
      </c>
      <c r="AU142" s="153" t="s">
        <v>80</v>
      </c>
      <c r="AY142" s="2" t="s">
        <v>122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2" t="s">
        <v>73</v>
      </c>
      <c r="BK142" s="154">
        <f t="shared" si="19"/>
        <v>0</v>
      </c>
      <c r="BL142" s="2" t="s">
        <v>163</v>
      </c>
      <c r="BM142" s="153" t="s">
        <v>414</v>
      </c>
    </row>
    <row r="143" spans="1:65" s="17" customFormat="1" ht="21.75" customHeight="1">
      <c r="A143" s="13"/>
      <c r="B143" s="142"/>
      <c r="C143" s="143" t="s">
        <v>184</v>
      </c>
      <c r="D143" s="143" t="s">
        <v>125</v>
      </c>
      <c r="E143" s="144" t="s">
        <v>415</v>
      </c>
      <c r="F143" s="145" t="s">
        <v>589</v>
      </c>
      <c r="G143" s="146"/>
      <c r="H143" s="147">
        <v>70</v>
      </c>
      <c r="I143" s="205"/>
      <c r="J143" s="148">
        <f t="shared" si="10"/>
        <v>0</v>
      </c>
      <c r="K143" s="145"/>
      <c r="L143" s="14"/>
      <c r="M143" s="149"/>
      <c r="N143" s="150" t="s">
        <v>33</v>
      </c>
      <c r="O143" s="151">
        <v>0</v>
      </c>
      <c r="P143" s="151">
        <f t="shared" si="11"/>
        <v>0</v>
      </c>
      <c r="Q143" s="151">
        <v>0</v>
      </c>
      <c r="R143" s="151">
        <f t="shared" si="12"/>
        <v>0</v>
      </c>
      <c r="S143" s="151">
        <v>0</v>
      </c>
      <c r="T143" s="152">
        <f t="shared" si="13"/>
        <v>0</v>
      </c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R143" s="153" t="s">
        <v>163</v>
      </c>
      <c r="AT143" s="153" t="s">
        <v>125</v>
      </c>
      <c r="AU143" s="153" t="s">
        <v>80</v>
      </c>
      <c r="AY143" s="2" t="s">
        <v>122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2" t="s">
        <v>73</v>
      </c>
      <c r="BK143" s="154">
        <f t="shared" si="19"/>
        <v>0</v>
      </c>
      <c r="BL143" s="2" t="s">
        <v>163</v>
      </c>
      <c r="BM143" s="153" t="s">
        <v>416</v>
      </c>
    </row>
    <row r="144" spans="1:65" s="17" customFormat="1" ht="16.5" customHeight="1">
      <c r="A144" s="13"/>
      <c r="B144" s="142"/>
      <c r="C144" s="143" t="s">
        <v>190</v>
      </c>
      <c r="D144" s="143" t="s">
        <v>125</v>
      </c>
      <c r="E144" s="144" t="s">
        <v>417</v>
      </c>
      <c r="F144" s="145" t="s">
        <v>418</v>
      </c>
      <c r="G144" s="146"/>
      <c r="H144" s="147">
        <v>1</v>
      </c>
      <c r="I144" s="205"/>
      <c r="J144" s="148">
        <f t="shared" si="10"/>
        <v>0</v>
      </c>
      <c r="K144" s="145"/>
      <c r="L144" s="14"/>
      <c r="M144" s="149"/>
      <c r="N144" s="150" t="s">
        <v>33</v>
      </c>
      <c r="O144" s="151">
        <v>0</v>
      </c>
      <c r="P144" s="151">
        <f t="shared" si="11"/>
        <v>0</v>
      </c>
      <c r="Q144" s="151">
        <v>0</v>
      </c>
      <c r="R144" s="151">
        <f t="shared" si="12"/>
        <v>0</v>
      </c>
      <c r="S144" s="151">
        <v>0</v>
      </c>
      <c r="T144" s="152">
        <f t="shared" si="13"/>
        <v>0</v>
      </c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R144" s="153" t="s">
        <v>163</v>
      </c>
      <c r="AT144" s="153" t="s">
        <v>125</v>
      </c>
      <c r="AU144" s="153" t="s">
        <v>80</v>
      </c>
      <c r="AY144" s="2" t="s">
        <v>122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2" t="s">
        <v>73</v>
      </c>
      <c r="BK144" s="154">
        <f t="shared" si="19"/>
        <v>0</v>
      </c>
      <c r="BL144" s="2" t="s">
        <v>163</v>
      </c>
      <c r="BM144" s="153" t="s">
        <v>419</v>
      </c>
    </row>
    <row r="145" spans="1:65" s="17" customFormat="1" ht="16.5" customHeight="1">
      <c r="A145" s="13"/>
      <c r="B145" s="142"/>
      <c r="C145" s="143" t="s">
        <v>195</v>
      </c>
      <c r="D145" s="143" t="s">
        <v>125</v>
      </c>
      <c r="E145" s="144" t="s">
        <v>420</v>
      </c>
      <c r="F145" s="145" t="s">
        <v>421</v>
      </c>
      <c r="G145" s="146"/>
      <c r="H145" s="147">
        <v>1</v>
      </c>
      <c r="I145" s="205"/>
      <c r="J145" s="148">
        <f t="shared" si="10"/>
        <v>0</v>
      </c>
      <c r="K145" s="145"/>
      <c r="L145" s="14"/>
      <c r="M145" s="149"/>
      <c r="N145" s="150" t="s">
        <v>33</v>
      </c>
      <c r="O145" s="151">
        <v>0</v>
      </c>
      <c r="P145" s="151">
        <f t="shared" si="11"/>
        <v>0</v>
      </c>
      <c r="Q145" s="151">
        <v>0</v>
      </c>
      <c r="R145" s="151">
        <f t="shared" si="12"/>
        <v>0</v>
      </c>
      <c r="S145" s="151">
        <v>0</v>
      </c>
      <c r="T145" s="152">
        <f t="shared" si="13"/>
        <v>0</v>
      </c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R145" s="153" t="s">
        <v>163</v>
      </c>
      <c r="AT145" s="153" t="s">
        <v>125</v>
      </c>
      <c r="AU145" s="153" t="s">
        <v>80</v>
      </c>
      <c r="AY145" s="2" t="s">
        <v>122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2" t="s">
        <v>73</v>
      </c>
      <c r="BK145" s="154">
        <f t="shared" si="19"/>
        <v>0</v>
      </c>
      <c r="BL145" s="2" t="s">
        <v>163</v>
      </c>
      <c r="BM145" s="153" t="s">
        <v>422</v>
      </c>
    </row>
    <row r="146" spans="2:63" s="129" customFormat="1" ht="20.9" customHeight="1">
      <c r="B146" s="130"/>
      <c r="D146" s="131" t="s">
        <v>67</v>
      </c>
      <c r="E146" s="140" t="s">
        <v>423</v>
      </c>
      <c r="F146" s="140" t="s">
        <v>424</v>
      </c>
      <c r="J146" s="141">
        <f>BK146</f>
        <v>0</v>
      </c>
      <c r="L146" s="130"/>
      <c r="M146" s="134"/>
      <c r="N146" s="135"/>
      <c r="O146" s="135"/>
      <c r="P146" s="136">
        <f>SUM(P147:P172)</f>
        <v>0</v>
      </c>
      <c r="Q146" s="135"/>
      <c r="R146" s="136">
        <f>SUM(R147:R172)</f>
        <v>0</v>
      </c>
      <c r="S146" s="135"/>
      <c r="T146" s="137">
        <f>SUM(T147:T172)</f>
        <v>0</v>
      </c>
      <c r="AR146" s="131" t="s">
        <v>73</v>
      </c>
      <c r="AT146" s="138" t="s">
        <v>67</v>
      </c>
      <c r="AU146" s="138" t="s">
        <v>77</v>
      </c>
      <c r="AY146" s="131" t="s">
        <v>122</v>
      </c>
      <c r="BK146" s="139">
        <f>SUM(BK147:BK172)</f>
        <v>0</v>
      </c>
    </row>
    <row r="147" spans="1:65" s="17" customFormat="1" ht="21.75" customHeight="1">
      <c r="A147" s="13"/>
      <c r="B147" s="142"/>
      <c r="C147" s="179" t="s">
        <v>7</v>
      </c>
      <c r="D147" s="179" t="s">
        <v>246</v>
      </c>
      <c r="E147" s="180" t="s">
        <v>425</v>
      </c>
      <c r="F147" s="181" t="s">
        <v>580</v>
      </c>
      <c r="G147" s="182"/>
      <c r="H147" s="183">
        <v>89</v>
      </c>
      <c r="I147" s="206"/>
      <c r="J147" s="184">
        <f aca="true" t="shared" si="20" ref="J147:J172">ROUND(I147*H147,2)</f>
        <v>0</v>
      </c>
      <c r="K147" s="181"/>
      <c r="L147" s="185"/>
      <c r="M147" s="186"/>
      <c r="N147" s="187" t="s">
        <v>33</v>
      </c>
      <c r="O147" s="151">
        <v>0</v>
      </c>
      <c r="P147" s="151">
        <f aca="true" t="shared" si="21" ref="P147:P172">O147*H147</f>
        <v>0</v>
      </c>
      <c r="Q147" s="151">
        <v>0</v>
      </c>
      <c r="R147" s="151">
        <f aca="true" t="shared" si="22" ref="R147:R172">Q147*H147</f>
        <v>0</v>
      </c>
      <c r="S147" s="151">
        <v>0</v>
      </c>
      <c r="T147" s="152">
        <f aca="true" t="shared" si="23" ref="T147:T172">S147*H147</f>
        <v>0</v>
      </c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R147" s="153" t="s">
        <v>250</v>
      </c>
      <c r="AT147" s="153" t="s">
        <v>246</v>
      </c>
      <c r="AU147" s="153" t="s">
        <v>80</v>
      </c>
      <c r="AY147" s="2" t="s">
        <v>122</v>
      </c>
      <c r="BE147" s="154">
        <f aca="true" t="shared" si="24" ref="BE147:BE172">IF(N147="základní",J147,0)</f>
        <v>0</v>
      </c>
      <c r="BF147" s="154">
        <f aca="true" t="shared" si="25" ref="BF147:BF172">IF(N147="snížená",J147,0)</f>
        <v>0</v>
      </c>
      <c r="BG147" s="154">
        <f aca="true" t="shared" si="26" ref="BG147:BG172">IF(N147="zákl. přenesená",J147,0)</f>
        <v>0</v>
      </c>
      <c r="BH147" s="154">
        <f aca="true" t="shared" si="27" ref="BH147:BH172">IF(N147="sníž. přenesená",J147,0)</f>
        <v>0</v>
      </c>
      <c r="BI147" s="154">
        <f aca="true" t="shared" si="28" ref="BI147:BI172">IF(N147="nulová",J147,0)</f>
        <v>0</v>
      </c>
      <c r="BJ147" s="2" t="s">
        <v>73</v>
      </c>
      <c r="BK147" s="154">
        <f aca="true" t="shared" si="29" ref="BK147:BK172">ROUND(I147*H147,2)</f>
        <v>0</v>
      </c>
      <c r="BL147" s="2" t="s">
        <v>163</v>
      </c>
      <c r="BM147" s="153" t="s">
        <v>426</v>
      </c>
    </row>
    <row r="148" spans="1:65" s="17" customFormat="1" ht="21.75" customHeight="1">
      <c r="A148" s="13"/>
      <c r="B148" s="142"/>
      <c r="C148" s="179" t="s">
        <v>163</v>
      </c>
      <c r="D148" s="179" t="s">
        <v>246</v>
      </c>
      <c r="E148" s="180" t="s">
        <v>427</v>
      </c>
      <c r="F148" s="181" t="s">
        <v>590</v>
      </c>
      <c r="G148" s="182"/>
      <c r="H148" s="183">
        <v>50</v>
      </c>
      <c r="I148" s="206"/>
      <c r="J148" s="184">
        <f t="shared" si="20"/>
        <v>0</v>
      </c>
      <c r="K148" s="181"/>
      <c r="L148" s="185"/>
      <c r="M148" s="186"/>
      <c r="N148" s="187" t="s">
        <v>33</v>
      </c>
      <c r="O148" s="151">
        <v>0</v>
      </c>
      <c r="P148" s="151">
        <f t="shared" si="21"/>
        <v>0</v>
      </c>
      <c r="Q148" s="151">
        <v>0</v>
      </c>
      <c r="R148" s="151">
        <f t="shared" si="22"/>
        <v>0</v>
      </c>
      <c r="S148" s="151">
        <v>0</v>
      </c>
      <c r="T148" s="152">
        <f t="shared" si="23"/>
        <v>0</v>
      </c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R148" s="153" t="s">
        <v>250</v>
      </c>
      <c r="AT148" s="153" t="s">
        <v>246</v>
      </c>
      <c r="AU148" s="153" t="s">
        <v>80</v>
      </c>
      <c r="AY148" s="2" t="s">
        <v>122</v>
      </c>
      <c r="BE148" s="154">
        <f t="shared" si="24"/>
        <v>0</v>
      </c>
      <c r="BF148" s="154">
        <f t="shared" si="25"/>
        <v>0</v>
      </c>
      <c r="BG148" s="154">
        <f t="shared" si="26"/>
        <v>0</v>
      </c>
      <c r="BH148" s="154">
        <f t="shared" si="27"/>
        <v>0</v>
      </c>
      <c r="BI148" s="154">
        <f t="shared" si="28"/>
        <v>0</v>
      </c>
      <c r="BJ148" s="2" t="s">
        <v>73</v>
      </c>
      <c r="BK148" s="154">
        <f t="shared" si="29"/>
        <v>0</v>
      </c>
      <c r="BL148" s="2" t="s">
        <v>163</v>
      </c>
      <c r="BM148" s="153" t="s">
        <v>428</v>
      </c>
    </row>
    <row r="149" spans="1:65" s="17" customFormat="1" ht="16.5" customHeight="1">
      <c r="A149" s="13"/>
      <c r="B149" s="142"/>
      <c r="C149" s="179" t="s">
        <v>205</v>
      </c>
      <c r="D149" s="179" t="s">
        <v>246</v>
      </c>
      <c r="E149" s="180" t="s">
        <v>429</v>
      </c>
      <c r="F149" s="181" t="s">
        <v>627</v>
      </c>
      <c r="G149" s="182"/>
      <c r="H149" s="183">
        <v>74</v>
      </c>
      <c r="I149" s="206"/>
      <c r="J149" s="184">
        <f t="shared" si="20"/>
        <v>0</v>
      </c>
      <c r="K149" s="181"/>
      <c r="L149" s="185"/>
      <c r="M149" s="186"/>
      <c r="N149" s="187" t="s">
        <v>33</v>
      </c>
      <c r="O149" s="151">
        <v>0</v>
      </c>
      <c r="P149" s="151">
        <f t="shared" si="21"/>
        <v>0</v>
      </c>
      <c r="Q149" s="151">
        <v>0</v>
      </c>
      <c r="R149" s="151">
        <f t="shared" si="22"/>
        <v>0</v>
      </c>
      <c r="S149" s="151">
        <v>0</v>
      </c>
      <c r="T149" s="152">
        <f t="shared" si="23"/>
        <v>0</v>
      </c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R149" s="153" t="s">
        <v>250</v>
      </c>
      <c r="AT149" s="153" t="s">
        <v>246</v>
      </c>
      <c r="AU149" s="153" t="s">
        <v>80</v>
      </c>
      <c r="AY149" s="2" t="s">
        <v>122</v>
      </c>
      <c r="BE149" s="154">
        <f t="shared" si="24"/>
        <v>0</v>
      </c>
      <c r="BF149" s="154">
        <f t="shared" si="25"/>
        <v>0</v>
      </c>
      <c r="BG149" s="154">
        <f t="shared" si="26"/>
        <v>0</v>
      </c>
      <c r="BH149" s="154">
        <f t="shared" si="27"/>
        <v>0</v>
      </c>
      <c r="BI149" s="154">
        <f t="shared" si="28"/>
        <v>0</v>
      </c>
      <c r="BJ149" s="2" t="s">
        <v>73</v>
      </c>
      <c r="BK149" s="154">
        <f t="shared" si="29"/>
        <v>0</v>
      </c>
      <c r="BL149" s="2" t="s">
        <v>163</v>
      </c>
      <c r="BM149" s="153" t="s">
        <v>430</v>
      </c>
    </row>
    <row r="150" spans="1:65" s="17" customFormat="1" ht="16.5" customHeight="1">
      <c r="A150" s="13"/>
      <c r="B150" s="142"/>
      <c r="C150" s="179" t="s">
        <v>209</v>
      </c>
      <c r="D150" s="179" t="s">
        <v>246</v>
      </c>
      <c r="E150" s="180" t="s">
        <v>431</v>
      </c>
      <c r="F150" s="181" t="s">
        <v>591</v>
      </c>
      <c r="G150" s="182"/>
      <c r="H150" s="183">
        <v>20</v>
      </c>
      <c r="I150" s="206"/>
      <c r="J150" s="184">
        <f t="shared" si="20"/>
        <v>0</v>
      </c>
      <c r="K150" s="181"/>
      <c r="L150" s="185"/>
      <c r="M150" s="186"/>
      <c r="N150" s="187" t="s">
        <v>33</v>
      </c>
      <c r="O150" s="151">
        <v>0</v>
      </c>
      <c r="P150" s="151">
        <f t="shared" si="21"/>
        <v>0</v>
      </c>
      <c r="Q150" s="151">
        <v>0</v>
      </c>
      <c r="R150" s="151">
        <f t="shared" si="22"/>
        <v>0</v>
      </c>
      <c r="S150" s="151">
        <v>0</v>
      </c>
      <c r="T150" s="152">
        <f t="shared" si="23"/>
        <v>0</v>
      </c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R150" s="153" t="s">
        <v>250</v>
      </c>
      <c r="AT150" s="153" t="s">
        <v>246</v>
      </c>
      <c r="AU150" s="153" t="s">
        <v>80</v>
      </c>
      <c r="AY150" s="2" t="s">
        <v>122</v>
      </c>
      <c r="BE150" s="154">
        <f t="shared" si="24"/>
        <v>0</v>
      </c>
      <c r="BF150" s="154">
        <f t="shared" si="25"/>
        <v>0</v>
      </c>
      <c r="BG150" s="154">
        <f t="shared" si="26"/>
        <v>0</v>
      </c>
      <c r="BH150" s="154">
        <f t="shared" si="27"/>
        <v>0</v>
      </c>
      <c r="BI150" s="154">
        <f t="shared" si="28"/>
        <v>0</v>
      </c>
      <c r="BJ150" s="2" t="s">
        <v>73</v>
      </c>
      <c r="BK150" s="154">
        <f t="shared" si="29"/>
        <v>0</v>
      </c>
      <c r="BL150" s="2" t="s">
        <v>163</v>
      </c>
      <c r="BM150" s="153" t="s">
        <v>432</v>
      </c>
    </row>
    <row r="151" spans="1:65" s="17" customFormat="1" ht="16.5" customHeight="1">
      <c r="A151" s="13"/>
      <c r="B151" s="142"/>
      <c r="C151" s="179" t="s">
        <v>213</v>
      </c>
      <c r="D151" s="179" t="s">
        <v>246</v>
      </c>
      <c r="E151" s="180" t="s">
        <v>433</v>
      </c>
      <c r="F151" s="181" t="s">
        <v>626</v>
      </c>
      <c r="G151" s="182"/>
      <c r="H151" s="183">
        <v>800</v>
      </c>
      <c r="I151" s="206"/>
      <c r="J151" s="184">
        <f t="shared" si="20"/>
        <v>0</v>
      </c>
      <c r="K151" s="181"/>
      <c r="L151" s="185"/>
      <c r="M151" s="186"/>
      <c r="N151" s="187" t="s">
        <v>33</v>
      </c>
      <c r="O151" s="151">
        <v>0</v>
      </c>
      <c r="P151" s="151">
        <f t="shared" si="21"/>
        <v>0</v>
      </c>
      <c r="Q151" s="151">
        <v>0</v>
      </c>
      <c r="R151" s="151">
        <f t="shared" si="22"/>
        <v>0</v>
      </c>
      <c r="S151" s="151">
        <v>0</v>
      </c>
      <c r="T151" s="152">
        <f t="shared" si="23"/>
        <v>0</v>
      </c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R151" s="153" t="s">
        <v>250</v>
      </c>
      <c r="AT151" s="153" t="s">
        <v>246</v>
      </c>
      <c r="AU151" s="153" t="s">
        <v>80</v>
      </c>
      <c r="AY151" s="2" t="s">
        <v>122</v>
      </c>
      <c r="BE151" s="154">
        <f t="shared" si="24"/>
        <v>0</v>
      </c>
      <c r="BF151" s="154">
        <f t="shared" si="25"/>
        <v>0</v>
      </c>
      <c r="BG151" s="154">
        <f t="shared" si="26"/>
        <v>0</v>
      </c>
      <c r="BH151" s="154">
        <f t="shared" si="27"/>
        <v>0</v>
      </c>
      <c r="BI151" s="154">
        <f t="shared" si="28"/>
        <v>0</v>
      </c>
      <c r="BJ151" s="2" t="s">
        <v>73</v>
      </c>
      <c r="BK151" s="154">
        <f t="shared" si="29"/>
        <v>0</v>
      </c>
      <c r="BL151" s="2" t="s">
        <v>163</v>
      </c>
      <c r="BM151" s="153" t="s">
        <v>434</v>
      </c>
    </row>
    <row r="152" spans="1:65" s="17" customFormat="1" ht="16.5" customHeight="1">
      <c r="A152" s="13"/>
      <c r="B152" s="142"/>
      <c r="C152" s="179" t="s">
        <v>219</v>
      </c>
      <c r="D152" s="179" t="s">
        <v>246</v>
      </c>
      <c r="E152" s="180" t="s">
        <v>435</v>
      </c>
      <c r="F152" s="181" t="s">
        <v>618</v>
      </c>
      <c r="G152" s="182"/>
      <c r="H152" s="183">
        <v>32</v>
      </c>
      <c r="I152" s="206"/>
      <c r="J152" s="184">
        <f t="shared" si="20"/>
        <v>0</v>
      </c>
      <c r="K152" s="181"/>
      <c r="L152" s="185"/>
      <c r="M152" s="186"/>
      <c r="N152" s="187" t="s">
        <v>33</v>
      </c>
      <c r="O152" s="151">
        <v>0</v>
      </c>
      <c r="P152" s="151">
        <f t="shared" si="21"/>
        <v>0</v>
      </c>
      <c r="Q152" s="151">
        <v>0</v>
      </c>
      <c r="R152" s="151">
        <f t="shared" si="22"/>
        <v>0</v>
      </c>
      <c r="S152" s="151">
        <v>0</v>
      </c>
      <c r="T152" s="152">
        <f t="shared" si="23"/>
        <v>0</v>
      </c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R152" s="153" t="s">
        <v>250</v>
      </c>
      <c r="AT152" s="153" t="s">
        <v>246</v>
      </c>
      <c r="AU152" s="153" t="s">
        <v>80</v>
      </c>
      <c r="AY152" s="2" t="s">
        <v>122</v>
      </c>
      <c r="BE152" s="154">
        <f t="shared" si="24"/>
        <v>0</v>
      </c>
      <c r="BF152" s="154">
        <f t="shared" si="25"/>
        <v>0</v>
      </c>
      <c r="BG152" s="154">
        <f t="shared" si="26"/>
        <v>0</v>
      </c>
      <c r="BH152" s="154">
        <f t="shared" si="27"/>
        <v>0</v>
      </c>
      <c r="BI152" s="154">
        <f t="shared" si="28"/>
        <v>0</v>
      </c>
      <c r="BJ152" s="2" t="s">
        <v>73</v>
      </c>
      <c r="BK152" s="154">
        <f t="shared" si="29"/>
        <v>0</v>
      </c>
      <c r="BL152" s="2" t="s">
        <v>163</v>
      </c>
      <c r="BM152" s="153" t="s">
        <v>436</v>
      </c>
    </row>
    <row r="153" spans="1:65" s="17" customFormat="1" ht="21.75" customHeight="1">
      <c r="A153" s="13"/>
      <c r="B153" s="142"/>
      <c r="C153" s="179" t="s">
        <v>6</v>
      </c>
      <c r="D153" s="179" t="s">
        <v>246</v>
      </c>
      <c r="E153" s="180" t="s">
        <v>437</v>
      </c>
      <c r="F153" s="181" t="s">
        <v>619</v>
      </c>
      <c r="G153" s="182"/>
      <c r="H153" s="183">
        <v>32</v>
      </c>
      <c r="I153" s="206"/>
      <c r="J153" s="184">
        <f t="shared" si="20"/>
        <v>0</v>
      </c>
      <c r="K153" s="181"/>
      <c r="L153" s="185"/>
      <c r="M153" s="186"/>
      <c r="N153" s="187" t="s">
        <v>33</v>
      </c>
      <c r="O153" s="151">
        <v>0</v>
      </c>
      <c r="P153" s="151">
        <f t="shared" si="21"/>
        <v>0</v>
      </c>
      <c r="Q153" s="151">
        <v>0</v>
      </c>
      <c r="R153" s="151">
        <f t="shared" si="22"/>
        <v>0</v>
      </c>
      <c r="S153" s="151">
        <v>0</v>
      </c>
      <c r="T153" s="152">
        <f t="shared" si="23"/>
        <v>0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R153" s="153" t="s">
        <v>250</v>
      </c>
      <c r="AT153" s="153" t="s">
        <v>246</v>
      </c>
      <c r="AU153" s="153" t="s">
        <v>80</v>
      </c>
      <c r="AY153" s="2" t="s">
        <v>122</v>
      </c>
      <c r="BE153" s="154">
        <f t="shared" si="24"/>
        <v>0</v>
      </c>
      <c r="BF153" s="154">
        <f t="shared" si="25"/>
        <v>0</v>
      </c>
      <c r="BG153" s="154">
        <f t="shared" si="26"/>
        <v>0</v>
      </c>
      <c r="BH153" s="154">
        <f t="shared" si="27"/>
        <v>0</v>
      </c>
      <c r="BI153" s="154">
        <f t="shared" si="28"/>
        <v>0</v>
      </c>
      <c r="BJ153" s="2" t="s">
        <v>73</v>
      </c>
      <c r="BK153" s="154">
        <f t="shared" si="29"/>
        <v>0</v>
      </c>
      <c r="BL153" s="2" t="s">
        <v>163</v>
      </c>
      <c r="BM153" s="153" t="s">
        <v>438</v>
      </c>
    </row>
    <row r="154" spans="1:65" s="17" customFormat="1" ht="21.75" customHeight="1">
      <c r="A154" s="13"/>
      <c r="B154" s="142"/>
      <c r="C154" s="179" t="s">
        <v>233</v>
      </c>
      <c r="D154" s="179" t="s">
        <v>246</v>
      </c>
      <c r="E154" s="180" t="s">
        <v>439</v>
      </c>
      <c r="F154" s="181" t="s">
        <v>620</v>
      </c>
      <c r="G154" s="182"/>
      <c r="H154" s="183">
        <v>64</v>
      </c>
      <c r="I154" s="206"/>
      <c r="J154" s="184">
        <f t="shared" si="20"/>
        <v>0</v>
      </c>
      <c r="K154" s="181"/>
      <c r="L154" s="185"/>
      <c r="M154" s="186"/>
      <c r="N154" s="187" t="s">
        <v>33</v>
      </c>
      <c r="O154" s="151">
        <v>0</v>
      </c>
      <c r="P154" s="151">
        <f t="shared" si="21"/>
        <v>0</v>
      </c>
      <c r="Q154" s="151">
        <v>0</v>
      </c>
      <c r="R154" s="151">
        <f t="shared" si="22"/>
        <v>0</v>
      </c>
      <c r="S154" s="151">
        <v>0</v>
      </c>
      <c r="T154" s="152">
        <f t="shared" si="23"/>
        <v>0</v>
      </c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R154" s="153" t="s">
        <v>250</v>
      </c>
      <c r="AT154" s="153" t="s">
        <v>246</v>
      </c>
      <c r="AU154" s="153" t="s">
        <v>80</v>
      </c>
      <c r="AY154" s="2" t="s">
        <v>122</v>
      </c>
      <c r="BE154" s="154">
        <f t="shared" si="24"/>
        <v>0</v>
      </c>
      <c r="BF154" s="154">
        <f t="shared" si="25"/>
        <v>0</v>
      </c>
      <c r="BG154" s="154">
        <f t="shared" si="26"/>
        <v>0</v>
      </c>
      <c r="BH154" s="154">
        <f t="shared" si="27"/>
        <v>0</v>
      </c>
      <c r="BI154" s="154">
        <f t="shared" si="28"/>
        <v>0</v>
      </c>
      <c r="BJ154" s="2" t="s">
        <v>73</v>
      </c>
      <c r="BK154" s="154">
        <f t="shared" si="29"/>
        <v>0</v>
      </c>
      <c r="BL154" s="2" t="s">
        <v>163</v>
      </c>
      <c r="BM154" s="153" t="s">
        <v>440</v>
      </c>
    </row>
    <row r="155" spans="1:65" s="17" customFormat="1" ht="16.5" customHeight="1">
      <c r="A155" s="13"/>
      <c r="B155" s="142"/>
      <c r="C155" s="179" t="s">
        <v>239</v>
      </c>
      <c r="D155" s="179" t="s">
        <v>246</v>
      </c>
      <c r="E155" s="180" t="s">
        <v>441</v>
      </c>
      <c r="F155" s="181" t="s">
        <v>621</v>
      </c>
      <c r="G155" s="182"/>
      <c r="H155" s="183">
        <v>154</v>
      </c>
      <c r="I155" s="206"/>
      <c r="J155" s="184">
        <f t="shared" si="20"/>
        <v>0</v>
      </c>
      <c r="K155" s="181"/>
      <c r="L155" s="185"/>
      <c r="M155" s="186"/>
      <c r="N155" s="187" t="s">
        <v>33</v>
      </c>
      <c r="O155" s="151">
        <v>0</v>
      </c>
      <c r="P155" s="151">
        <f t="shared" si="21"/>
        <v>0</v>
      </c>
      <c r="Q155" s="151">
        <v>0</v>
      </c>
      <c r="R155" s="151">
        <f t="shared" si="22"/>
        <v>0</v>
      </c>
      <c r="S155" s="151">
        <v>0</v>
      </c>
      <c r="T155" s="152">
        <f t="shared" si="23"/>
        <v>0</v>
      </c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R155" s="153" t="s">
        <v>250</v>
      </c>
      <c r="AT155" s="153" t="s">
        <v>246</v>
      </c>
      <c r="AU155" s="153" t="s">
        <v>80</v>
      </c>
      <c r="AY155" s="2" t="s">
        <v>122</v>
      </c>
      <c r="BE155" s="154">
        <f t="shared" si="24"/>
        <v>0</v>
      </c>
      <c r="BF155" s="154">
        <f t="shared" si="25"/>
        <v>0</v>
      </c>
      <c r="BG155" s="154">
        <f t="shared" si="26"/>
        <v>0</v>
      </c>
      <c r="BH155" s="154">
        <f t="shared" si="27"/>
        <v>0</v>
      </c>
      <c r="BI155" s="154">
        <f t="shared" si="28"/>
        <v>0</v>
      </c>
      <c r="BJ155" s="2" t="s">
        <v>73</v>
      </c>
      <c r="BK155" s="154">
        <f t="shared" si="29"/>
        <v>0</v>
      </c>
      <c r="BL155" s="2" t="s">
        <v>163</v>
      </c>
      <c r="BM155" s="153" t="s">
        <v>442</v>
      </c>
    </row>
    <row r="156" spans="1:65" s="17" customFormat="1" ht="21.75" customHeight="1">
      <c r="A156" s="13"/>
      <c r="B156" s="142"/>
      <c r="C156" s="179" t="s">
        <v>245</v>
      </c>
      <c r="D156" s="179" t="s">
        <v>246</v>
      </c>
      <c r="E156" s="180" t="s">
        <v>443</v>
      </c>
      <c r="F156" s="181" t="s">
        <v>614</v>
      </c>
      <c r="G156" s="182"/>
      <c r="H156" s="183">
        <v>4</v>
      </c>
      <c r="I156" s="206"/>
      <c r="J156" s="184">
        <f t="shared" si="20"/>
        <v>0</v>
      </c>
      <c r="K156" s="181"/>
      <c r="L156" s="185"/>
      <c r="M156" s="186"/>
      <c r="N156" s="187" t="s">
        <v>33</v>
      </c>
      <c r="O156" s="151">
        <v>0</v>
      </c>
      <c r="P156" s="151">
        <f t="shared" si="21"/>
        <v>0</v>
      </c>
      <c r="Q156" s="151">
        <v>0</v>
      </c>
      <c r="R156" s="151">
        <f t="shared" si="22"/>
        <v>0</v>
      </c>
      <c r="S156" s="151">
        <v>0</v>
      </c>
      <c r="T156" s="152">
        <f t="shared" si="23"/>
        <v>0</v>
      </c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R156" s="153" t="s">
        <v>250</v>
      </c>
      <c r="AT156" s="153" t="s">
        <v>246</v>
      </c>
      <c r="AU156" s="153" t="s">
        <v>80</v>
      </c>
      <c r="AY156" s="2" t="s">
        <v>122</v>
      </c>
      <c r="BE156" s="154">
        <f t="shared" si="24"/>
        <v>0</v>
      </c>
      <c r="BF156" s="154">
        <f t="shared" si="25"/>
        <v>0</v>
      </c>
      <c r="BG156" s="154">
        <f t="shared" si="26"/>
        <v>0</v>
      </c>
      <c r="BH156" s="154">
        <f t="shared" si="27"/>
        <v>0</v>
      </c>
      <c r="BI156" s="154">
        <f t="shared" si="28"/>
        <v>0</v>
      </c>
      <c r="BJ156" s="2" t="s">
        <v>73</v>
      </c>
      <c r="BK156" s="154">
        <f t="shared" si="29"/>
        <v>0</v>
      </c>
      <c r="BL156" s="2" t="s">
        <v>163</v>
      </c>
      <c r="BM156" s="153" t="s">
        <v>444</v>
      </c>
    </row>
    <row r="157" spans="1:65" s="17" customFormat="1" ht="16.5" customHeight="1">
      <c r="A157" s="13"/>
      <c r="B157" s="142"/>
      <c r="C157" s="179" t="s">
        <v>253</v>
      </c>
      <c r="D157" s="179" t="s">
        <v>246</v>
      </c>
      <c r="E157" s="180" t="s">
        <v>445</v>
      </c>
      <c r="F157" s="181" t="s">
        <v>615</v>
      </c>
      <c r="G157" s="182"/>
      <c r="H157" s="183">
        <v>8</v>
      </c>
      <c r="I157" s="206"/>
      <c r="J157" s="184">
        <f t="shared" si="20"/>
        <v>0</v>
      </c>
      <c r="K157" s="181"/>
      <c r="L157" s="185"/>
      <c r="M157" s="186"/>
      <c r="N157" s="187" t="s">
        <v>33</v>
      </c>
      <c r="O157" s="151">
        <v>0</v>
      </c>
      <c r="P157" s="151">
        <f t="shared" si="21"/>
        <v>0</v>
      </c>
      <c r="Q157" s="151">
        <v>0</v>
      </c>
      <c r="R157" s="151">
        <f t="shared" si="22"/>
        <v>0</v>
      </c>
      <c r="S157" s="151">
        <v>0</v>
      </c>
      <c r="T157" s="152">
        <f t="shared" si="23"/>
        <v>0</v>
      </c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R157" s="153" t="s">
        <v>250</v>
      </c>
      <c r="AT157" s="153" t="s">
        <v>246</v>
      </c>
      <c r="AU157" s="153" t="s">
        <v>80</v>
      </c>
      <c r="AY157" s="2" t="s">
        <v>122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2" t="s">
        <v>73</v>
      </c>
      <c r="BK157" s="154">
        <f t="shared" si="29"/>
        <v>0</v>
      </c>
      <c r="BL157" s="2" t="s">
        <v>163</v>
      </c>
      <c r="BM157" s="153" t="s">
        <v>446</v>
      </c>
    </row>
    <row r="158" spans="1:65" s="17" customFormat="1" ht="16.5" customHeight="1">
      <c r="A158" s="13"/>
      <c r="B158" s="142"/>
      <c r="C158" s="179" t="s">
        <v>257</v>
      </c>
      <c r="D158" s="179" t="s">
        <v>246</v>
      </c>
      <c r="E158" s="180" t="s">
        <v>447</v>
      </c>
      <c r="F158" s="181" t="s">
        <v>448</v>
      </c>
      <c r="G158" s="182"/>
      <c r="H158" s="183">
        <v>1</v>
      </c>
      <c r="I158" s="206"/>
      <c r="J158" s="184">
        <f t="shared" si="20"/>
        <v>0</v>
      </c>
      <c r="K158" s="181"/>
      <c r="L158" s="185"/>
      <c r="M158" s="186"/>
      <c r="N158" s="187" t="s">
        <v>33</v>
      </c>
      <c r="O158" s="151">
        <v>0</v>
      </c>
      <c r="P158" s="151">
        <f t="shared" si="21"/>
        <v>0</v>
      </c>
      <c r="Q158" s="151">
        <v>0</v>
      </c>
      <c r="R158" s="151">
        <f t="shared" si="22"/>
        <v>0</v>
      </c>
      <c r="S158" s="151">
        <v>0</v>
      </c>
      <c r="T158" s="152">
        <f t="shared" si="23"/>
        <v>0</v>
      </c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R158" s="153" t="s">
        <v>250</v>
      </c>
      <c r="AT158" s="153" t="s">
        <v>246</v>
      </c>
      <c r="AU158" s="153" t="s">
        <v>80</v>
      </c>
      <c r="AY158" s="2" t="s">
        <v>122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2" t="s">
        <v>73</v>
      </c>
      <c r="BK158" s="154">
        <f t="shared" si="29"/>
        <v>0</v>
      </c>
      <c r="BL158" s="2" t="s">
        <v>163</v>
      </c>
      <c r="BM158" s="153" t="s">
        <v>449</v>
      </c>
    </row>
    <row r="159" spans="1:65" s="17" customFormat="1" ht="16.5" customHeight="1">
      <c r="A159" s="13"/>
      <c r="B159" s="142"/>
      <c r="C159" s="179" t="s">
        <v>264</v>
      </c>
      <c r="D159" s="179" t="s">
        <v>246</v>
      </c>
      <c r="E159" s="180" t="s">
        <v>450</v>
      </c>
      <c r="F159" s="181" t="s">
        <v>592</v>
      </c>
      <c r="G159" s="182"/>
      <c r="H159" s="183">
        <v>1210</v>
      </c>
      <c r="I159" s="206"/>
      <c r="J159" s="184">
        <f t="shared" si="20"/>
        <v>0</v>
      </c>
      <c r="K159" s="181"/>
      <c r="L159" s="185"/>
      <c r="M159" s="186"/>
      <c r="N159" s="187" t="s">
        <v>33</v>
      </c>
      <c r="O159" s="151">
        <v>0</v>
      </c>
      <c r="P159" s="151">
        <f t="shared" si="21"/>
        <v>0</v>
      </c>
      <c r="Q159" s="151">
        <v>0</v>
      </c>
      <c r="R159" s="151">
        <f t="shared" si="22"/>
        <v>0</v>
      </c>
      <c r="S159" s="151">
        <v>0</v>
      </c>
      <c r="T159" s="152">
        <f t="shared" si="23"/>
        <v>0</v>
      </c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R159" s="153" t="s">
        <v>250</v>
      </c>
      <c r="AT159" s="153" t="s">
        <v>246</v>
      </c>
      <c r="AU159" s="153" t="s">
        <v>80</v>
      </c>
      <c r="AY159" s="2" t="s">
        <v>122</v>
      </c>
      <c r="BE159" s="154">
        <f t="shared" si="24"/>
        <v>0</v>
      </c>
      <c r="BF159" s="154">
        <f t="shared" si="25"/>
        <v>0</v>
      </c>
      <c r="BG159" s="154">
        <f t="shared" si="26"/>
        <v>0</v>
      </c>
      <c r="BH159" s="154">
        <f t="shared" si="27"/>
        <v>0</v>
      </c>
      <c r="BI159" s="154">
        <f t="shared" si="28"/>
        <v>0</v>
      </c>
      <c r="BJ159" s="2" t="s">
        <v>73</v>
      </c>
      <c r="BK159" s="154">
        <f t="shared" si="29"/>
        <v>0</v>
      </c>
      <c r="BL159" s="2" t="s">
        <v>163</v>
      </c>
      <c r="BM159" s="153" t="s">
        <v>451</v>
      </c>
    </row>
    <row r="160" spans="1:65" s="17" customFormat="1" ht="16.5" customHeight="1">
      <c r="A160" s="13"/>
      <c r="B160" s="142"/>
      <c r="C160" s="179" t="s">
        <v>270</v>
      </c>
      <c r="D160" s="179" t="s">
        <v>246</v>
      </c>
      <c r="E160" s="180" t="s">
        <v>452</v>
      </c>
      <c r="F160" s="181" t="s">
        <v>628</v>
      </c>
      <c r="G160" s="182"/>
      <c r="H160" s="183">
        <v>100</v>
      </c>
      <c r="I160" s="206"/>
      <c r="J160" s="184">
        <f t="shared" si="20"/>
        <v>0</v>
      </c>
      <c r="K160" s="181"/>
      <c r="L160" s="185"/>
      <c r="M160" s="186"/>
      <c r="N160" s="187" t="s">
        <v>33</v>
      </c>
      <c r="O160" s="151">
        <v>0</v>
      </c>
      <c r="P160" s="151">
        <f t="shared" si="21"/>
        <v>0</v>
      </c>
      <c r="Q160" s="151">
        <v>0</v>
      </c>
      <c r="R160" s="151">
        <f t="shared" si="22"/>
        <v>0</v>
      </c>
      <c r="S160" s="151">
        <v>0</v>
      </c>
      <c r="T160" s="152">
        <f t="shared" si="23"/>
        <v>0</v>
      </c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R160" s="153" t="s">
        <v>250</v>
      </c>
      <c r="AT160" s="153" t="s">
        <v>246</v>
      </c>
      <c r="AU160" s="153" t="s">
        <v>80</v>
      </c>
      <c r="AY160" s="2" t="s">
        <v>122</v>
      </c>
      <c r="BE160" s="154">
        <f t="shared" si="24"/>
        <v>0</v>
      </c>
      <c r="BF160" s="154">
        <f t="shared" si="25"/>
        <v>0</v>
      </c>
      <c r="BG160" s="154">
        <f t="shared" si="26"/>
        <v>0</v>
      </c>
      <c r="BH160" s="154">
        <f t="shared" si="27"/>
        <v>0</v>
      </c>
      <c r="BI160" s="154">
        <f t="shared" si="28"/>
        <v>0</v>
      </c>
      <c r="BJ160" s="2" t="s">
        <v>73</v>
      </c>
      <c r="BK160" s="154">
        <f t="shared" si="29"/>
        <v>0</v>
      </c>
      <c r="BL160" s="2" t="s">
        <v>163</v>
      </c>
      <c r="BM160" s="153" t="s">
        <v>453</v>
      </c>
    </row>
    <row r="161" spans="1:65" s="17" customFormat="1" ht="16.5" customHeight="1">
      <c r="A161" s="13"/>
      <c r="B161" s="142"/>
      <c r="C161" s="179" t="s">
        <v>274</v>
      </c>
      <c r="D161" s="179" t="s">
        <v>246</v>
      </c>
      <c r="E161" s="180" t="s">
        <v>454</v>
      </c>
      <c r="F161" s="181" t="s">
        <v>616</v>
      </c>
      <c r="G161" s="182"/>
      <c r="H161" s="183">
        <v>50</v>
      </c>
      <c r="I161" s="206"/>
      <c r="J161" s="184">
        <f t="shared" si="20"/>
        <v>0</v>
      </c>
      <c r="K161" s="181"/>
      <c r="L161" s="185"/>
      <c r="M161" s="186"/>
      <c r="N161" s="187" t="s">
        <v>33</v>
      </c>
      <c r="O161" s="151">
        <v>0</v>
      </c>
      <c r="P161" s="151">
        <f t="shared" si="21"/>
        <v>0</v>
      </c>
      <c r="Q161" s="151">
        <v>0</v>
      </c>
      <c r="R161" s="151">
        <f t="shared" si="22"/>
        <v>0</v>
      </c>
      <c r="S161" s="151">
        <v>0</v>
      </c>
      <c r="T161" s="152">
        <f t="shared" si="23"/>
        <v>0</v>
      </c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R161" s="153" t="s">
        <v>250</v>
      </c>
      <c r="AT161" s="153" t="s">
        <v>246</v>
      </c>
      <c r="AU161" s="153" t="s">
        <v>80</v>
      </c>
      <c r="AY161" s="2" t="s">
        <v>122</v>
      </c>
      <c r="BE161" s="154">
        <f t="shared" si="24"/>
        <v>0</v>
      </c>
      <c r="BF161" s="154">
        <f t="shared" si="25"/>
        <v>0</v>
      </c>
      <c r="BG161" s="154">
        <f t="shared" si="26"/>
        <v>0</v>
      </c>
      <c r="BH161" s="154">
        <f t="shared" si="27"/>
        <v>0</v>
      </c>
      <c r="BI161" s="154">
        <f t="shared" si="28"/>
        <v>0</v>
      </c>
      <c r="BJ161" s="2" t="s">
        <v>73</v>
      </c>
      <c r="BK161" s="154">
        <f t="shared" si="29"/>
        <v>0</v>
      </c>
      <c r="BL161" s="2" t="s">
        <v>163</v>
      </c>
      <c r="BM161" s="153" t="s">
        <v>455</v>
      </c>
    </row>
    <row r="162" spans="1:65" s="17" customFormat="1" ht="16.5" customHeight="1">
      <c r="A162" s="13"/>
      <c r="B162" s="142"/>
      <c r="C162" s="179" t="s">
        <v>280</v>
      </c>
      <c r="D162" s="179" t="s">
        <v>246</v>
      </c>
      <c r="E162" s="180" t="s">
        <v>456</v>
      </c>
      <c r="F162" s="181" t="s">
        <v>593</v>
      </c>
      <c r="G162" s="182"/>
      <c r="H162" s="183">
        <v>400</v>
      </c>
      <c r="I162" s="206"/>
      <c r="J162" s="184">
        <f t="shared" si="20"/>
        <v>0</v>
      </c>
      <c r="K162" s="181"/>
      <c r="L162" s="185"/>
      <c r="M162" s="186"/>
      <c r="N162" s="187" t="s">
        <v>33</v>
      </c>
      <c r="O162" s="151">
        <v>0</v>
      </c>
      <c r="P162" s="151">
        <f t="shared" si="21"/>
        <v>0</v>
      </c>
      <c r="Q162" s="151">
        <v>0</v>
      </c>
      <c r="R162" s="151">
        <f t="shared" si="22"/>
        <v>0</v>
      </c>
      <c r="S162" s="151">
        <v>0</v>
      </c>
      <c r="T162" s="152">
        <f t="shared" si="23"/>
        <v>0</v>
      </c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R162" s="153" t="s">
        <v>250</v>
      </c>
      <c r="AT162" s="153" t="s">
        <v>246</v>
      </c>
      <c r="AU162" s="153" t="s">
        <v>80</v>
      </c>
      <c r="AY162" s="2" t="s">
        <v>122</v>
      </c>
      <c r="BE162" s="154">
        <f t="shared" si="24"/>
        <v>0</v>
      </c>
      <c r="BF162" s="154">
        <f t="shared" si="25"/>
        <v>0</v>
      </c>
      <c r="BG162" s="154">
        <f t="shared" si="26"/>
        <v>0</v>
      </c>
      <c r="BH162" s="154">
        <f t="shared" si="27"/>
        <v>0</v>
      </c>
      <c r="BI162" s="154">
        <f t="shared" si="28"/>
        <v>0</v>
      </c>
      <c r="BJ162" s="2" t="s">
        <v>73</v>
      </c>
      <c r="BK162" s="154">
        <f t="shared" si="29"/>
        <v>0</v>
      </c>
      <c r="BL162" s="2" t="s">
        <v>163</v>
      </c>
      <c r="BM162" s="153" t="s">
        <v>457</v>
      </c>
    </row>
    <row r="163" spans="1:65" s="17" customFormat="1" ht="16.5" customHeight="1">
      <c r="A163" s="13"/>
      <c r="B163" s="142"/>
      <c r="C163" s="179" t="s">
        <v>284</v>
      </c>
      <c r="D163" s="179" t="s">
        <v>246</v>
      </c>
      <c r="E163" s="180" t="s">
        <v>458</v>
      </c>
      <c r="F163" s="181" t="s">
        <v>594</v>
      </c>
      <c r="G163" s="182"/>
      <c r="H163" s="183">
        <v>3289</v>
      </c>
      <c r="I163" s="206"/>
      <c r="J163" s="184">
        <f t="shared" si="20"/>
        <v>0</v>
      </c>
      <c r="K163" s="181"/>
      <c r="L163" s="185"/>
      <c r="M163" s="186"/>
      <c r="N163" s="187" t="s">
        <v>33</v>
      </c>
      <c r="O163" s="151">
        <v>0</v>
      </c>
      <c r="P163" s="151">
        <f t="shared" si="21"/>
        <v>0</v>
      </c>
      <c r="Q163" s="151">
        <v>0</v>
      </c>
      <c r="R163" s="151">
        <f t="shared" si="22"/>
        <v>0</v>
      </c>
      <c r="S163" s="151">
        <v>0</v>
      </c>
      <c r="T163" s="152">
        <f t="shared" si="23"/>
        <v>0</v>
      </c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R163" s="153" t="s">
        <v>250</v>
      </c>
      <c r="AT163" s="153" t="s">
        <v>246</v>
      </c>
      <c r="AU163" s="153" t="s">
        <v>80</v>
      </c>
      <c r="AY163" s="2" t="s">
        <v>122</v>
      </c>
      <c r="BE163" s="154">
        <f t="shared" si="24"/>
        <v>0</v>
      </c>
      <c r="BF163" s="154">
        <f t="shared" si="25"/>
        <v>0</v>
      </c>
      <c r="BG163" s="154">
        <f t="shared" si="26"/>
        <v>0</v>
      </c>
      <c r="BH163" s="154">
        <f t="shared" si="27"/>
        <v>0</v>
      </c>
      <c r="BI163" s="154">
        <f t="shared" si="28"/>
        <v>0</v>
      </c>
      <c r="BJ163" s="2" t="s">
        <v>73</v>
      </c>
      <c r="BK163" s="154">
        <f t="shared" si="29"/>
        <v>0</v>
      </c>
      <c r="BL163" s="2" t="s">
        <v>163</v>
      </c>
      <c r="BM163" s="153" t="s">
        <v>459</v>
      </c>
    </row>
    <row r="164" spans="1:65" s="17" customFormat="1" ht="16.5" customHeight="1">
      <c r="A164" s="13"/>
      <c r="B164" s="142"/>
      <c r="C164" s="179" t="s">
        <v>250</v>
      </c>
      <c r="D164" s="179" t="s">
        <v>246</v>
      </c>
      <c r="E164" s="180" t="s">
        <v>460</v>
      </c>
      <c r="F164" s="181" t="s">
        <v>595</v>
      </c>
      <c r="G164" s="182"/>
      <c r="H164" s="183">
        <v>5</v>
      </c>
      <c r="I164" s="206"/>
      <c r="J164" s="184">
        <f t="shared" si="20"/>
        <v>0</v>
      </c>
      <c r="K164" s="181"/>
      <c r="L164" s="185"/>
      <c r="M164" s="186"/>
      <c r="N164" s="187" t="s">
        <v>33</v>
      </c>
      <c r="O164" s="151">
        <v>0</v>
      </c>
      <c r="P164" s="151">
        <f t="shared" si="21"/>
        <v>0</v>
      </c>
      <c r="Q164" s="151">
        <v>0</v>
      </c>
      <c r="R164" s="151">
        <f t="shared" si="22"/>
        <v>0</v>
      </c>
      <c r="S164" s="151">
        <v>0</v>
      </c>
      <c r="T164" s="152">
        <f t="shared" si="23"/>
        <v>0</v>
      </c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R164" s="153" t="s">
        <v>250</v>
      </c>
      <c r="AT164" s="153" t="s">
        <v>246</v>
      </c>
      <c r="AU164" s="153" t="s">
        <v>80</v>
      </c>
      <c r="AY164" s="2" t="s">
        <v>122</v>
      </c>
      <c r="BE164" s="154">
        <f t="shared" si="24"/>
        <v>0</v>
      </c>
      <c r="BF164" s="154">
        <f t="shared" si="25"/>
        <v>0</v>
      </c>
      <c r="BG164" s="154">
        <f t="shared" si="26"/>
        <v>0</v>
      </c>
      <c r="BH164" s="154">
        <f t="shared" si="27"/>
        <v>0</v>
      </c>
      <c r="BI164" s="154">
        <f t="shared" si="28"/>
        <v>0</v>
      </c>
      <c r="BJ164" s="2" t="s">
        <v>73</v>
      </c>
      <c r="BK164" s="154">
        <f t="shared" si="29"/>
        <v>0</v>
      </c>
      <c r="BL164" s="2" t="s">
        <v>163</v>
      </c>
      <c r="BM164" s="153" t="s">
        <v>461</v>
      </c>
    </row>
    <row r="165" spans="1:65" s="17" customFormat="1" ht="16.5" customHeight="1">
      <c r="A165" s="13"/>
      <c r="B165" s="142"/>
      <c r="C165" s="179" t="s">
        <v>293</v>
      </c>
      <c r="D165" s="179" t="s">
        <v>246</v>
      </c>
      <c r="E165" s="180" t="s">
        <v>462</v>
      </c>
      <c r="F165" s="181" t="s">
        <v>596</v>
      </c>
      <c r="G165" s="182"/>
      <c r="H165" s="183">
        <v>2</v>
      </c>
      <c r="I165" s="206"/>
      <c r="J165" s="184">
        <f t="shared" si="20"/>
        <v>0</v>
      </c>
      <c r="K165" s="181"/>
      <c r="L165" s="185"/>
      <c r="M165" s="186"/>
      <c r="N165" s="187" t="s">
        <v>33</v>
      </c>
      <c r="O165" s="151">
        <v>0</v>
      </c>
      <c r="P165" s="151">
        <f t="shared" si="21"/>
        <v>0</v>
      </c>
      <c r="Q165" s="151">
        <v>0</v>
      </c>
      <c r="R165" s="151">
        <f t="shared" si="22"/>
        <v>0</v>
      </c>
      <c r="S165" s="151">
        <v>0</v>
      </c>
      <c r="T165" s="152">
        <f t="shared" si="23"/>
        <v>0</v>
      </c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R165" s="153" t="s">
        <v>250</v>
      </c>
      <c r="AT165" s="153" t="s">
        <v>246</v>
      </c>
      <c r="AU165" s="153" t="s">
        <v>80</v>
      </c>
      <c r="AY165" s="2" t="s">
        <v>122</v>
      </c>
      <c r="BE165" s="154">
        <f t="shared" si="24"/>
        <v>0</v>
      </c>
      <c r="BF165" s="154">
        <f t="shared" si="25"/>
        <v>0</v>
      </c>
      <c r="BG165" s="154">
        <f t="shared" si="26"/>
        <v>0</v>
      </c>
      <c r="BH165" s="154">
        <f t="shared" si="27"/>
        <v>0</v>
      </c>
      <c r="BI165" s="154">
        <f t="shared" si="28"/>
        <v>0</v>
      </c>
      <c r="BJ165" s="2" t="s">
        <v>73</v>
      </c>
      <c r="BK165" s="154">
        <f t="shared" si="29"/>
        <v>0</v>
      </c>
      <c r="BL165" s="2" t="s">
        <v>163</v>
      </c>
      <c r="BM165" s="153" t="s">
        <v>463</v>
      </c>
    </row>
    <row r="166" spans="1:65" s="17" customFormat="1" ht="16.5" customHeight="1">
      <c r="A166" s="13"/>
      <c r="B166" s="142"/>
      <c r="C166" s="179" t="s">
        <v>299</v>
      </c>
      <c r="D166" s="179" t="s">
        <v>246</v>
      </c>
      <c r="E166" s="180" t="s">
        <v>464</v>
      </c>
      <c r="F166" s="181" t="s">
        <v>597</v>
      </c>
      <c r="G166" s="182"/>
      <c r="H166" s="183">
        <v>4</v>
      </c>
      <c r="I166" s="206"/>
      <c r="J166" s="184">
        <f t="shared" si="20"/>
        <v>0</v>
      </c>
      <c r="K166" s="181"/>
      <c r="L166" s="185"/>
      <c r="M166" s="186"/>
      <c r="N166" s="187" t="s">
        <v>33</v>
      </c>
      <c r="O166" s="151">
        <v>0</v>
      </c>
      <c r="P166" s="151">
        <f t="shared" si="21"/>
        <v>0</v>
      </c>
      <c r="Q166" s="151">
        <v>0</v>
      </c>
      <c r="R166" s="151">
        <f t="shared" si="22"/>
        <v>0</v>
      </c>
      <c r="S166" s="151">
        <v>0</v>
      </c>
      <c r="T166" s="152">
        <f t="shared" si="23"/>
        <v>0</v>
      </c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R166" s="153" t="s">
        <v>250</v>
      </c>
      <c r="AT166" s="153" t="s">
        <v>246</v>
      </c>
      <c r="AU166" s="153" t="s">
        <v>80</v>
      </c>
      <c r="AY166" s="2" t="s">
        <v>122</v>
      </c>
      <c r="BE166" s="154">
        <f t="shared" si="24"/>
        <v>0</v>
      </c>
      <c r="BF166" s="154">
        <f t="shared" si="25"/>
        <v>0</v>
      </c>
      <c r="BG166" s="154">
        <f t="shared" si="26"/>
        <v>0</v>
      </c>
      <c r="BH166" s="154">
        <f t="shared" si="27"/>
        <v>0</v>
      </c>
      <c r="BI166" s="154">
        <f t="shared" si="28"/>
        <v>0</v>
      </c>
      <c r="BJ166" s="2" t="s">
        <v>73</v>
      </c>
      <c r="BK166" s="154">
        <f t="shared" si="29"/>
        <v>0</v>
      </c>
      <c r="BL166" s="2" t="s">
        <v>163</v>
      </c>
      <c r="BM166" s="153" t="s">
        <v>465</v>
      </c>
    </row>
    <row r="167" spans="1:65" s="17" customFormat="1" ht="24" customHeight="1">
      <c r="A167" s="13"/>
      <c r="B167" s="142"/>
      <c r="C167" s="179" t="s">
        <v>304</v>
      </c>
      <c r="D167" s="179" t="s">
        <v>246</v>
      </c>
      <c r="E167" s="180" t="s">
        <v>466</v>
      </c>
      <c r="F167" s="181" t="s">
        <v>622</v>
      </c>
      <c r="G167" s="182"/>
      <c r="H167" s="183">
        <v>1</v>
      </c>
      <c r="I167" s="206"/>
      <c r="J167" s="184">
        <f t="shared" si="20"/>
        <v>0</v>
      </c>
      <c r="K167" s="181"/>
      <c r="L167" s="185"/>
      <c r="M167" s="186"/>
      <c r="N167" s="187" t="s">
        <v>33</v>
      </c>
      <c r="O167" s="151">
        <v>0</v>
      </c>
      <c r="P167" s="151">
        <f t="shared" si="21"/>
        <v>0</v>
      </c>
      <c r="Q167" s="151">
        <v>0</v>
      </c>
      <c r="R167" s="151">
        <f t="shared" si="22"/>
        <v>0</v>
      </c>
      <c r="S167" s="151">
        <v>0</v>
      </c>
      <c r="T167" s="152">
        <f t="shared" si="23"/>
        <v>0</v>
      </c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R167" s="153" t="s">
        <v>250</v>
      </c>
      <c r="AT167" s="153" t="s">
        <v>246</v>
      </c>
      <c r="AU167" s="153" t="s">
        <v>80</v>
      </c>
      <c r="AY167" s="2" t="s">
        <v>122</v>
      </c>
      <c r="BE167" s="154">
        <f t="shared" si="24"/>
        <v>0</v>
      </c>
      <c r="BF167" s="154">
        <f t="shared" si="25"/>
        <v>0</v>
      </c>
      <c r="BG167" s="154">
        <f t="shared" si="26"/>
        <v>0</v>
      </c>
      <c r="BH167" s="154">
        <f t="shared" si="27"/>
        <v>0</v>
      </c>
      <c r="BI167" s="154">
        <f t="shared" si="28"/>
        <v>0</v>
      </c>
      <c r="BJ167" s="2" t="s">
        <v>73</v>
      </c>
      <c r="BK167" s="154">
        <f t="shared" si="29"/>
        <v>0</v>
      </c>
      <c r="BL167" s="2" t="s">
        <v>163</v>
      </c>
      <c r="BM167" s="153" t="s">
        <v>467</v>
      </c>
    </row>
    <row r="168" spans="1:65" s="17" customFormat="1" ht="16.5" customHeight="1">
      <c r="A168" s="13"/>
      <c r="B168" s="142"/>
      <c r="C168" s="179" t="s">
        <v>309</v>
      </c>
      <c r="D168" s="179" t="s">
        <v>246</v>
      </c>
      <c r="E168" s="180" t="s">
        <v>468</v>
      </c>
      <c r="F168" s="181" t="s">
        <v>623</v>
      </c>
      <c r="G168" s="182"/>
      <c r="H168" s="183">
        <v>1</v>
      </c>
      <c r="I168" s="206"/>
      <c r="J168" s="184">
        <f t="shared" si="20"/>
        <v>0</v>
      </c>
      <c r="K168" s="181"/>
      <c r="L168" s="185"/>
      <c r="M168" s="186"/>
      <c r="N168" s="187" t="s">
        <v>33</v>
      </c>
      <c r="O168" s="151">
        <v>0</v>
      </c>
      <c r="P168" s="151">
        <f t="shared" si="21"/>
        <v>0</v>
      </c>
      <c r="Q168" s="151">
        <v>0</v>
      </c>
      <c r="R168" s="151">
        <f t="shared" si="22"/>
        <v>0</v>
      </c>
      <c r="S168" s="151">
        <v>0</v>
      </c>
      <c r="T168" s="152">
        <f t="shared" si="23"/>
        <v>0</v>
      </c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R168" s="153" t="s">
        <v>250</v>
      </c>
      <c r="AT168" s="153" t="s">
        <v>246</v>
      </c>
      <c r="AU168" s="153" t="s">
        <v>80</v>
      </c>
      <c r="AY168" s="2" t="s">
        <v>122</v>
      </c>
      <c r="BE168" s="154">
        <f t="shared" si="24"/>
        <v>0</v>
      </c>
      <c r="BF168" s="154">
        <f t="shared" si="25"/>
        <v>0</v>
      </c>
      <c r="BG168" s="154">
        <f t="shared" si="26"/>
        <v>0</v>
      </c>
      <c r="BH168" s="154">
        <f t="shared" si="27"/>
        <v>0</v>
      </c>
      <c r="BI168" s="154">
        <f t="shared" si="28"/>
        <v>0</v>
      </c>
      <c r="BJ168" s="2" t="s">
        <v>73</v>
      </c>
      <c r="BK168" s="154">
        <f t="shared" si="29"/>
        <v>0</v>
      </c>
      <c r="BL168" s="2" t="s">
        <v>163</v>
      </c>
      <c r="BM168" s="153" t="s">
        <v>469</v>
      </c>
    </row>
    <row r="169" spans="1:65" s="17" customFormat="1" ht="16.5" customHeight="1">
      <c r="A169" s="13"/>
      <c r="B169" s="142"/>
      <c r="C169" s="179" t="s">
        <v>313</v>
      </c>
      <c r="D169" s="179" t="s">
        <v>246</v>
      </c>
      <c r="E169" s="180" t="s">
        <v>470</v>
      </c>
      <c r="F169" s="181" t="s">
        <v>471</v>
      </c>
      <c r="G169" s="182"/>
      <c r="H169" s="183">
        <v>1</v>
      </c>
      <c r="I169" s="206"/>
      <c r="J169" s="184">
        <f t="shared" si="20"/>
        <v>0</v>
      </c>
      <c r="K169" s="181"/>
      <c r="L169" s="185"/>
      <c r="M169" s="186"/>
      <c r="N169" s="187" t="s">
        <v>33</v>
      </c>
      <c r="O169" s="151">
        <v>0</v>
      </c>
      <c r="P169" s="151">
        <f t="shared" si="21"/>
        <v>0</v>
      </c>
      <c r="Q169" s="151">
        <v>0</v>
      </c>
      <c r="R169" s="151">
        <f t="shared" si="22"/>
        <v>0</v>
      </c>
      <c r="S169" s="151">
        <v>0</v>
      </c>
      <c r="T169" s="152">
        <f t="shared" si="23"/>
        <v>0</v>
      </c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R169" s="153" t="s">
        <v>250</v>
      </c>
      <c r="AT169" s="153" t="s">
        <v>246</v>
      </c>
      <c r="AU169" s="153" t="s">
        <v>80</v>
      </c>
      <c r="AY169" s="2" t="s">
        <v>122</v>
      </c>
      <c r="BE169" s="154">
        <f t="shared" si="24"/>
        <v>0</v>
      </c>
      <c r="BF169" s="154">
        <f t="shared" si="25"/>
        <v>0</v>
      </c>
      <c r="BG169" s="154">
        <f t="shared" si="26"/>
        <v>0</v>
      </c>
      <c r="BH169" s="154">
        <f t="shared" si="27"/>
        <v>0</v>
      </c>
      <c r="BI169" s="154">
        <f t="shared" si="28"/>
        <v>0</v>
      </c>
      <c r="BJ169" s="2" t="s">
        <v>73</v>
      </c>
      <c r="BK169" s="154">
        <f t="shared" si="29"/>
        <v>0</v>
      </c>
      <c r="BL169" s="2" t="s">
        <v>163</v>
      </c>
      <c r="BM169" s="153" t="s">
        <v>472</v>
      </c>
    </row>
    <row r="170" spans="1:65" s="17" customFormat="1" ht="16.5" customHeight="1">
      <c r="A170" s="13"/>
      <c r="B170" s="142"/>
      <c r="C170" s="179" t="s">
        <v>317</v>
      </c>
      <c r="D170" s="179" t="s">
        <v>246</v>
      </c>
      <c r="E170" s="180" t="s">
        <v>473</v>
      </c>
      <c r="F170" s="181" t="s">
        <v>598</v>
      </c>
      <c r="G170" s="182"/>
      <c r="H170" s="183">
        <v>10</v>
      </c>
      <c r="I170" s="206"/>
      <c r="J170" s="184">
        <f t="shared" si="20"/>
        <v>0</v>
      </c>
      <c r="K170" s="181"/>
      <c r="L170" s="185"/>
      <c r="M170" s="186"/>
      <c r="N170" s="187" t="s">
        <v>33</v>
      </c>
      <c r="O170" s="151">
        <v>0</v>
      </c>
      <c r="P170" s="151">
        <f t="shared" si="21"/>
        <v>0</v>
      </c>
      <c r="Q170" s="151">
        <v>0</v>
      </c>
      <c r="R170" s="151">
        <f t="shared" si="22"/>
        <v>0</v>
      </c>
      <c r="S170" s="151">
        <v>0</v>
      </c>
      <c r="T170" s="152">
        <f t="shared" si="23"/>
        <v>0</v>
      </c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R170" s="153" t="s">
        <v>250</v>
      </c>
      <c r="AT170" s="153" t="s">
        <v>246</v>
      </c>
      <c r="AU170" s="153" t="s">
        <v>80</v>
      </c>
      <c r="AY170" s="2" t="s">
        <v>122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2" t="s">
        <v>73</v>
      </c>
      <c r="BK170" s="154">
        <f t="shared" si="29"/>
        <v>0</v>
      </c>
      <c r="BL170" s="2" t="s">
        <v>163</v>
      </c>
      <c r="BM170" s="153" t="s">
        <v>474</v>
      </c>
    </row>
    <row r="171" spans="1:65" s="17" customFormat="1" ht="16.5" customHeight="1">
      <c r="A171" s="13"/>
      <c r="B171" s="142"/>
      <c r="C171" s="179" t="s">
        <v>322</v>
      </c>
      <c r="D171" s="179" t="s">
        <v>246</v>
      </c>
      <c r="E171" s="180" t="s">
        <v>475</v>
      </c>
      <c r="F171" s="181" t="s">
        <v>599</v>
      </c>
      <c r="G171" s="182"/>
      <c r="H171" s="183">
        <v>100</v>
      </c>
      <c r="I171" s="206"/>
      <c r="J171" s="184">
        <f t="shared" si="20"/>
        <v>0</v>
      </c>
      <c r="K171" s="181"/>
      <c r="L171" s="185"/>
      <c r="M171" s="186"/>
      <c r="N171" s="187" t="s">
        <v>33</v>
      </c>
      <c r="O171" s="151">
        <v>0</v>
      </c>
      <c r="P171" s="151">
        <f t="shared" si="21"/>
        <v>0</v>
      </c>
      <c r="Q171" s="151">
        <v>0</v>
      </c>
      <c r="R171" s="151">
        <f t="shared" si="22"/>
        <v>0</v>
      </c>
      <c r="S171" s="151">
        <v>0</v>
      </c>
      <c r="T171" s="152">
        <f t="shared" si="23"/>
        <v>0</v>
      </c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R171" s="153" t="s">
        <v>250</v>
      </c>
      <c r="AT171" s="153" t="s">
        <v>246</v>
      </c>
      <c r="AU171" s="153" t="s">
        <v>80</v>
      </c>
      <c r="AY171" s="2" t="s">
        <v>122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2" t="s">
        <v>73</v>
      </c>
      <c r="BK171" s="154">
        <f t="shared" si="29"/>
        <v>0</v>
      </c>
      <c r="BL171" s="2" t="s">
        <v>163</v>
      </c>
      <c r="BM171" s="153" t="s">
        <v>476</v>
      </c>
    </row>
    <row r="172" spans="1:65" s="17" customFormat="1" ht="16.5" customHeight="1">
      <c r="A172" s="13"/>
      <c r="B172" s="142"/>
      <c r="C172" s="179" t="s">
        <v>328</v>
      </c>
      <c r="D172" s="179" t="s">
        <v>246</v>
      </c>
      <c r="E172" s="180" t="s">
        <v>477</v>
      </c>
      <c r="F172" s="181" t="s">
        <v>600</v>
      </c>
      <c r="G172" s="182"/>
      <c r="H172" s="183">
        <v>80</v>
      </c>
      <c r="I172" s="206"/>
      <c r="J172" s="184">
        <f t="shared" si="20"/>
        <v>0</v>
      </c>
      <c r="K172" s="181"/>
      <c r="L172" s="185"/>
      <c r="M172" s="186"/>
      <c r="N172" s="187" t="s">
        <v>33</v>
      </c>
      <c r="O172" s="151">
        <v>0</v>
      </c>
      <c r="P172" s="151">
        <f t="shared" si="21"/>
        <v>0</v>
      </c>
      <c r="Q172" s="151">
        <v>0</v>
      </c>
      <c r="R172" s="151">
        <f t="shared" si="22"/>
        <v>0</v>
      </c>
      <c r="S172" s="151">
        <v>0</v>
      </c>
      <c r="T172" s="152">
        <f t="shared" si="23"/>
        <v>0</v>
      </c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R172" s="153" t="s">
        <v>250</v>
      </c>
      <c r="AT172" s="153" t="s">
        <v>246</v>
      </c>
      <c r="AU172" s="153" t="s">
        <v>80</v>
      </c>
      <c r="AY172" s="2" t="s">
        <v>122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2" t="s">
        <v>73</v>
      </c>
      <c r="BK172" s="154">
        <f t="shared" si="29"/>
        <v>0</v>
      </c>
      <c r="BL172" s="2" t="s">
        <v>163</v>
      </c>
      <c r="BM172" s="153" t="s">
        <v>478</v>
      </c>
    </row>
    <row r="173" spans="2:63" s="129" customFormat="1" ht="20.9" customHeight="1">
      <c r="B173" s="130"/>
      <c r="D173" s="131" t="s">
        <v>67</v>
      </c>
      <c r="E173" s="140" t="s">
        <v>479</v>
      </c>
      <c r="F173" s="140" t="s">
        <v>480</v>
      </c>
      <c r="J173" s="141">
        <f>BK173</f>
        <v>0</v>
      </c>
      <c r="L173" s="130"/>
      <c r="M173" s="134"/>
      <c r="N173" s="135"/>
      <c r="O173" s="135"/>
      <c r="P173" s="136">
        <f>SUM(P174:P194)</f>
        <v>0</v>
      </c>
      <c r="Q173" s="135"/>
      <c r="R173" s="136">
        <f>SUM(R174:R194)</f>
        <v>0</v>
      </c>
      <c r="S173" s="135"/>
      <c r="T173" s="137">
        <f>SUM(T174:T194)</f>
        <v>0</v>
      </c>
      <c r="AR173" s="131" t="s">
        <v>73</v>
      </c>
      <c r="AT173" s="138" t="s">
        <v>67</v>
      </c>
      <c r="AU173" s="138" t="s">
        <v>77</v>
      </c>
      <c r="AY173" s="131" t="s">
        <v>122</v>
      </c>
      <c r="BK173" s="139">
        <f>SUM(BK174:BK194)</f>
        <v>0</v>
      </c>
    </row>
    <row r="174" spans="1:65" s="17" customFormat="1" ht="21.75" customHeight="1">
      <c r="A174" s="13"/>
      <c r="B174" s="142"/>
      <c r="C174" s="143" t="s">
        <v>334</v>
      </c>
      <c r="D174" s="143" t="s">
        <v>125</v>
      </c>
      <c r="E174" s="144" t="s">
        <v>481</v>
      </c>
      <c r="F174" s="145" t="s">
        <v>601</v>
      </c>
      <c r="G174" s="146"/>
      <c r="H174" s="147">
        <v>89</v>
      </c>
      <c r="I174" s="205"/>
      <c r="J174" s="148">
        <f aca="true" t="shared" si="30" ref="J174:J194">ROUND(I174*H174,2)</f>
        <v>0</v>
      </c>
      <c r="K174" s="145"/>
      <c r="L174" s="14"/>
      <c r="M174" s="149"/>
      <c r="N174" s="150" t="s">
        <v>33</v>
      </c>
      <c r="O174" s="151">
        <v>0</v>
      </c>
      <c r="P174" s="151">
        <f aca="true" t="shared" si="31" ref="P174:P194">O174*H174</f>
        <v>0</v>
      </c>
      <c r="Q174" s="151">
        <v>0</v>
      </c>
      <c r="R174" s="151">
        <f aca="true" t="shared" si="32" ref="R174:R194">Q174*H174</f>
        <v>0</v>
      </c>
      <c r="S174" s="151">
        <v>0</v>
      </c>
      <c r="T174" s="152">
        <f aca="true" t="shared" si="33" ref="T174:T194">S174*H174</f>
        <v>0</v>
      </c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R174" s="153" t="s">
        <v>163</v>
      </c>
      <c r="AT174" s="153" t="s">
        <v>125</v>
      </c>
      <c r="AU174" s="153" t="s">
        <v>80</v>
      </c>
      <c r="AY174" s="2" t="s">
        <v>122</v>
      </c>
      <c r="BE174" s="154">
        <f aca="true" t="shared" si="34" ref="BE174:BE194">IF(N174="základní",J174,0)</f>
        <v>0</v>
      </c>
      <c r="BF174" s="154">
        <f aca="true" t="shared" si="35" ref="BF174:BF194">IF(N174="snížená",J174,0)</f>
        <v>0</v>
      </c>
      <c r="BG174" s="154">
        <f aca="true" t="shared" si="36" ref="BG174:BG194">IF(N174="zákl. přenesená",J174,0)</f>
        <v>0</v>
      </c>
      <c r="BH174" s="154">
        <f aca="true" t="shared" si="37" ref="BH174:BH194">IF(N174="sníž. přenesená",J174,0)</f>
        <v>0</v>
      </c>
      <c r="BI174" s="154">
        <f aca="true" t="shared" si="38" ref="BI174:BI194">IF(N174="nulová",J174,0)</f>
        <v>0</v>
      </c>
      <c r="BJ174" s="2" t="s">
        <v>73</v>
      </c>
      <c r="BK174" s="154">
        <f aca="true" t="shared" si="39" ref="BK174:BK194">ROUND(I174*H174,2)</f>
        <v>0</v>
      </c>
      <c r="BL174" s="2" t="s">
        <v>163</v>
      </c>
      <c r="BM174" s="153" t="s">
        <v>482</v>
      </c>
    </row>
    <row r="175" spans="1:65" s="17" customFormat="1" ht="21.75" customHeight="1">
      <c r="A175" s="13"/>
      <c r="B175" s="142"/>
      <c r="C175" s="143" t="s">
        <v>340</v>
      </c>
      <c r="D175" s="143" t="s">
        <v>125</v>
      </c>
      <c r="E175" s="144" t="s">
        <v>483</v>
      </c>
      <c r="F175" s="145" t="s">
        <v>624</v>
      </c>
      <c r="G175" s="146"/>
      <c r="H175" s="147">
        <v>74</v>
      </c>
      <c r="I175" s="205"/>
      <c r="J175" s="148">
        <f t="shared" si="30"/>
        <v>0</v>
      </c>
      <c r="K175" s="145"/>
      <c r="L175" s="14"/>
      <c r="M175" s="149"/>
      <c r="N175" s="150" t="s">
        <v>33</v>
      </c>
      <c r="O175" s="151">
        <v>0</v>
      </c>
      <c r="P175" s="151">
        <f t="shared" si="31"/>
        <v>0</v>
      </c>
      <c r="Q175" s="151">
        <v>0</v>
      </c>
      <c r="R175" s="151">
        <f t="shared" si="32"/>
        <v>0</v>
      </c>
      <c r="S175" s="151">
        <v>0</v>
      </c>
      <c r="T175" s="152">
        <f t="shared" si="33"/>
        <v>0</v>
      </c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R175" s="153" t="s">
        <v>163</v>
      </c>
      <c r="AT175" s="153" t="s">
        <v>125</v>
      </c>
      <c r="AU175" s="153" t="s">
        <v>80</v>
      </c>
      <c r="AY175" s="2" t="s">
        <v>122</v>
      </c>
      <c r="BE175" s="154">
        <f t="shared" si="34"/>
        <v>0</v>
      </c>
      <c r="BF175" s="154">
        <f t="shared" si="35"/>
        <v>0</v>
      </c>
      <c r="BG175" s="154">
        <f t="shared" si="36"/>
        <v>0</v>
      </c>
      <c r="BH175" s="154">
        <f t="shared" si="37"/>
        <v>0</v>
      </c>
      <c r="BI175" s="154">
        <f t="shared" si="38"/>
        <v>0</v>
      </c>
      <c r="BJ175" s="2" t="s">
        <v>73</v>
      </c>
      <c r="BK175" s="154">
        <f t="shared" si="39"/>
        <v>0</v>
      </c>
      <c r="BL175" s="2" t="s">
        <v>163</v>
      </c>
      <c r="BM175" s="153" t="s">
        <v>484</v>
      </c>
    </row>
    <row r="176" spans="1:65" s="17" customFormat="1" ht="21.75" customHeight="1">
      <c r="A176" s="13"/>
      <c r="B176" s="142"/>
      <c r="C176" s="143" t="s">
        <v>344</v>
      </c>
      <c r="D176" s="143" t="s">
        <v>125</v>
      </c>
      <c r="E176" s="144" t="s">
        <v>485</v>
      </c>
      <c r="F176" s="145" t="s">
        <v>625</v>
      </c>
      <c r="G176" s="146"/>
      <c r="H176" s="147">
        <v>50</v>
      </c>
      <c r="I176" s="205"/>
      <c r="J176" s="148">
        <f t="shared" si="30"/>
        <v>0</v>
      </c>
      <c r="K176" s="145"/>
      <c r="L176" s="14"/>
      <c r="M176" s="149"/>
      <c r="N176" s="150" t="s">
        <v>33</v>
      </c>
      <c r="O176" s="151">
        <v>0</v>
      </c>
      <c r="P176" s="151">
        <f t="shared" si="31"/>
        <v>0</v>
      </c>
      <c r="Q176" s="151">
        <v>0</v>
      </c>
      <c r="R176" s="151">
        <f t="shared" si="32"/>
        <v>0</v>
      </c>
      <c r="S176" s="151">
        <v>0</v>
      </c>
      <c r="T176" s="152">
        <f t="shared" si="33"/>
        <v>0</v>
      </c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R176" s="153" t="s">
        <v>163</v>
      </c>
      <c r="AT176" s="153" t="s">
        <v>125</v>
      </c>
      <c r="AU176" s="153" t="s">
        <v>80</v>
      </c>
      <c r="AY176" s="2" t="s">
        <v>122</v>
      </c>
      <c r="BE176" s="154">
        <f t="shared" si="34"/>
        <v>0</v>
      </c>
      <c r="BF176" s="154">
        <f t="shared" si="35"/>
        <v>0</v>
      </c>
      <c r="BG176" s="154">
        <f t="shared" si="36"/>
        <v>0</v>
      </c>
      <c r="BH176" s="154">
        <f t="shared" si="37"/>
        <v>0</v>
      </c>
      <c r="BI176" s="154">
        <f t="shared" si="38"/>
        <v>0</v>
      </c>
      <c r="BJ176" s="2" t="s">
        <v>73</v>
      </c>
      <c r="BK176" s="154">
        <f t="shared" si="39"/>
        <v>0</v>
      </c>
      <c r="BL176" s="2" t="s">
        <v>163</v>
      </c>
      <c r="BM176" s="153" t="s">
        <v>486</v>
      </c>
    </row>
    <row r="177" spans="1:65" s="17" customFormat="1" ht="21.75" customHeight="1">
      <c r="A177" s="13"/>
      <c r="B177" s="142"/>
      <c r="C177" s="143" t="s">
        <v>487</v>
      </c>
      <c r="D177" s="143" t="s">
        <v>125</v>
      </c>
      <c r="E177" s="144" t="s">
        <v>488</v>
      </c>
      <c r="F177" s="145" t="s">
        <v>602</v>
      </c>
      <c r="G177" s="146"/>
      <c r="H177" s="147">
        <v>800</v>
      </c>
      <c r="I177" s="205"/>
      <c r="J177" s="148">
        <f t="shared" si="30"/>
        <v>0</v>
      </c>
      <c r="K177" s="145"/>
      <c r="L177" s="14"/>
      <c r="M177" s="149"/>
      <c r="N177" s="150" t="s">
        <v>33</v>
      </c>
      <c r="O177" s="151">
        <v>0</v>
      </c>
      <c r="P177" s="151">
        <f t="shared" si="31"/>
        <v>0</v>
      </c>
      <c r="Q177" s="151">
        <v>0</v>
      </c>
      <c r="R177" s="151">
        <f t="shared" si="32"/>
        <v>0</v>
      </c>
      <c r="S177" s="151">
        <v>0</v>
      </c>
      <c r="T177" s="152">
        <f t="shared" si="33"/>
        <v>0</v>
      </c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R177" s="153" t="s">
        <v>163</v>
      </c>
      <c r="AT177" s="153" t="s">
        <v>125</v>
      </c>
      <c r="AU177" s="153" t="s">
        <v>80</v>
      </c>
      <c r="AY177" s="2" t="s">
        <v>122</v>
      </c>
      <c r="BE177" s="154">
        <f t="shared" si="34"/>
        <v>0</v>
      </c>
      <c r="BF177" s="154">
        <f t="shared" si="35"/>
        <v>0</v>
      </c>
      <c r="BG177" s="154">
        <f t="shared" si="36"/>
        <v>0</v>
      </c>
      <c r="BH177" s="154">
        <f t="shared" si="37"/>
        <v>0</v>
      </c>
      <c r="BI177" s="154">
        <f t="shared" si="38"/>
        <v>0</v>
      </c>
      <c r="BJ177" s="2" t="s">
        <v>73</v>
      </c>
      <c r="BK177" s="154">
        <f t="shared" si="39"/>
        <v>0</v>
      </c>
      <c r="BL177" s="2" t="s">
        <v>163</v>
      </c>
      <c r="BM177" s="153" t="s">
        <v>489</v>
      </c>
    </row>
    <row r="178" spans="1:65" s="17" customFormat="1" ht="16.5" customHeight="1">
      <c r="A178" s="13"/>
      <c r="B178" s="142"/>
      <c r="C178" s="143" t="s">
        <v>490</v>
      </c>
      <c r="D178" s="143" t="s">
        <v>125</v>
      </c>
      <c r="E178" s="144" t="s">
        <v>491</v>
      </c>
      <c r="F178" s="145" t="s">
        <v>492</v>
      </c>
      <c r="G178" s="146"/>
      <c r="H178" s="147">
        <v>88</v>
      </c>
      <c r="I178" s="205"/>
      <c r="J178" s="148">
        <f t="shared" si="30"/>
        <v>0</v>
      </c>
      <c r="K178" s="145"/>
      <c r="L178" s="14"/>
      <c r="M178" s="149"/>
      <c r="N178" s="150" t="s">
        <v>33</v>
      </c>
      <c r="O178" s="151">
        <v>0</v>
      </c>
      <c r="P178" s="151">
        <f t="shared" si="31"/>
        <v>0</v>
      </c>
      <c r="Q178" s="151">
        <v>0</v>
      </c>
      <c r="R178" s="151">
        <f t="shared" si="32"/>
        <v>0</v>
      </c>
      <c r="S178" s="151">
        <v>0</v>
      </c>
      <c r="T178" s="152">
        <f t="shared" si="33"/>
        <v>0</v>
      </c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R178" s="153" t="s">
        <v>163</v>
      </c>
      <c r="AT178" s="153" t="s">
        <v>125</v>
      </c>
      <c r="AU178" s="153" t="s">
        <v>80</v>
      </c>
      <c r="AY178" s="2" t="s">
        <v>122</v>
      </c>
      <c r="BE178" s="154">
        <f t="shared" si="34"/>
        <v>0</v>
      </c>
      <c r="BF178" s="154">
        <f t="shared" si="35"/>
        <v>0</v>
      </c>
      <c r="BG178" s="154">
        <f t="shared" si="36"/>
        <v>0</v>
      </c>
      <c r="BH178" s="154">
        <f t="shared" si="37"/>
        <v>0</v>
      </c>
      <c r="BI178" s="154">
        <f t="shared" si="38"/>
        <v>0</v>
      </c>
      <c r="BJ178" s="2" t="s">
        <v>73</v>
      </c>
      <c r="BK178" s="154">
        <f t="shared" si="39"/>
        <v>0</v>
      </c>
      <c r="BL178" s="2" t="s">
        <v>163</v>
      </c>
      <c r="BM178" s="153" t="s">
        <v>493</v>
      </c>
    </row>
    <row r="179" spans="1:65" s="17" customFormat="1" ht="21.75" customHeight="1">
      <c r="A179" s="13"/>
      <c r="B179" s="142"/>
      <c r="C179" s="143" t="s">
        <v>494</v>
      </c>
      <c r="D179" s="143" t="s">
        <v>125</v>
      </c>
      <c r="E179" s="144" t="s">
        <v>495</v>
      </c>
      <c r="F179" s="145" t="s">
        <v>603</v>
      </c>
      <c r="G179" s="146"/>
      <c r="H179" s="147">
        <v>64</v>
      </c>
      <c r="I179" s="205"/>
      <c r="J179" s="148">
        <f t="shared" si="30"/>
        <v>0</v>
      </c>
      <c r="K179" s="145"/>
      <c r="L179" s="14"/>
      <c r="M179" s="149"/>
      <c r="N179" s="150" t="s">
        <v>33</v>
      </c>
      <c r="O179" s="151">
        <v>0</v>
      </c>
      <c r="P179" s="151">
        <f t="shared" si="31"/>
        <v>0</v>
      </c>
      <c r="Q179" s="151">
        <v>0</v>
      </c>
      <c r="R179" s="151">
        <f t="shared" si="32"/>
        <v>0</v>
      </c>
      <c r="S179" s="151">
        <v>0</v>
      </c>
      <c r="T179" s="152">
        <f t="shared" si="33"/>
        <v>0</v>
      </c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R179" s="153" t="s">
        <v>163</v>
      </c>
      <c r="AT179" s="153" t="s">
        <v>125</v>
      </c>
      <c r="AU179" s="153" t="s">
        <v>80</v>
      </c>
      <c r="AY179" s="2" t="s">
        <v>122</v>
      </c>
      <c r="BE179" s="154">
        <f t="shared" si="34"/>
        <v>0</v>
      </c>
      <c r="BF179" s="154">
        <f t="shared" si="35"/>
        <v>0</v>
      </c>
      <c r="BG179" s="154">
        <f t="shared" si="36"/>
        <v>0</v>
      </c>
      <c r="BH179" s="154">
        <f t="shared" si="37"/>
        <v>0</v>
      </c>
      <c r="BI179" s="154">
        <f t="shared" si="38"/>
        <v>0</v>
      </c>
      <c r="BJ179" s="2" t="s">
        <v>73</v>
      </c>
      <c r="BK179" s="154">
        <f t="shared" si="39"/>
        <v>0</v>
      </c>
      <c r="BL179" s="2" t="s">
        <v>163</v>
      </c>
      <c r="BM179" s="153" t="s">
        <v>496</v>
      </c>
    </row>
    <row r="180" spans="1:65" s="17" customFormat="1" ht="21.75" customHeight="1">
      <c r="A180" s="13"/>
      <c r="B180" s="142"/>
      <c r="C180" s="143" t="s">
        <v>497</v>
      </c>
      <c r="D180" s="143" t="s">
        <v>125</v>
      </c>
      <c r="E180" s="144" t="s">
        <v>498</v>
      </c>
      <c r="F180" s="145" t="s">
        <v>604</v>
      </c>
      <c r="G180" s="146"/>
      <c r="H180" s="147">
        <v>154</v>
      </c>
      <c r="I180" s="205"/>
      <c r="J180" s="148">
        <f t="shared" si="30"/>
        <v>0</v>
      </c>
      <c r="K180" s="145"/>
      <c r="L180" s="14"/>
      <c r="M180" s="149"/>
      <c r="N180" s="150" t="s">
        <v>33</v>
      </c>
      <c r="O180" s="151">
        <v>0</v>
      </c>
      <c r="P180" s="151">
        <f t="shared" si="31"/>
        <v>0</v>
      </c>
      <c r="Q180" s="151">
        <v>0</v>
      </c>
      <c r="R180" s="151">
        <f t="shared" si="32"/>
        <v>0</v>
      </c>
      <c r="S180" s="151">
        <v>0</v>
      </c>
      <c r="T180" s="152">
        <f t="shared" si="33"/>
        <v>0</v>
      </c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R180" s="153" t="s">
        <v>163</v>
      </c>
      <c r="AT180" s="153" t="s">
        <v>125</v>
      </c>
      <c r="AU180" s="153" t="s">
        <v>80</v>
      </c>
      <c r="AY180" s="2" t="s">
        <v>122</v>
      </c>
      <c r="BE180" s="154">
        <f t="shared" si="34"/>
        <v>0</v>
      </c>
      <c r="BF180" s="154">
        <f t="shared" si="35"/>
        <v>0</v>
      </c>
      <c r="BG180" s="154">
        <f t="shared" si="36"/>
        <v>0</v>
      </c>
      <c r="BH180" s="154">
        <f t="shared" si="37"/>
        <v>0</v>
      </c>
      <c r="BI180" s="154">
        <f t="shared" si="38"/>
        <v>0</v>
      </c>
      <c r="BJ180" s="2" t="s">
        <v>73</v>
      </c>
      <c r="BK180" s="154">
        <f t="shared" si="39"/>
        <v>0</v>
      </c>
      <c r="BL180" s="2" t="s">
        <v>163</v>
      </c>
      <c r="BM180" s="153" t="s">
        <v>499</v>
      </c>
    </row>
    <row r="181" spans="1:65" s="17" customFormat="1" ht="16.5" customHeight="1">
      <c r="A181" s="13"/>
      <c r="B181" s="142"/>
      <c r="C181" s="143" t="s">
        <v>500</v>
      </c>
      <c r="D181" s="143" t="s">
        <v>125</v>
      </c>
      <c r="E181" s="144" t="s">
        <v>501</v>
      </c>
      <c r="F181" s="145" t="s">
        <v>502</v>
      </c>
      <c r="G181" s="146"/>
      <c r="H181" s="147">
        <v>4</v>
      </c>
      <c r="I181" s="205"/>
      <c r="J181" s="148">
        <f t="shared" si="30"/>
        <v>0</v>
      </c>
      <c r="K181" s="145"/>
      <c r="L181" s="14"/>
      <c r="M181" s="149"/>
      <c r="N181" s="150" t="s">
        <v>33</v>
      </c>
      <c r="O181" s="151">
        <v>0</v>
      </c>
      <c r="P181" s="151">
        <f t="shared" si="31"/>
        <v>0</v>
      </c>
      <c r="Q181" s="151">
        <v>0</v>
      </c>
      <c r="R181" s="151">
        <f t="shared" si="32"/>
        <v>0</v>
      </c>
      <c r="S181" s="151">
        <v>0</v>
      </c>
      <c r="T181" s="152">
        <f t="shared" si="33"/>
        <v>0</v>
      </c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R181" s="153" t="s">
        <v>163</v>
      </c>
      <c r="AT181" s="153" t="s">
        <v>125</v>
      </c>
      <c r="AU181" s="153" t="s">
        <v>80</v>
      </c>
      <c r="AY181" s="2" t="s">
        <v>122</v>
      </c>
      <c r="BE181" s="154">
        <f t="shared" si="34"/>
        <v>0</v>
      </c>
      <c r="BF181" s="154">
        <f t="shared" si="35"/>
        <v>0</v>
      </c>
      <c r="BG181" s="154">
        <f t="shared" si="36"/>
        <v>0</v>
      </c>
      <c r="BH181" s="154">
        <f t="shared" si="37"/>
        <v>0</v>
      </c>
      <c r="BI181" s="154">
        <f t="shared" si="38"/>
        <v>0</v>
      </c>
      <c r="BJ181" s="2" t="s">
        <v>73</v>
      </c>
      <c r="BK181" s="154">
        <f t="shared" si="39"/>
        <v>0</v>
      </c>
      <c r="BL181" s="2" t="s">
        <v>163</v>
      </c>
      <c r="BM181" s="153" t="s">
        <v>503</v>
      </c>
    </row>
    <row r="182" spans="1:65" s="17" customFormat="1" ht="16.5" customHeight="1">
      <c r="A182" s="13"/>
      <c r="B182" s="142"/>
      <c r="C182" s="143" t="s">
        <v>504</v>
      </c>
      <c r="D182" s="143" t="s">
        <v>125</v>
      </c>
      <c r="E182" s="144" t="s">
        <v>505</v>
      </c>
      <c r="F182" s="145" t="s">
        <v>506</v>
      </c>
      <c r="G182" s="146"/>
      <c r="H182" s="147">
        <v>4</v>
      </c>
      <c r="I182" s="205"/>
      <c r="J182" s="148">
        <f t="shared" si="30"/>
        <v>0</v>
      </c>
      <c r="K182" s="145"/>
      <c r="L182" s="14"/>
      <c r="M182" s="149"/>
      <c r="N182" s="150" t="s">
        <v>33</v>
      </c>
      <c r="O182" s="151">
        <v>0</v>
      </c>
      <c r="P182" s="151">
        <f t="shared" si="31"/>
        <v>0</v>
      </c>
      <c r="Q182" s="151">
        <v>0</v>
      </c>
      <c r="R182" s="151">
        <f t="shared" si="32"/>
        <v>0</v>
      </c>
      <c r="S182" s="151">
        <v>0</v>
      </c>
      <c r="T182" s="152">
        <f t="shared" si="33"/>
        <v>0</v>
      </c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R182" s="153" t="s">
        <v>163</v>
      </c>
      <c r="AT182" s="153" t="s">
        <v>125</v>
      </c>
      <c r="AU182" s="153" t="s">
        <v>80</v>
      </c>
      <c r="AY182" s="2" t="s">
        <v>122</v>
      </c>
      <c r="BE182" s="154">
        <f t="shared" si="34"/>
        <v>0</v>
      </c>
      <c r="BF182" s="154">
        <f t="shared" si="35"/>
        <v>0</v>
      </c>
      <c r="BG182" s="154">
        <f t="shared" si="36"/>
        <v>0</v>
      </c>
      <c r="BH182" s="154">
        <f t="shared" si="37"/>
        <v>0</v>
      </c>
      <c r="BI182" s="154">
        <f t="shared" si="38"/>
        <v>0</v>
      </c>
      <c r="BJ182" s="2" t="s">
        <v>73</v>
      </c>
      <c r="BK182" s="154">
        <f t="shared" si="39"/>
        <v>0</v>
      </c>
      <c r="BL182" s="2" t="s">
        <v>163</v>
      </c>
      <c r="BM182" s="153" t="s">
        <v>507</v>
      </c>
    </row>
    <row r="183" spans="1:65" s="17" customFormat="1" ht="21.75" customHeight="1">
      <c r="A183" s="13"/>
      <c r="B183" s="142"/>
      <c r="C183" s="143" t="s">
        <v>508</v>
      </c>
      <c r="D183" s="143" t="s">
        <v>125</v>
      </c>
      <c r="E183" s="144" t="s">
        <v>509</v>
      </c>
      <c r="F183" s="145" t="s">
        <v>605</v>
      </c>
      <c r="G183" s="146"/>
      <c r="H183" s="147">
        <v>1290</v>
      </c>
      <c r="I183" s="205"/>
      <c r="J183" s="148">
        <f t="shared" si="30"/>
        <v>0</v>
      </c>
      <c r="K183" s="145"/>
      <c r="L183" s="14"/>
      <c r="M183" s="149"/>
      <c r="N183" s="150" t="s">
        <v>33</v>
      </c>
      <c r="O183" s="151">
        <v>0</v>
      </c>
      <c r="P183" s="151">
        <f t="shared" si="31"/>
        <v>0</v>
      </c>
      <c r="Q183" s="151">
        <v>0</v>
      </c>
      <c r="R183" s="151">
        <f t="shared" si="32"/>
        <v>0</v>
      </c>
      <c r="S183" s="151">
        <v>0</v>
      </c>
      <c r="T183" s="152">
        <f t="shared" si="33"/>
        <v>0</v>
      </c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R183" s="153" t="s">
        <v>163</v>
      </c>
      <c r="AT183" s="153" t="s">
        <v>125</v>
      </c>
      <c r="AU183" s="153" t="s">
        <v>80</v>
      </c>
      <c r="AY183" s="2" t="s">
        <v>122</v>
      </c>
      <c r="BE183" s="154">
        <f t="shared" si="34"/>
        <v>0</v>
      </c>
      <c r="BF183" s="154">
        <f t="shared" si="35"/>
        <v>0</v>
      </c>
      <c r="BG183" s="154">
        <f t="shared" si="36"/>
        <v>0</v>
      </c>
      <c r="BH183" s="154">
        <f t="shared" si="37"/>
        <v>0</v>
      </c>
      <c r="BI183" s="154">
        <f t="shared" si="38"/>
        <v>0</v>
      </c>
      <c r="BJ183" s="2" t="s">
        <v>73</v>
      </c>
      <c r="BK183" s="154">
        <f t="shared" si="39"/>
        <v>0</v>
      </c>
      <c r="BL183" s="2" t="s">
        <v>163</v>
      </c>
      <c r="BM183" s="153" t="s">
        <v>510</v>
      </c>
    </row>
    <row r="184" spans="1:65" s="17" customFormat="1" ht="21.75" customHeight="1">
      <c r="A184" s="13"/>
      <c r="B184" s="142"/>
      <c r="C184" s="143" t="s">
        <v>511</v>
      </c>
      <c r="D184" s="143" t="s">
        <v>125</v>
      </c>
      <c r="E184" s="144" t="s">
        <v>512</v>
      </c>
      <c r="F184" s="145" t="s">
        <v>606</v>
      </c>
      <c r="G184" s="146"/>
      <c r="H184" s="147">
        <v>150</v>
      </c>
      <c r="I184" s="205"/>
      <c r="J184" s="148">
        <f t="shared" si="30"/>
        <v>0</v>
      </c>
      <c r="K184" s="145"/>
      <c r="L184" s="14"/>
      <c r="M184" s="149"/>
      <c r="N184" s="150" t="s">
        <v>33</v>
      </c>
      <c r="O184" s="151">
        <v>0</v>
      </c>
      <c r="P184" s="151">
        <f t="shared" si="31"/>
        <v>0</v>
      </c>
      <c r="Q184" s="151">
        <v>0</v>
      </c>
      <c r="R184" s="151">
        <f t="shared" si="32"/>
        <v>0</v>
      </c>
      <c r="S184" s="151">
        <v>0</v>
      </c>
      <c r="T184" s="152">
        <f t="shared" si="33"/>
        <v>0</v>
      </c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R184" s="153" t="s">
        <v>163</v>
      </c>
      <c r="AT184" s="153" t="s">
        <v>125</v>
      </c>
      <c r="AU184" s="153" t="s">
        <v>80</v>
      </c>
      <c r="AY184" s="2" t="s">
        <v>122</v>
      </c>
      <c r="BE184" s="154">
        <f t="shared" si="34"/>
        <v>0</v>
      </c>
      <c r="BF184" s="154">
        <f t="shared" si="35"/>
        <v>0</v>
      </c>
      <c r="BG184" s="154">
        <f t="shared" si="36"/>
        <v>0</v>
      </c>
      <c r="BH184" s="154">
        <f t="shared" si="37"/>
        <v>0</v>
      </c>
      <c r="BI184" s="154">
        <f t="shared" si="38"/>
        <v>0</v>
      </c>
      <c r="BJ184" s="2" t="s">
        <v>73</v>
      </c>
      <c r="BK184" s="154">
        <f t="shared" si="39"/>
        <v>0</v>
      </c>
      <c r="BL184" s="2" t="s">
        <v>163</v>
      </c>
      <c r="BM184" s="153" t="s">
        <v>513</v>
      </c>
    </row>
    <row r="185" spans="1:65" s="17" customFormat="1" ht="16.5" customHeight="1">
      <c r="A185" s="13"/>
      <c r="B185" s="142"/>
      <c r="C185" s="143" t="s">
        <v>514</v>
      </c>
      <c r="D185" s="143" t="s">
        <v>125</v>
      </c>
      <c r="E185" s="144" t="s">
        <v>515</v>
      </c>
      <c r="F185" s="145" t="s">
        <v>516</v>
      </c>
      <c r="G185" s="146"/>
      <c r="H185" s="147">
        <v>400</v>
      </c>
      <c r="I185" s="205"/>
      <c r="J185" s="148">
        <f t="shared" si="30"/>
        <v>0</v>
      </c>
      <c r="K185" s="145"/>
      <c r="L185" s="14"/>
      <c r="M185" s="149"/>
      <c r="N185" s="150" t="s">
        <v>33</v>
      </c>
      <c r="O185" s="151">
        <v>0</v>
      </c>
      <c r="P185" s="151">
        <f t="shared" si="31"/>
        <v>0</v>
      </c>
      <c r="Q185" s="151">
        <v>0</v>
      </c>
      <c r="R185" s="151">
        <f t="shared" si="32"/>
        <v>0</v>
      </c>
      <c r="S185" s="151">
        <v>0</v>
      </c>
      <c r="T185" s="152">
        <f t="shared" si="33"/>
        <v>0</v>
      </c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R185" s="153" t="s">
        <v>163</v>
      </c>
      <c r="AT185" s="153" t="s">
        <v>125</v>
      </c>
      <c r="AU185" s="153" t="s">
        <v>80</v>
      </c>
      <c r="AY185" s="2" t="s">
        <v>122</v>
      </c>
      <c r="BE185" s="154">
        <f t="shared" si="34"/>
        <v>0</v>
      </c>
      <c r="BF185" s="154">
        <f t="shared" si="35"/>
        <v>0</v>
      </c>
      <c r="BG185" s="154">
        <f t="shared" si="36"/>
        <v>0</v>
      </c>
      <c r="BH185" s="154">
        <f t="shared" si="37"/>
        <v>0</v>
      </c>
      <c r="BI185" s="154">
        <f t="shared" si="38"/>
        <v>0</v>
      </c>
      <c r="BJ185" s="2" t="s">
        <v>73</v>
      </c>
      <c r="BK185" s="154">
        <f t="shared" si="39"/>
        <v>0</v>
      </c>
      <c r="BL185" s="2" t="s">
        <v>163</v>
      </c>
      <c r="BM185" s="153" t="s">
        <v>517</v>
      </c>
    </row>
    <row r="186" spans="1:65" s="17" customFormat="1" ht="21.75" customHeight="1">
      <c r="A186" s="13"/>
      <c r="B186" s="142"/>
      <c r="C186" s="143" t="s">
        <v>518</v>
      </c>
      <c r="D186" s="143" t="s">
        <v>125</v>
      </c>
      <c r="E186" s="144" t="s">
        <v>519</v>
      </c>
      <c r="F186" s="145" t="s">
        <v>607</v>
      </c>
      <c r="G186" s="146"/>
      <c r="H186" s="147">
        <v>3289</v>
      </c>
      <c r="I186" s="205"/>
      <c r="J186" s="148">
        <f t="shared" si="30"/>
        <v>0</v>
      </c>
      <c r="K186" s="145"/>
      <c r="L186" s="14"/>
      <c r="M186" s="149"/>
      <c r="N186" s="150" t="s">
        <v>33</v>
      </c>
      <c r="O186" s="151">
        <v>0</v>
      </c>
      <c r="P186" s="151">
        <f t="shared" si="31"/>
        <v>0</v>
      </c>
      <c r="Q186" s="151">
        <v>0</v>
      </c>
      <c r="R186" s="151">
        <f t="shared" si="32"/>
        <v>0</v>
      </c>
      <c r="S186" s="151">
        <v>0</v>
      </c>
      <c r="T186" s="152">
        <f t="shared" si="33"/>
        <v>0</v>
      </c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R186" s="153" t="s">
        <v>163</v>
      </c>
      <c r="AT186" s="153" t="s">
        <v>125</v>
      </c>
      <c r="AU186" s="153" t="s">
        <v>80</v>
      </c>
      <c r="AY186" s="2" t="s">
        <v>122</v>
      </c>
      <c r="BE186" s="154">
        <f t="shared" si="34"/>
        <v>0</v>
      </c>
      <c r="BF186" s="154">
        <f t="shared" si="35"/>
        <v>0</v>
      </c>
      <c r="BG186" s="154">
        <f t="shared" si="36"/>
        <v>0</v>
      </c>
      <c r="BH186" s="154">
        <f t="shared" si="37"/>
        <v>0</v>
      </c>
      <c r="BI186" s="154">
        <f t="shared" si="38"/>
        <v>0</v>
      </c>
      <c r="BJ186" s="2" t="s">
        <v>73</v>
      </c>
      <c r="BK186" s="154">
        <f t="shared" si="39"/>
        <v>0</v>
      </c>
      <c r="BL186" s="2" t="s">
        <v>163</v>
      </c>
      <c r="BM186" s="153" t="s">
        <v>520</v>
      </c>
    </row>
    <row r="187" spans="1:65" s="17" customFormat="1" ht="16.5" customHeight="1">
      <c r="A187" s="13"/>
      <c r="B187" s="142"/>
      <c r="C187" s="143" t="s">
        <v>521</v>
      </c>
      <c r="D187" s="143" t="s">
        <v>125</v>
      </c>
      <c r="E187" s="144" t="s">
        <v>522</v>
      </c>
      <c r="F187" s="145" t="s">
        <v>608</v>
      </c>
      <c r="G187" s="146"/>
      <c r="H187" s="147">
        <v>1</v>
      </c>
      <c r="I187" s="205"/>
      <c r="J187" s="148">
        <f t="shared" si="30"/>
        <v>0</v>
      </c>
      <c r="K187" s="145"/>
      <c r="L187" s="14"/>
      <c r="M187" s="149"/>
      <c r="N187" s="150" t="s">
        <v>33</v>
      </c>
      <c r="O187" s="151">
        <v>0</v>
      </c>
      <c r="P187" s="151">
        <f t="shared" si="31"/>
        <v>0</v>
      </c>
      <c r="Q187" s="151">
        <v>0</v>
      </c>
      <c r="R187" s="151">
        <f t="shared" si="32"/>
        <v>0</v>
      </c>
      <c r="S187" s="151">
        <v>0</v>
      </c>
      <c r="T187" s="152">
        <f t="shared" si="33"/>
        <v>0</v>
      </c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R187" s="153" t="s">
        <v>163</v>
      </c>
      <c r="AT187" s="153" t="s">
        <v>125</v>
      </c>
      <c r="AU187" s="153" t="s">
        <v>80</v>
      </c>
      <c r="AY187" s="2" t="s">
        <v>122</v>
      </c>
      <c r="BE187" s="154">
        <f t="shared" si="34"/>
        <v>0</v>
      </c>
      <c r="BF187" s="154">
        <f t="shared" si="35"/>
        <v>0</v>
      </c>
      <c r="BG187" s="154">
        <f t="shared" si="36"/>
        <v>0</v>
      </c>
      <c r="BH187" s="154">
        <f t="shared" si="37"/>
        <v>0</v>
      </c>
      <c r="BI187" s="154">
        <f t="shared" si="38"/>
        <v>0</v>
      </c>
      <c r="BJ187" s="2" t="s">
        <v>73</v>
      </c>
      <c r="BK187" s="154">
        <f t="shared" si="39"/>
        <v>0</v>
      </c>
      <c r="BL187" s="2" t="s">
        <v>163</v>
      </c>
      <c r="BM187" s="153" t="s">
        <v>523</v>
      </c>
    </row>
    <row r="188" spans="1:65" s="17" customFormat="1" ht="21.75" customHeight="1">
      <c r="A188" s="13"/>
      <c r="B188" s="142"/>
      <c r="C188" s="143" t="s">
        <v>524</v>
      </c>
      <c r="D188" s="143" t="s">
        <v>125</v>
      </c>
      <c r="E188" s="144" t="s">
        <v>525</v>
      </c>
      <c r="F188" s="145" t="s">
        <v>609</v>
      </c>
      <c r="G188" s="146"/>
      <c r="H188" s="147">
        <v>1</v>
      </c>
      <c r="I188" s="205"/>
      <c r="J188" s="148">
        <f t="shared" si="30"/>
        <v>0</v>
      </c>
      <c r="K188" s="145"/>
      <c r="L188" s="14"/>
      <c r="M188" s="149"/>
      <c r="N188" s="150" t="s">
        <v>33</v>
      </c>
      <c r="O188" s="151">
        <v>0</v>
      </c>
      <c r="P188" s="151">
        <f t="shared" si="31"/>
        <v>0</v>
      </c>
      <c r="Q188" s="151">
        <v>0</v>
      </c>
      <c r="R188" s="151">
        <f t="shared" si="32"/>
        <v>0</v>
      </c>
      <c r="S188" s="151">
        <v>0</v>
      </c>
      <c r="T188" s="152">
        <f t="shared" si="33"/>
        <v>0</v>
      </c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R188" s="153" t="s">
        <v>163</v>
      </c>
      <c r="AT188" s="153" t="s">
        <v>125</v>
      </c>
      <c r="AU188" s="153" t="s">
        <v>80</v>
      </c>
      <c r="AY188" s="2" t="s">
        <v>122</v>
      </c>
      <c r="BE188" s="154">
        <f t="shared" si="34"/>
        <v>0</v>
      </c>
      <c r="BF188" s="154">
        <f t="shared" si="35"/>
        <v>0</v>
      </c>
      <c r="BG188" s="154">
        <f t="shared" si="36"/>
        <v>0</v>
      </c>
      <c r="BH188" s="154">
        <f t="shared" si="37"/>
        <v>0</v>
      </c>
      <c r="BI188" s="154">
        <f t="shared" si="38"/>
        <v>0</v>
      </c>
      <c r="BJ188" s="2" t="s">
        <v>73</v>
      </c>
      <c r="BK188" s="154">
        <f t="shared" si="39"/>
        <v>0</v>
      </c>
      <c r="BL188" s="2" t="s">
        <v>163</v>
      </c>
      <c r="BM188" s="153" t="s">
        <v>526</v>
      </c>
    </row>
    <row r="189" spans="1:65" s="17" customFormat="1" ht="21.75" customHeight="1">
      <c r="A189" s="13"/>
      <c r="B189" s="142"/>
      <c r="C189" s="143" t="s">
        <v>527</v>
      </c>
      <c r="D189" s="143" t="s">
        <v>125</v>
      </c>
      <c r="E189" s="144" t="s">
        <v>528</v>
      </c>
      <c r="F189" s="145" t="s">
        <v>610</v>
      </c>
      <c r="G189" s="146"/>
      <c r="H189" s="147">
        <v>10</v>
      </c>
      <c r="I189" s="205"/>
      <c r="J189" s="148">
        <f t="shared" si="30"/>
        <v>0</v>
      </c>
      <c r="K189" s="145"/>
      <c r="L189" s="14"/>
      <c r="M189" s="149"/>
      <c r="N189" s="150" t="s">
        <v>33</v>
      </c>
      <c r="O189" s="151">
        <v>0</v>
      </c>
      <c r="P189" s="151">
        <f t="shared" si="31"/>
        <v>0</v>
      </c>
      <c r="Q189" s="151">
        <v>0</v>
      </c>
      <c r="R189" s="151">
        <f t="shared" si="32"/>
        <v>0</v>
      </c>
      <c r="S189" s="151">
        <v>0</v>
      </c>
      <c r="T189" s="152">
        <f t="shared" si="33"/>
        <v>0</v>
      </c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R189" s="153" t="s">
        <v>163</v>
      </c>
      <c r="AT189" s="153" t="s">
        <v>125</v>
      </c>
      <c r="AU189" s="153" t="s">
        <v>80</v>
      </c>
      <c r="AY189" s="2" t="s">
        <v>122</v>
      </c>
      <c r="BE189" s="154">
        <f t="shared" si="34"/>
        <v>0</v>
      </c>
      <c r="BF189" s="154">
        <f t="shared" si="35"/>
        <v>0</v>
      </c>
      <c r="BG189" s="154">
        <f t="shared" si="36"/>
        <v>0</v>
      </c>
      <c r="BH189" s="154">
        <f t="shared" si="37"/>
        <v>0</v>
      </c>
      <c r="BI189" s="154">
        <f t="shared" si="38"/>
        <v>0</v>
      </c>
      <c r="BJ189" s="2" t="s">
        <v>73</v>
      </c>
      <c r="BK189" s="154">
        <f t="shared" si="39"/>
        <v>0</v>
      </c>
      <c r="BL189" s="2" t="s">
        <v>163</v>
      </c>
      <c r="BM189" s="153" t="s">
        <v>529</v>
      </c>
    </row>
    <row r="190" spans="1:65" s="17" customFormat="1" ht="21.75" customHeight="1">
      <c r="A190" s="13"/>
      <c r="B190" s="142"/>
      <c r="C190" s="143" t="s">
        <v>530</v>
      </c>
      <c r="D190" s="143" t="s">
        <v>125</v>
      </c>
      <c r="E190" s="144" t="s">
        <v>531</v>
      </c>
      <c r="F190" s="145" t="s">
        <v>611</v>
      </c>
      <c r="G190" s="146"/>
      <c r="H190" s="147">
        <v>100</v>
      </c>
      <c r="I190" s="205"/>
      <c r="J190" s="148">
        <f t="shared" si="30"/>
        <v>0</v>
      </c>
      <c r="K190" s="145"/>
      <c r="L190" s="14"/>
      <c r="M190" s="149"/>
      <c r="N190" s="150" t="s">
        <v>33</v>
      </c>
      <c r="O190" s="151">
        <v>0</v>
      </c>
      <c r="P190" s="151">
        <f t="shared" si="31"/>
        <v>0</v>
      </c>
      <c r="Q190" s="151">
        <v>0</v>
      </c>
      <c r="R190" s="151">
        <f t="shared" si="32"/>
        <v>0</v>
      </c>
      <c r="S190" s="151">
        <v>0</v>
      </c>
      <c r="T190" s="152">
        <f t="shared" si="33"/>
        <v>0</v>
      </c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R190" s="153" t="s">
        <v>163</v>
      </c>
      <c r="AT190" s="153" t="s">
        <v>125</v>
      </c>
      <c r="AU190" s="153" t="s">
        <v>80</v>
      </c>
      <c r="AY190" s="2" t="s">
        <v>122</v>
      </c>
      <c r="BE190" s="154">
        <f t="shared" si="34"/>
        <v>0</v>
      </c>
      <c r="BF190" s="154">
        <f t="shared" si="35"/>
        <v>0</v>
      </c>
      <c r="BG190" s="154">
        <f t="shared" si="36"/>
        <v>0</v>
      </c>
      <c r="BH190" s="154">
        <f t="shared" si="37"/>
        <v>0</v>
      </c>
      <c r="BI190" s="154">
        <f t="shared" si="38"/>
        <v>0</v>
      </c>
      <c r="BJ190" s="2" t="s">
        <v>73</v>
      </c>
      <c r="BK190" s="154">
        <f t="shared" si="39"/>
        <v>0</v>
      </c>
      <c r="BL190" s="2" t="s">
        <v>163</v>
      </c>
      <c r="BM190" s="153" t="s">
        <v>532</v>
      </c>
    </row>
    <row r="191" spans="1:65" s="17" customFormat="1" ht="16.5" customHeight="1">
      <c r="A191" s="13"/>
      <c r="B191" s="142"/>
      <c r="C191" s="143" t="s">
        <v>533</v>
      </c>
      <c r="D191" s="143" t="s">
        <v>125</v>
      </c>
      <c r="E191" s="144" t="s">
        <v>534</v>
      </c>
      <c r="F191" s="145" t="s">
        <v>535</v>
      </c>
      <c r="G191" s="146"/>
      <c r="H191" s="147">
        <v>10</v>
      </c>
      <c r="I191" s="205"/>
      <c r="J191" s="148">
        <f t="shared" si="30"/>
        <v>0</v>
      </c>
      <c r="K191" s="145"/>
      <c r="L191" s="14"/>
      <c r="M191" s="149"/>
      <c r="N191" s="150" t="s">
        <v>33</v>
      </c>
      <c r="O191" s="151">
        <v>0</v>
      </c>
      <c r="P191" s="151">
        <f t="shared" si="31"/>
        <v>0</v>
      </c>
      <c r="Q191" s="151">
        <v>0</v>
      </c>
      <c r="R191" s="151">
        <f t="shared" si="32"/>
        <v>0</v>
      </c>
      <c r="S191" s="151">
        <v>0</v>
      </c>
      <c r="T191" s="152">
        <f t="shared" si="33"/>
        <v>0</v>
      </c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R191" s="153" t="s">
        <v>163</v>
      </c>
      <c r="AT191" s="153" t="s">
        <v>125</v>
      </c>
      <c r="AU191" s="153" t="s">
        <v>80</v>
      </c>
      <c r="AY191" s="2" t="s">
        <v>122</v>
      </c>
      <c r="BE191" s="154">
        <f t="shared" si="34"/>
        <v>0</v>
      </c>
      <c r="BF191" s="154">
        <f t="shared" si="35"/>
        <v>0</v>
      </c>
      <c r="BG191" s="154">
        <f t="shared" si="36"/>
        <v>0</v>
      </c>
      <c r="BH191" s="154">
        <f t="shared" si="37"/>
        <v>0</v>
      </c>
      <c r="BI191" s="154">
        <f t="shared" si="38"/>
        <v>0</v>
      </c>
      <c r="BJ191" s="2" t="s">
        <v>73</v>
      </c>
      <c r="BK191" s="154">
        <f t="shared" si="39"/>
        <v>0</v>
      </c>
      <c r="BL191" s="2" t="s">
        <v>163</v>
      </c>
      <c r="BM191" s="153" t="s">
        <v>536</v>
      </c>
    </row>
    <row r="192" spans="1:65" s="17" customFormat="1" ht="16.5" customHeight="1">
      <c r="A192" s="13"/>
      <c r="B192" s="142"/>
      <c r="C192" s="143" t="s">
        <v>537</v>
      </c>
      <c r="D192" s="143" t="s">
        <v>125</v>
      </c>
      <c r="E192" s="144" t="s">
        <v>538</v>
      </c>
      <c r="F192" s="145" t="s">
        <v>539</v>
      </c>
      <c r="G192" s="146"/>
      <c r="H192" s="147">
        <v>20</v>
      </c>
      <c r="I192" s="205"/>
      <c r="J192" s="148">
        <f t="shared" si="30"/>
        <v>0</v>
      </c>
      <c r="K192" s="145"/>
      <c r="L192" s="14"/>
      <c r="M192" s="149"/>
      <c r="N192" s="150" t="s">
        <v>33</v>
      </c>
      <c r="O192" s="151">
        <v>0</v>
      </c>
      <c r="P192" s="151">
        <f t="shared" si="31"/>
        <v>0</v>
      </c>
      <c r="Q192" s="151">
        <v>0</v>
      </c>
      <c r="R192" s="151">
        <f t="shared" si="32"/>
        <v>0</v>
      </c>
      <c r="S192" s="151">
        <v>0</v>
      </c>
      <c r="T192" s="152">
        <f t="shared" si="33"/>
        <v>0</v>
      </c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R192" s="153" t="s">
        <v>163</v>
      </c>
      <c r="AT192" s="153" t="s">
        <v>125</v>
      </c>
      <c r="AU192" s="153" t="s">
        <v>80</v>
      </c>
      <c r="AY192" s="2" t="s">
        <v>122</v>
      </c>
      <c r="BE192" s="154">
        <f t="shared" si="34"/>
        <v>0</v>
      </c>
      <c r="BF192" s="154">
        <f t="shared" si="35"/>
        <v>0</v>
      </c>
      <c r="BG192" s="154">
        <f t="shared" si="36"/>
        <v>0</v>
      </c>
      <c r="BH192" s="154">
        <f t="shared" si="37"/>
        <v>0</v>
      </c>
      <c r="BI192" s="154">
        <f t="shared" si="38"/>
        <v>0</v>
      </c>
      <c r="BJ192" s="2" t="s">
        <v>73</v>
      </c>
      <c r="BK192" s="154">
        <f t="shared" si="39"/>
        <v>0</v>
      </c>
      <c r="BL192" s="2" t="s">
        <v>163</v>
      </c>
      <c r="BM192" s="153" t="s">
        <v>540</v>
      </c>
    </row>
    <row r="193" spans="1:65" s="17" customFormat="1" ht="16.5" customHeight="1">
      <c r="A193" s="13"/>
      <c r="B193" s="142"/>
      <c r="C193" s="143" t="s">
        <v>541</v>
      </c>
      <c r="D193" s="143" t="s">
        <v>125</v>
      </c>
      <c r="E193" s="144" t="s">
        <v>542</v>
      </c>
      <c r="F193" s="145" t="s">
        <v>543</v>
      </c>
      <c r="G193" s="146"/>
      <c r="H193" s="147">
        <v>10</v>
      </c>
      <c r="I193" s="205"/>
      <c r="J193" s="148">
        <f t="shared" si="30"/>
        <v>0</v>
      </c>
      <c r="K193" s="145"/>
      <c r="L193" s="14"/>
      <c r="M193" s="149"/>
      <c r="N193" s="150" t="s">
        <v>33</v>
      </c>
      <c r="O193" s="151">
        <v>0</v>
      </c>
      <c r="P193" s="151">
        <f t="shared" si="31"/>
        <v>0</v>
      </c>
      <c r="Q193" s="151">
        <v>0</v>
      </c>
      <c r="R193" s="151">
        <f t="shared" si="32"/>
        <v>0</v>
      </c>
      <c r="S193" s="151">
        <v>0</v>
      </c>
      <c r="T193" s="152">
        <f t="shared" si="33"/>
        <v>0</v>
      </c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R193" s="153" t="s">
        <v>163</v>
      </c>
      <c r="AT193" s="153" t="s">
        <v>125</v>
      </c>
      <c r="AU193" s="153" t="s">
        <v>80</v>
      </c>
      <c r="AY193" s="2" t="s">
        <v>122</v>
      </c>
      <c r="BE193" s="154">
        <f t="shared" si="34"/>
        <v>0</v>
      </c>
      <c r="BF193" s="154">
        <f t="shared" si="35"/>
        <v>0</v>
      </c>
      <c r="BG193" s="154">
        <f t="shared" si="36"/>
        <v>0</v>
      </c>
      <c r="BH193" s="154">
        <f t="shared" si="37"/>
        <v>0</v>
      </c>
      <c r="BI193" s="154">
        <f t="shared" si="38"/>
        <v>0</v>
      </c>
      <c r="BJ193" s="2" t="s">
        <v>73</v>
      </c>
      <c r="BK193" s="154">
        <f t="shared" si="39"/>
        <v>0</v>
      </c>
      <c r="BL193" s="2" t="s">
        <v>163</v>
      </c>
      <c r="BM193" s="153" t="s">
        <v>544</v>
      </c>
    </row>
    <row r="194" spans="1:65" s="17" customFormat="1" ht="21.75" customHeight="1">
      <c r="A194" s="13"/>
      <c r="B194" s="142"/>
      <c r="C194" s="143" t="s">
        <v>545</v>
      </c>
      <c r="D194" s="143" t="s">
        <v>125</v>
      </c>
      <c r="E194" s="144" t="s">
        <v>546</v>
      </c>
      <c r="F194" s="145" t="s">
        <v>612</v>
      </c>
      <c r="G194" s="146"/>
      <c r="H194" s="147">
        <v>4</v>
      </c>
      <c r="I194" s="205"/>
      <c r="J194" s="148">
        <f t="shared" si="30"/>
        <v>0</v>
      </c>
      <c r="K194" s="145"/>
      <c r="L194" s="14"/>
      <c r="M194" s="149"/>
      <c r="N194" s="150" t="s">
        <v>33</v>
      </c>
      <c r="O194" s="151">
        <v>0</v>
      </c>
      <c r="P194" s="151">
        <f t="shared" si="31"/>
        <v>0</v>
      </c>
      <c r="Q194" s="151">
        <v>0</v>
      </c>
      <c r="R194" s="151">
        <f t="shared" si="32"/>
        <v>0</v>
      </c>
      <c r="S194" s="151">
        <v>0</v>
      </c>
      <c r="T194" s="152">
        <f t="shared" si="33"/>
        <v>0</v>
      </c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R194" s="153" t="s">
        <v>163</v>
      </c>
      <c r="AT194" s="153" t="s">
        <v>125</v>
      </c>
      <c r="AU194" s="153" t="s">
        <v>80</v>
      </c>
      <c r="AY194" s="2" t="s">
        <v>122</v>
      </c>
      <c r="BE194" s="154">
        <f t="shared" si="34"/>
        <v>0</v>
      </c>
      <c r="BF194" s="154">
        <f t="shared" si="35"/>
        <v>0</v>
      </c>
      <c r="BG194" s="154">
        <f t="shared" si="36"/>
        <v>0</v>
      </c>
      <c r="BH194" s="154">
        <f t="shared" si="37"/>
        <v>0</v>
      </c>
      <c r="BI194" s="154">
        <f t="shared" si="38"/>
        <v>0</v>
      </c>
      <c r="BJ194" s="2" t="s">
        <v>73</v>
      </c>
      <c r="BK194" s="154">
        <f t="shared" si="39"/>
        <v>0</v>
      </c>
      <c r="BL194" s="2" t="s">
        <v>163</v>
      </c>
      <c r="BM194" s="153" t="s">
        <v>547</v>
      </c>
    </row>
    <row r="195" spans="2:63" s="129" customFormat="1" ht="20.9" customHeight="1">
      <c r="B195" s="130"/>
      <c r="D195" s="131" t="s">
        <v>67</v>
      </c>
      <c r="E195" s="140" t="s">
        <v>548</v>
      </c>
      <c r="F195" s="140" t="s">
        <v>549</v>
      </c>
      <c r="J195" s="141">
        <f>BK195</f>
        <v>0</v>
      </c>
      <c r="L195" s="130"/>
      <c r="M195" s="134"/>
      <c r="N195" s="135"/>
      <c r="O195" s="135"/>
      <c r="P195" s="136">
        <f>SUM(P196:P200)</f>
        <v>0</v>
      </c>
      <c r="Q195" s="135"/>
      <c r="R195" s="136">
        <f>SUM(R196:R200)</f>
        <v>0</v>
      </c>
      <c r="S195" s="135"/>
      <c r="T195" s="137">
        <f>SUM(T196:T200)</f>
        <v>0</v>
      </c>
      <c r="AR195" s="131" t="s">
        <v>73</v>
      </c>
      <c r="AT195" s="138" t="s">
        <v>67</v>
      </c>
      <c r="AU195" s="138" t="s">
        <v>77</v>
      </c>
      <c r="AY195" s="131" t="s">
        <v>122</v>
      </c>
      <c r="BK195" s="139">
        <f>SUM(BK196:BK200)</f>
        <v>0</v>
      </c>
    </row>
    <row r="196" spans="1:65" s="17" customFormat="1" ht="16.5" customHeight="1">
      <c r="A196" s="13"/>
      <c r="B196" s="142"/>
      <c r="C196" s="143" t="s">
        <v>550</v>
      </c>
      <c r="D196" s="143" t="s">
        <v>125</v>
      </c>
      <c r="E196" s="144" t="s">
        <v>551</v>
      </c>
      <c r="F196" s="145" t="s">
        <v>552</v>
      </c>
      <c r="G196" s="146"/>
      <c r="H196" s="147">
        <v>5</v>
      </c>
      <c r="I196" s="205"/>
      <c r="J196" s="148">
        <f aca="true" t="shared" si="40" ref="J196:J200">ROUND(I196*H196,2)</f>
        <v>0</v>
      </c>
      <c r="K196" s="145"/>
      <c r="L196" s="14"/>
      <c r="M196" s="149"/>
      <c r="N196" s="150" t="s">
        <v>33</v>
      </c>
      <c r="O196" s="151">
        <v>0</v>
      </c>
      <c r="P196" s="151">
        <f aca="true" t="shared" si="41" ref="P196:P200">O196*H196</f>
        <v>0</v>
      </c>
      <c r="Q196" s="151">
        <v>0</v>
      </c>
      <c r="R196" s="151">
        <f aca="true" t="shared" si="42" ref="R196:R200">Q196*H196</f>
        <v>0</v>
      </c>
      <c r="S196" s="151">
        <v>0</v>
      </c>
      <c r="T196" s="152">
        <f aca="true" t="shared" si="43" ref="T196:T200">S196*H196</f>
        <v>0</v>
      </c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R196" s="153" t="s">
        <v>553</v>
      </c>
      <c r="AT196" s="153" t="s">
        <v>125</v>
      </c>
      <c r="AU196" s="153" t="s">
        <v>80</v>
      </c>
      <c r="AY196" s="2" t="s">
        <v>122</v>
      </c>
      <c r="BE196" s="154">
        <f aca="true" t="shared" si="44" ref="BE196:BE200">IF(N196="základní",J196,0)</f>
        <v>0</v>
      </c>
      <c r="BF196" s="154">
        <f aca="true" t="shared" si="45" ref="BF196:BF200">IF(N196="snížená",J196,0)</f>
        <v>0</v>
      </c>
      <c r="BG196" s="154">
        <f aca="true" t="shared" si="46" ref="BG196:BG200">IF(N196="zákl. přenesená",J196,0)</f>
        <v>0</v>
      </c>
      <c r="BH196" s="154">
        <f aca="true" t="shared" si="47" ref="BH196:BH200">IF(N196="sníž. přenesená",J196,0)</f>
        <v>0</v>
      </c>
      <c r="BI196" s="154">
        <f aca="true" t="shared" si="48" ref="BI196:BI200">IF(N196="nulová",J196,0)</f>
        <v>0</v>
      </c>
      <c r="BJ196" s="2" t="s">
        <v>73</v>
      </c>
      <c r="BK196" s="154">
        <f aca="true" t="shared" si="49" ref="BK196:BK200">ROUND(I196*H196,2)</f>
        <v>0</v>
      </c>
      <c r="BL196" s="2" t="s">
        <v>553</v>
      </c>
      <c r="BM196" s="153" t="s">
        <v>554</v>
      </c>
    </row>
    <row r="197" spans="1:65" s="17" customFormat="1" ht="16.5" customHeight="1">
      <c r="A197" s="13"/>
      <c r="B197" s="142"/>
      <c r="C197" s="143" t="s">
        <v>555</v>
      </c>
      <c r="D197" s="143" t="s">
        <v>125</v>
      </c>
      <c r="E197" s="144" t="s">
        <v>556</v>
      </c>
      <c r="F197" s="145" t="s">
        <v>572</v>
      </c>
      <c r="G197" s="146"/>
      <c r="H197" s="147">
        <v>5</v>
      </c>
      <c r="I197" s="205"/>
      <c r="J197" s="148">
        <f t="shared" si="40"/>
        <v>0</v>
      </c>
      <c r="K197" s="145"/>
      <c r="L197" s="14"/>
      <c r="M197" s="149"/>
      <c r="N197" s="150" t="s">
        <v>33</v>
      </c>
      <c r="O197" s="151">
        <v>0</v>
      </c>
      <c r="P197" s="151">
        <f t="shared" si="41"/>
        <v>0</v>
      </c>
      <c r="Q197" s="151">
        <v>0</v>
      </c>
      <c r="R197" s="151">
        <f t="shared" si="42"/>
        <v>0</v>
      </c>
      <c r="S197" s="151">
        <v>0</v>
      </c>
      <c r="T197" s="152">
        <f t="shared" si="43"/>
        <v>0</v>
      </c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R197" s="153" t="s">
        <v>553</v>
      </c>
      <c r="AT197" s="153" t="s">
        <v>125</v>
      </c>
      <c r="AU197" s="153" t="s">
        <v>80</v>
      </c>
      <c r="AY197" s="2" t="s">
        <v>122</v>
      </c>
      <c r="BE197" s="154">
        <f t="shared" si="44"/>
        <v>0</v>
      </c>
      <c r="BF197" s="154">
        <f t="shared" si="45"/>
        <v>0</v>
      </c>
      <c r="BG197" s="154">
        <f t="shared" si="46"/>
        <v>0</v>
      </c>
      <c r="BH197" s="154">
        <f t="shared" si="47"/>
        <v>0</v>
      </c>
      <c r="BI197" s="154">
        <f t="shared" si="48"/>
        <v>0</v>
      </c>
      <c r="BJ197" s="2" t="s">
        <v>73</v>
      </c>
      <c r="BK197" s="154">
        <f t="shared" si="49"/>
        <v>0</v>
      </c>
      <c r="BL197" s="2" t="s">
        <v>553</v>
      </c>
      <c r="BM197" s="153" t="s">
        <v>557</v>
      </c>
    </row>
    <row r="198" spans="1:65" s="17" customFormat="1" ht="16.5" customHeight="1">
      <c r="A198" s="13"/>
      <c r="B198" s="142"/>
      <c r="C198" s="143" t="s">
        <v>350</v>
      </c>
      <c r="D198" s="143" t="s">
        <v>125</v>
      </c>
      <c r="E198" s="144" t="s">
        <v>558</v>
      </c>
      <c r="F198" s="145" t="s">
        <v>559</v>
      </c>
      <c r="G198" s="146"/>
      <c r="H198" s="147">
        <v>1</v>
      </c>
      <c r="I198" s="205"/>
      <c r="J198" s="148">
        <f t="shared" si="40"/>
        <v>0</v>
      </c>
      <c r="K198" s="145"/>
      <c r="L198" s="14"/>
      <c r="M198" s="149"/>
      <c r="N198" s="150" t="s">
        <v>33</v>
      </c>
      <c r="O198" s="151">
        <v>0</v>
      </c>
      <c r="P198" s="151">
        <f t="shared" si="41"/>
        <v>0</v>
      </c>
      <c r="Q198" s="151">
        <v>0</v>
      </c>
      <c r="R198" s="151">
        <f t="shared" si="42"/>
        <v>0</v>
      </c>
      <c r="S198" s="151">
        <v>0</v>
      </c>
      <c r="T198" s="152">
        <f t="shared" si="43"/>
        <v>0</v>
      </c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R198" s="153" t="s">
        <v>553</v>
      </c>
      <c r="AT198" s="153" t="s">
        <v>125</v>
      </c>
      <c r="AU198" s="153" t="s">
        <v>80</v>
      </c>
      <c r="AY198" s="2" t="s">
        <v>122</v>
      </c>
      <c r="BE198" s="154">
        <f t="shared" si="44"/>
        <v>0</v>
      </c>
      <c r="BF198" s="154">
        <f t="shared" si="45"/>
        <v>0</v>
      </c>
      <c r="BG198" s="154">
        <f t="shared" si="46"/>
        <v>0</v>
      </c>
      <c r="BH198" s="154">
        <f t="shared" si="47"/>
        <v>0</v>
      </c>
      <c r="BI198" s="154">
        <f t="shared" si="48"/>
        <v>0</v>
      </c>
      <c r="BJ198" s="2" t="s">
        <v>73</v>
      </c>
      <c r="BK198" s="154">
        <f t="shared" si="49"/>
        <v>0</v>
      </c>
      <c r="BL198" s="2" t="s">
        <v>553</v>
      </c>
      <c r="BM198" s="153" t="s">
        <v>560</v>
      </c>
    </row>
    <row r="199" spans="1:65" s="17" customFormat="1" ht="16.5" customHeight="1">
      <c r="A199" s="13"/>
      <c r="B199" s="142"/>
      <c r="C199" s="143" t="s">
        <v>561</v>
      </c>
      <c r="D199" s="143" t="s">
        <v>125</v>
      </c>
      <c r="E199" s="144" t="s">
        <v>562</v>
      </c>
      <c r="F199" s="145" t="s">
        <v>563</v>
      </c>
      <c r="G199" s="146"/>
      <c r="H199" s="147">
        <v>1</v>
      </c>
      <c r="I199" s="205"/>
      <c r="J199" s="148">
        <f t="shared" si="40"/>
        <v>0</v>
      </c>
      <c r="K199" s="145"/>
      <c r="L199" s="14"/>
      <c r="M199" s="149"/>
      <c r="N199" s="150" t="s">
        <v>33</v>
      </c>
      <c r="O199" s="151">
        <v>0</v>
      </c>
      <c r="P199" s="151">
        <f t="shared" si="41"/>
        <v>0</v>
      </c>
      <c r="Q199" s="151">
        <v>0</v>
      </c>
      <c r="R199" s="151">
        <f t="shared" si="42"/>
        <v>0</v>
      </c>
      <c r="S199" s="151">
        <v>0</v>
      </c>
      <c r="T199" s="152">
        <f t="shared" si="43"/>
        <v>0</v>
      </c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R199" s="153" t="s">
        <v>553</v>
      </c>
      <c r="AT199" s="153" t="s">
        <v>125</v>
      </c>
      <c r="AU199" s="153" t="s">
        <v>80</v>
      </c>
      <c r="AY199" s="2" t="s">
        <v>122</v>
      </c>
      <c r="BE199" s="154">
        <f t="shared" si="44"/>
        <v>0</v>
      </c>
      <c r="BF199" s="154">
        <f t="shared" si="45"/>
        <v>0</v>
      </c>
      <c r="BG199" s="154">
        <f t="shared" si="46"/>
        <v>0</v>
      </c>
      <c r="BH199" s="154">
        <f t="shared" si="47"/>
        <v>0</v>
      </c>
      <c r="BI199" s="154">
        <f t="shared" si="48"/>
        <v>0</v>
      </c>
      <c r="BJ199" s="2" t="s">
        <v>73</v>
      </c>
      <c r="BK199" s="154">
        <f t="shared" si="49"/>
        <v>0</v>
      </c>
      <c r="BL199" s="2" t="s">
        <v>553</v>
      </c>
      <c r="BM199" s="153" t="s">
        <v>564</v>
      </c>
    </row>
    <row r="200" spans="1:65" s="17" customFormat="1" ht="16.5" customHeight="1">
      <c r="A200" s="13"/>
      <c r="B200" s="142"/>
      <c r="C200" s="143" t="s">
        <v>565</v>
      </c>
      <c r="D200" s="143" t="s">
        <v>125</v>
      </c>
      <c r="E200" s="144" t="s">
        <v>566</v>
      </c>
      <c r="F200" s="145" t="s">
        <v>573</v>
      </c>
      <c r="G200" s="146"/>
      <c r="H200" s="147">
        <v>1</v>
      </c>
      <c r="I200" s="205"/>
      <c r="J200" s="148">
        <f t="shared" si="40"/>
        <v>0</v>
      </c>
      <c r="K200" s="145"/>
      <c r="L200" s="14"/>
      <c r="M200" s="149"/>
      <c r="N200" s="150" t="s">
        <v>33</v>
      </c>
      <c r="O200" s="151">
        <v>0</v>
      </c>
      <c r="P200" s="151">
        <f t="shared" si="41"/>
        <v>0</v>
      </c>
      <c r="Q200" s="151">
        <v>0</v>
      </c>
      <c r="R200" s="151">
        <f t="shared" si="42"/>
        <v>0</v>
      </c>
      <c r="S200" s="151">
        <v>0</v>
      </c>
      <c r="T200" s="152">
        <f t="shared" si="43"/>
        <v>0</v>
      </c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R200" s="153" t="s">
        <v>553</v>
      </c>
      <c r="AT200" s="153" t="s">
        <v>125</v>
      </c>
      <c r="AU200" s="153" t="s">
        <v>80</v>
      </c>
      <c r="AY200" s="2" t="s">
        <v>122</v>
      </c>
      <c r="BE200" s="154">
        <f t="shared" si="44"/>
        <v>0</v>
      </c>
      <c r="BF200" s="154">
        <f t="shared" si="45"/>
        <v>0</v>
      </c>
      <c r="BG200" s="154">
        <f t="shared" si="46"/>
        <v>0</v>
      </c>
      <c r="BH200" s="154">
        <f t="shared" si="47"/>
        <v>0</v>
      </c>
      <c r="BI200" s="154">
        <f t="shared" si="48"/>
        <v>0</v>
      </c>
      <c r="BJ200" s="2" t="s">
        <v>73</v>
      </c>
      <c r="BK200" s="154">
        <f t="shared" si="49"/>
        <v>0</v>
      </c>
      <c r="BL200" s="2" t="s">
        <v>553</v>
      </c>
      <c r="BM200" s="153" t="s">
        <v>567</v>
      </c>
    </row>
    <row r="201" spans="1:31" s="17" customFormat="1" ht="6.9" customHeight="1">
      <c r="A201" s="13"/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14"/>
      <c r="M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</sheetData>
  <autoFilter ref="C126:K200"/>
  <mergeCells count="9">
    <mergeCell ref="E85:H85"/>
    <mergeCell ref="E87:H87"/>
    <mergeCell ref="E117:H117"/>
    <mergeCell ref="E119:H119"/>
    <mergeCell ref="L2:V2"/>
    <mergeCell ref="E7:H7"/>
    <mergeCell ref="E9:H9"/>
    <mergeCell ref="E18:H18"/>
    <mergeCell ref="E27:H27"/>
  </mergeCells>
  <printOptions/>
  <pageMargins left="0.39375" right="0.39375" top="0.39375" bottom="0.39375" header="0.511805555555555" footer="0"/>
  <pageSetup fitToHeight="100" fitToWidth="1" horizontalDpi="300" verticalDpi="300" orientation="portrait" paperSize="9" scale="7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HP-JANOVSKY\Dusan</dc:creator>
  <cp:keywords/>
  <dc:description/>
  <cp:lastModifiedBy>Mgr. Petra Vopálková</cp:lastModifiedBy>
  <cp:lastPrinted>2020-03-02T09:25:48Z</cp:lastPrinted>
  <dcterms:created xsi:type="dcterms:W3CDTF">2020-02-14T14:12:35Z</dcterms:created>
  <dcterms:modified xsi:type="dcterms:W3CDTF">2020-03-25T12:23:04Z</dcterms:modified>
  <cp:category/>
  <cp:version/>
  <cp:contentType/>
  <cp:contentStatus/>
  <cp:revision>1</cp:revision>
</cp:coreProperties>
</file>