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Radek Koněvalík\Documents\2PD\MENZA_2020\"/>
    </mc:Choice>
  </mc:AlternateContent>
  <xr:revisionPtr revIDLastSave="0" documentId="13_ncr:1_{618501C2-834B-48A6-9E16-96151FAE8A5F}" xr6:coauthVersionLast="44" xr6:coauthVersionMax="44" xr10:uidLastSave="{00000000-0000-0000-0000-000000000000}"/>
  <bookViews>
    <workbookView xWindow="-120" yWindow="-120" windowWidth="20730" windowHeight="11160" tabRatio="691" firstSheet="1" activeTab="1" xr2:uid="{00000000-000D-0000-FFFF-FFFF00000000}"/>
  </bookViews>
  <sheets>
    <sheet name="Rekapitulace stavby" sheetId="1" r:id="rId1"/>
    <sheet name="SO01 - Stavební připraven..." sheetId="2" r:id="rId2"/>
    <sheet name="SO02 - Stání pro kontejne..." sheetId="3" r:id="rId3"/>
    <sheet name="SO03 - Nová parkovací stá..." sheetId="4" r:id="rId4"/>
    <sheet name="SO04 - Obnova rubové izol..." sheetId="5" r:id="rId5"/>
    <sheet name="VRN - VRN" sheetId="6" r:id="rId6"/>
  </sheets>
  <definedNames>
    <definedName name="_xlnm._FilterDatabase" localSheetId="1" hidden="1">'SO01 - Stavební připraven...'!$C$125:$K$169</definedName>
    <definedName name="_xlnm._FilterDatabase" localSheetId="2" hidden="1">'SO02 - Stání pro kontejne...'!$C$124:$K$187</definedName>
    <definedName name="_xlnm._FilterDatabase" localSheetId="3" hidden="1">'SO03 - Nová parkovací stá...'!$C$122:$K$179</definedName>
    <definedName name="_xlnm._FilterDatabase" localSheetId="4" hidden="1">'SO04 - Obnova rubové izol...'!$C$121:$K$162</definedName>
    <definedName name="_xlnm._FilterDatabase" localSheetId="5" hidden="1">'VRN - VRN'!$C$120:$K$132</definedName>
    <definedName name="_xlnm.Print_Titles" localSheetId="0">'Rekapitulace stavby'!$92:$92</definedName>
    <definedName name="_xlnm.Print_Titles" localSheetId="1">'SO01 - Stavební připraven...'!$125:$125</definedName>
    <definedName name="_xlnm.Print_Titles" localSheetId="2">'SO02 - Stání pro kontejne...'!$124:$124</definedName>
    <definedName name="_xlnm.Print_Titles" localSheetId="3">'SO03 - Nová parkovací stá...'!$122:$122</definedName>
    <definedName name="_xlnm.Print_Titles" localSheetId="4">'SO04 - Obnova rubové izol...'!$121:$121</definedName>
    <definedName name="_xlnm.Print_Titles" localSheetId="5">'VRN - VRN'!$120:$120</definedName>
    <definedName name="_xlnm.Print_Area" localSheetId="0">'Rekapitulace stavby'!$D$4:$AO$76,'Rekapitulace stavby'!$C$82:$AQ$100</definedName>
    <definedName name="_xlnm.Print_Area" localSheetId="1">'SO01 - Stavební připraven...'!$C$4:$J$76,'SO01 - Stavební připraven...'!$C$113:$K$169</definedName>
    <definedName name="_xlnm.Print_Area" localSheetId="2">'SO02 - Stání pro kontejne...'!$C$4:$J$76,'SO02 - Stání pro kontejne...'!$C$112:$K$187</definedName>
    <definedName name="_xlnm.Print_Area" localSheetId="3">'SO03 - Nová parkovací stá...'!$C$4:$J$76,'SO03 - Nová parkovací stá...'!$C$110:$K$179</definedName>
    <definedName name="_xlnm.Print_Area" localSheetId="4">'SO04 - Obnova rubové izol...'!$C$4:$J$76,'SO04 - Obnova rubové izol...'!$C$109:$K$162</definedName>
    <definedName name="_xlnm.Print_Area" localSheetId="5">'VRN - VRN'!$C$4:$J$76,'VRN - VRN'!$C$108:$K$132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7" i="6" l="1"/>
  <c r="J36" i="6"/>
  <c r="AY99" i="1"/>
  <c r="J35" i="6"/>
  <c r="AX99" i="1"/>
  <c r="BI132" i="6"/>
  <c r="BH132" i="6"/>
  <c r="BG132" i="6"/>
  <c r="BF132" i="6"/>
  <c r="T132" i="6"/>
  <c r="T131" i="6"/>
  <c r="R132" i="6"/>
  <c r="R131" i="6"/>
  <c r="P132" i="6"/>
  <c r="P131" i="6"/>
  <c r="BI130" i="6"/>
  <c r="BH130" i="6"/>
  <c r="BG130" i="6"/>
  <c r="BF130" i="6"/>
  <c r="T130" i="6"/>
  <c r="T129" i="6"/>
  <c r="R130" i="6"/>
  <c r="R129" i="6"/>
  <c r="P130" i="6"/>
  <c r="P129" i="6" s="1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4" i="6"/>
  <c r="BH124" i="6"/>
  <c r="BG124" i="6"/>
  <c r="BF124" i="6"/>
  <c r="T124" i="6"/>
  <c r="T123" i="6" s="1"/>
  <c r="R124" i="6"/>
  <c r="R123" i="6" s="1"/>
  <c r="P124" i="6"/>
  <c r="P123" i="6" s="1"/>
  <c r="J118" i="6"/>
  <c r="J117" i="6"/>
  <c r="F117" i="6"/>
  <c r="F115" i="6"/>
  <c r="E113" i="6"/>
  <c r="J92" i="6"/>
  <c r="J91" i="6"/>
  <c r="F91" i="6"/>
  <c r="F89" i="6"/>
  <c r="E87" i="6"/>
  <c r="J18" i="6"/>
  <c r="E18" i="6"/>
  <c r="F92" i="6" s="1"/>
  <c r="J17" i="6"/>
  <c r="J12" i="6"/>
  <c r="J115" i="6" s="1"/>
  <c r="E7" i="6"/>
  <c r="E85" i="6" s="1"/>
  <c r="J37" i="5"/>
  <c r="J36" i="5"/>
  <c r="AY98" i="1" s="1"/>
  <c r="J35" i="5"/>
  <c r="AX98" i="1" s="1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6" i="5"/>
  <c r="BH136" i="5"/>
  <c r="BG136" i="5"/>
  <c r="BF136" i="5"/>
  <c r="T136" i="5"/>
  <c r="T135" i="5" s="1"/>
  <c r="R136" i="5"/>
  <c r="R135" i="5" s="1"/>
  <c r="P136" i="5"/>
  <c r="P135" i="5" s="1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F116" i="5"/>
  <c r="E114" i="5"/>
  <c r="F89" i="5"/>
  <c r="E87" i="5"/>
  <c r="J24" i="5"/>
  <c r="E24" i="5"/>
  <c r="J119" i="5" s="1"/>
  <c r="J23" i="5"/>
  <c r="J21" i="5"/>
  <c r="E21" i="5"/>
  <c r="J118" i="5" s="1"/>
  <c r="J20" i="5"/>
  <c r="J18" i="5"/>
  <c r="E18" i="5"/>
  <c r="F92" i="5" s="1"/>
  <c r="J17" i="5"/>
  <c r="J15" i="5"/>
  <c r="E15" i="5"/>
  <c r="F91" i="5" s="1"/>
  <c r="J14" i="5"/>
  <c r="J12" i="5"/>
  <c r="J116" i="5"/>
  <c r="E7" i="5"/>
  <c r="E112" i="5" s="1"/>
  <c r="J37" i="4"/>
  <c r="J36" i="4"/>
  <c r="AY97" i="1" s="1"/>
  <c r="J35" i="4"/>
  <c r="AX97" i="1"/>
  <c r="BI179" i="4"/>
  <c r="BH179" i="4"/>
  <c r="BG179" i="4"/>
  <c r="BF179" i="4"/>
  <c r="T179" i="4"/>
  <c r="T178" i="4" s="1"/>
  <c r="R179" i="4"/>
  <c r="R178" i="4" s="1"/>
  <c r="P179" i="4"/>
  <c r="P178" i="4" s="1"/>
  <c r="BI177" i="4"/>
  <c r="BH177" i="4"/>
  <c r="BG177" i="4"/>
  <c r="BF177" i="4"/>
  <c r="T177" i="4"/>
  <c r="T176" i="4" s="1"/>
  <c r="R177" i="4"/>
  <c r="R176" i="4" s="1"/>
  <c r="P177" i="4"/>
  <c r="P176" i="4" s="1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6" i="4"/>
  <c r="BH126" i="4"/>
  <c r="BG126" i="4"/>
  <c r="BF126" i="4"/>
  <c r="T126" i="4"/>
  <c r="R126" i="4"/>
  <c r="P126" i="4"/>
  <c r="J120" i="4"/>
  <c r="J119" i="4"/>
  <c r="F119" i="4"/>
  <c r="F117" i="4"/>
  <c r="E115" i="4"/>
  <c r="J92" i="4"/>
  <c r="J91" i="4"/>
  <c r="F91" i="4"/>
  <c r="F89" i="4"/>
  <c r="E87" i="4"/>
  <c r="J18" i="4"/>
  <c r="E18" i="4"/>
  <c r="F92" i="4" s="1"/>
  <c r="J17" i="4"/>
  <c r="J12" i="4"/>
  <c r="J117" i="4" s="1"/>
  <c r="E7" i="4"/>
  <c r="E85" i="4" s="1"/>
  <c r="J37" i="3"/>
  <c r="J36" i="3"/>
  <c r="AY96" i="1"/>
  <c r="J35" i="3"/>
  <c r="AX96" i="1" s="1"/>
  <c r="BI187" i="3"/>
  <c r="BH187" i="3"/>
  <c r="BG187" i="3"/>
  <c r="BF187" i="3"/>
  <c r="T187" i="3"/>
  <c r="T186" i="3" s="1"/>
  <c r="R187" i="3"/>
  <c r="R186" i="3" s="1"/>
  <c r="P187" i="3"/>
  <c r="P186" i="3" s="1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T149" i="3" s="1"/>
  <c r="R150" i="3"/>
  <c r="R149" i="3"/>
  <c r="P150" i="3"/>
  <c r="P149" i="3" s="1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J122" i="3"/>
  <c r="J121" i="3"/>
  <c r="F121" i="3"/>
  <c r="F119" i="3"/>
  <c r="E117" i="3"/>
  <c r="J92" i="3"/>
  <c r="J91" i="3"/>
  <c r="F91" i="3"/>
  <c r="F89" i="3"/>
  <c r="E87" i="3"/>
  <c r="J18" i="3"/>
  <c r="E18" i="3"/>
  <c r="F122" i="3" s="1"/>
  <c r="J17" i="3"/>
  <c r="J12" i="3"/>
  <c r="J119" i="3" s="1"/>
  <c r="E7" i="3"/>
  <c r="E115" i="3" s="1"/>
  <c r="J37" i="2"/>
  <c r="J36" i="2"/>
  <c r="AY95" i="1" s="1"/>
  <c r="J35" i="2"/>
  <c r="AX95" i="1"/>
  <c r="BI169" i="2"/>
  <c r="BH169" i="2"/>
  <c r="BG169" i="2"/>
  <c r="BF169" i="2"/>
  <c r="T169" i="2"/>
  <c r="T168" i="2" s="1"/>
  <c r="T167" i="2" s="1"/>
  <c r="R169" i="2"/>
  <c r="R168" i="2"/>
  <c r="R167" i="2" s="1"/>
  <c r="P169" i="2"/>
  <c r="P168" i="2" s="1"/>
  <c r="P167" i="2" s="1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T159" i="2" s="1"/>
  <c r="R160" i="2"/>
  <c r="R159" i="2" s="1"/>
  <c r="P160" i="2"/>
  <c r="P159" i="2" s="1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J123" i="2"/>
  <c r="J122" i="2"/>
  <c r="F122" i="2"/>
  <c r="F120" i="2"/>
  <c r="E118" i="2"/>
  <c r="J92" i="2"/>
  <c r="J91" i="2"/>
  <c r="F91" i="2"/>
  <c r="F89" i="2"/>
  <c r="E87" i="2"/>
  <c r="J18" i="2"/>
  <c r="E18" i="2"/>
  <c r="F123" i="2"/>
  <c r="J17" i="2"/>
  <c r="J12" i="2"/>
  <c r="J120" i="2" s="1"/>
  <c r="E7" i="2"/>
  <c r="E116" i="2" s="1"/>
  <c r="L90" i="1"/>
  <c r="AM90" i="1"/>
  <c r="AM89" i="1"/>
  <c r="L89" i="1"/>
  <c r="AM87" i="1"/>
  <c r="L87" i="1"/>
  <c r="L85" i="1"/>
  <c r="L84" i="1"/>
  <c r="J132" i="6"/>
  <c r="J158" i="5"/>
  <c r="BK156" i="5"/>
  <c r="J155" i="5"/>
  <c r="J151" i="5"/>
  <c r="J150" i="5"/>
  <c r="BK149" i="5"/>
  <c r="J146" i="5"/>
  <c r="BK141" i="5"/>
  <c r="J140" i="5"/>
  <c r="BK132" i="5"/>
  <c r="BK129" i="5"/>
  <c r="BK128" i="5"/>
  <c r="J127" i="5"/>
  <c r="J126" i="5"/>
  <c r="J124" i="5"/>
  <c r="J175" i="4"/>
  <c r="BK174" i="4"/>
  <c r="J172" i="4"/>
  <c r="J171" i="4"/>
  <c r="J162" i="4"/>
  <c r="BK157" i="4"/>
  <c r="BK153" i="4"/>
  <c r="BK151" i="4"/>
  <c r="J150" i="4"/>
  <c r="J146" i="4"/>
  <c r="BK142" i="4"/>
  <c r="J136" i="4"/>
  <c r="J130" i="4"/>
  <c r="J187" i="3"/>
  <c r="J185" i="3"/>
  <c r="BK184" i="3"/>
  <c r="J182" i="3"/>
  <c r="J181" i="3"/>
  <c r="J179" i="3"/>
  <c r="J178" i="3"/>
  <c r="J173" i="3"/>
  <c r="J172" i="3"/>
  <c r="BK171" i="3"/>
  <c r="BK170" i="3"/>
  <c r="BK169" i="3"/>
  <c r="J168" i="3"/>
  <c r="J166" i="3"/>
  <c r="BK164" i="3"/>
  <c r="J163" i="3"/>
  <c r="BK161" i="3"/>
  <c r="J159" i="3"/>
  <c r="BK158" i="3"/>
  <c r="J157" i="3"/>
  <c r="BK154" i="3"/>
  <c r="J153" i="3"/>
  <c r="J150" i="3"/>
  <c r="BK148" i="3"/>
  <c r="BK146" i="3"/>
  <c r="BK145" i="3"/>
  <c r="BK144" i="3"/>
  <c r="J143" i="3"/>
  <c r="BK142" i="3"/>
  <c r="J140" i="3"/>
  <c r="BK138" i="3"/>
  <c r="BK134" i="3"/>
  <c r="BK130" i="3"/>
  <c r="J128" i="3"/>
  <c r="BK169" i="2"/>
  <c r="BK166" i="2"/>
  <c r="BK164" i="2"/>
  <c r="BK163" i="2"/>
  <c r="BK158" i="2"/>
  <c r="J157" i="2"/>
  <c r="BK155" i="2"/>
  <c r="BK154" i="2"/>
  <c r="BK150" i="2"/>
  <c r="BK147" i="2"/>
  <c r="BK146" i="2"/>
  <c r="J144" i="2"/>
  <c r="J142" i="2"/>
  <c r="BK141" i="2"/>
  <c r="BK140" i="2"/>
  <c r="J139" i="2"/>
  <c r="J138" i="2"/>
  <c r="J137" i="2"/>
  <c r="J135" i="2"/>
  <c r="J134" i="2"/>
  <c r="J132" i="2"/>
  <c r="J131" i="2"/>
  <c r="J129" i="2"/>
  <c r="BK132" i="6"/>
  <c r="J126" i="6"/>
  <c r="J124" i="6"/>
  <c r="J157" i="5"/>
  <c r="BK155" i="5"/>
  <c r="J154" i="5"/>
  <c r="J152" i="5"/>
  <c r="J148" i="5"/>
  <c r="J145" i="5"/>
  <c r="BK143" i="5"/>
  <c r="BK139" i="5"/>
  <c r="J138" i="5"/>
  <c r="BK131" i="5"/>
  <c r="BK126" i="5"/>
  <c r="J125" i="5"/>
  <c r="BK124" i="5"/>
  <c r="J179" i="4"/>
  <c r="J174" i="4"/>
  <c r="BK172" i="4"/>
  <c r="BK169" i="4"/>
  <c r="J168" i="4"/>
  <c r="BK166" i="4"/>
  <c r="BK164" i="4"/>
  <c r="BK162" i="4"/>
  <c r="J157" i="4"/>
  <c r="J155" i="4"/>
  <c r="J153" i="4"/>
  <c r="BK150" i="4"/>
  <c r="J142" i="4"/>
  <c r="J139" i="4"/>
  <c r="J137" i="4"/>
  <c r="BK136" i="4"/>
  <c r="BK135" i="4"/>
  <c r="BK134" i="4"/>
  <c r="J132" i="4"/>
  <c r="BK126" i="4"/>
  <c r="BK130" i="6"/>
  <c r="BK128" i="6"/>
  <c r="J128" i="6"/>
  <c r="BK127" i="6"/>
  <c r="J127" i="6"/>
  <c r="BK126" i="6"/>
  <c r="BK124" i="6"/>
  <c r="BK162" i="5"/>
  <c r="J161" i="5"/>
  <c r="J159" i="5"/>
  <c r="BK158" i="5"/>
  <c r="BK157" i="5"/>
  <c r="BK154" i="5"/>
  <c r="BK152" i="5"/>
  <c r="BK151" i="5"/>
  <c r="BK148" i="5"/>
  <c r="J147" i="5"/>
  <c r="J143" i="5"/>
  <c r="J142" i="5"/>
  <c r="J136" i="5"/>
  <c r="J134" i="5"/>
  <c r="BK133" i="5"/>
  <c r="J131" i="5"/>
  <c r="J130" i="5"/>
  <c r="J128" i="5"/>
  <c r="BK127" i="5"/>
  <c r="BK125" i="5"/>
  <c r="BK177" i="4"/>
  <c r="BK175" i="4"/>
  <c r="BK171" i="4"/>
  <c r="J169" i="4"/>
  <c r="BK168" i="4"/>
  <c r="J166" i="4"/>
  <c r="BK160" i="4"/>
  <c r="BK155" i="4"/>
  <c r="BK144" i="4"/>
  <c r="BK141" i="4"/>
  <c r="BK140" i="4"/>
  <c r="BK139" i="4"/>
  <c r="BK132" i="4"/>
  <c r="J126" i="4"/>
  <c r="J146" i="3"/>
  <c r="J144" i="3"/>
  <c r="J142" i="3"/>
  <c r="BK141" i="3"/>
  <c r="BK136" i="3"/>
  <c r="J130" i="3"/>
  <c r="BK128" i="3"/>
  <c r="J169" i="2"/>
  <c r="BK160" i="2"/>
  <c r="J158" i="2"/>
  <c r="BK157" i="2"/>
  <c r="J154" i="2"/>
  <c r="BK152" i="2"/>
  <c r="BK132" i="2"/>
  <c r="J130" i="6"/>
  <c r="J162" i="5"/>
  <c r="BK161" i="5"/>
  <c r="BK159" i="5"/>
  <c r="J156" i="5"/>
  <c r="BK150" i="5"/>
  <c r="J149" i="5"/>
  <c r="BK147" i="5"/>
  <c r="BK146" i="5"/>
  <c r="BK145" i="5"/>
  <c r="BK142" i="5"/>
  <c r="J141" i="5"/>
  <c r="BK140" i="5"/>
  <c r="J139" i="5"/>
  <c r="BK138" i="5"/>
  <c r="BK136" i="5"/>
  <c r="BK134" i="5"/>
  <c r="J133" i="5"/>
  <c r="J132" i="5"/>
  <c r="BK130" i="5"/>
  <c r="J129" i="5"/>
  <c r="BK179" i="4"/>
  <c r="J177" i="4"/>
  <c r="J164" i="4"/>
  <c r="J160" i="4"/>
  <c r="J151" i="4"/>
  <c r="BK146" i="4"/>
  <c r="J144" i="4"/>
  <c r="J141" i="4"/>
  <c r="J140" i="4"/>
  <c r="BK137" i="4"/>
  <c r="J135" i="4"/>
  <c r="J134" i="4"/>
  <c r="BK130" i="4"/>
  <c r="BK187" i="3"/>
  <c r="BK185" i="3"/>
  <c r="J184" i="3"/>
  <c r="BK182" i="3"/>
  <c r="BK181" i="3"/>
  <c r="BK179" i="3"/>
  <c r="BK178" i="3"/>
  <c r="BK173" i="3"/>
  <c r="BK172" i="3"/>
  <c r="J171" i="3"/>
  <c r="J170" i="3"/>
  <c r="J169" i="3"/>
  <c r="BK168" i="3"/>
  <c r="BK166" i="3"/>
  <c r="J164" i="3"/>
  <c r="BK163" i="3"/>
  <c r="J161" i="3"/>
  <c r="BK159" i="3"/>
  <c r="J158" i="3"/>
  <c r="BK157" i="3"/>
  <c r="J154" i="3"/>
  <c r="BK153" i="3"/>
  <c r="BK150" i="3"/>
  <c r="J148" i="3"/>
  <c r="J145" i="3"/>
  <c r="BK143" i="3"/>
  <c r="J141" i="3"/>
  <c r="BK140" i="3"/>
  <c r="J138" i="3"/>
  <c r="J136" i="3"/>
  <c r="J134" i="3"/>
  <c r="J166" i="2"/>
  <c r="J164" i="2"/>
  <c r="J163" i="2"/>
  <c r="J160" i="2"/>
  <c r="J155" i="2"/>
  <c r="J152" i="2"/>
  <c r="J150" i="2"/>
  <c r="J147" i="2"/>
  <c r="J146" i="2"/>
  <c r="BK144" i="2"/>
  <c r="BK142" i="2"/>
  <c r="J141" i="2"/>
  <c r="J140" i="2"/>
  <c r="BK139" i="2"/>
  <c r="BK138" i="2"/>
  <c r="BK137" i="2"/>
  <c r="BK135" i="2"/>
  <c r="BK134" i="2"/>
  <c r="BK131" i="2"/>
  <c r="BK129" i="2"/>
  <c r="AS94" i="1"/>
  <c r="BK128" i="2" l="1"/>
  <c r="J128" i="2" s="1"/>
  <c r="J98" i="2" s="1"/>
  <c r="P128" i="2"/>
  <c r="BK145" i="2"/>
  <c r="J145" i="2" s="1"/>
  <c r="J99" i="2" s="1"/>
  <c r="BK149" i="2"/>
  <c r="J149" i="2" s="1"/>
  <c r="J100" i="2" s="1"/>
  <c r="P149" i="2"/>
  <c r="BK156" i="2"/>
  <c r="J156" i="2" s="1"/>
  <c r="J101" i="2" s="1"/>
  <c r="T156" i="2"/>
  <c r="BK162" i="2"/>
  <c r="J162" i="2" s="1"/>
  <c r="J104" i="2" s="1"/>
  <c r="P162" i="2"/>
  <c r="P161" i="2"/>
  <c r="P127" i="3"/>
  <c r="P152" i="3"/>
  <c r="BK156" i="3"/>
  <c r="J156" i="3" s="1"/>
  <c r="J101" i="3" s="1"/>
  <c r="T156" i="3"/>
  <c r="R167" i="3"/>
  <c r="P177" i="3"/>
  <c r="BK183" i="3"/>
  <c r="J183" i="3" s="1"/>
  <c r="J104" i="3" s="1"/>
  <c r="R183" i="3"/>
  <c r="BK125" i="4"/>
  <c r="P123" i="5"/>
  <c r="R160" i="5"/>
  <c r="P125" i="6"/>
  <c r="P122" i="6" s="1"/>
  <c r="P121" i="6" s="1"/>
  <c r="AU99" i="1" s="1"/>
  <c r="R128" i="2"/>
  <c r="P145" i="2"/>
  <c r="R145" i="2"/>
  <c r="R149" i="2"/>
  <c r="R156" i="2"/>
  <c r="R162" i="2"/>
  <c r="R161" i="2"/>
  <c r="R127" i="3"/>
  <c r="BK152" i="3"/>
  <c r="J152" i="3" s="1"/>
  <c r="J100" i="3" s="1"/>
  <c r="T152" i="3"/>
  <c r="R156" i="3"/>
  <c r="T167" i="3"/>
  <c r="T126" i="3" s="1"/>
  <c r="T125" i="3" s="1"/>
  <c r="T177" i="3"/>
  <c r="T183" i="3"/>
  <c r="P125" i="4"/>
  <c r="BK145" i="4"/>
  <c r="J145" i="4" s="1"/>
  <c r="J99" i="4" s="1"/>
  <c r="T145" i="4"/>
  <c r="T159" i="4"/>
  <c r="R170" i="4"/>
  <c r="T123" i="5"/>
  <c r="P137" i="5"/>
  <c r="BK144" i="5"/>
  <c r="J144" i="5" s="1"/>
  <c r="J100" i="5" s="1"/>
  <c r="R144" i="5"/>
  <c r="BK125" i="6"/>
  <c r="J125" i="6" s="1"/>
  <c r="J99" i="6" s="1"/>
  <c r="T125" i="4"/>
  <c r="R145" i="4"/>
  <c r="P159" i="4"/>
  <c r="BK170" i="4"/>
  <c r="J170" i="4" s="1"/>
  <c r="J101" i="4" s="1"/>
  <c r="T170" i="4"/>
  <c r="BK123" i="5"/>
  <c r="J123" i="5" s="1"/>
  <c r="J97" i="5" s="1"/>
  <c r="BK137" i="5"/>
  <c r="J137" i="5" s="1"/>
  <c r="J99" i="5" s="1"/>
  <c r="R137" i="5"/>
  <c r="T137" i="5"/>
  <c r="P144" i="5"/>
  <c r="T144" i="5"/>
  <c r="BK153" i="5"/>
  <c r="J153" i="5" s="1"/>
  <c r="J101" i="5" s="1"/>
  <c r="P153" i="5"/>
  <c r="R153" i="5"/>
  <c r="T153" i="5"/>
  <c r="BK160" i="5"/>
  <c r="J160" i="5"/>
  <c r="J102" i="5" s="1"/>
  <c r="P160" i="5"/>
  <c r="T125" i="6"/>
  <c r="T122" i="6"/>
  <c r="T121" i="6" s="1"/>
  <c r="T128" i="2"/>
  <c r="T127" i="2" s="1"/>
  <c r="T145" i="2"/>
  <c r="T149" i="2"/>
  <c r="P156" i="2"/>
  <c r="T162" i="2"/>
  <c r="T161" i="2" s="1"/>
  <c r="BK127" i="3"/>
  <c r="J127" i="3" s="1"/>
  <c r="J98" i="3" s="1"/>
  <c r="T127" i="3"/>
  <c r="R152" i="3"/>
  <c r="P156" i="3"/>
  <c r="BK167" i="3"/>
  <c r="J167" i="3" s="1"/>
  <c r="J102" i="3" s="1"/>
  <c r="P167" i="3"/>
  <c r="BK177" i="3"/>
  <c r="J177" i="3" s="1"/>
  <c r="J103" i="3" s="1"/>
  <c r="R177" i="3"/>
  <c r="P183" i="3"/>
  <c r="R125" i="4"/>
  <c r="P145" i="4"/>
  <c r="BK159" i="4"/>
  <c r="J159" i="4"/>
  <c r="J100" i="4" s="1"/>
  <c r="R159" i="4"/>
  <c r="P170" i="4"/>
  <c r="R123" i="5"/>
  <c r="R122" i="5" s="1"/>
  <c r="T160" i="5"/>
  <c r="R125" i="6"/>
  <c r="R122" i="6"/>
  <c r="R121" i="6" s="1"/>
  <c r="BE132" i="2"/>
  <c r="BE134" i="2"/>
  <c r="BE135" i="2"/>
  <c r="BE137" i="2"/>
  <c r="BE144" i="2"/>
  <c r="BE147" i="2"/>
  <c r="BE154" i="2"/>
  <c r="BE157" i="2"/>
  <c r="BE163" i="2"/>
  <c r="BE166" i="2"/>
  <c r="BK159" i="2"/>
  <c r="J159" i="2" s="1"/>
  <c r="J102" i="2" s="1"/>
  <c r="BK168" i="2"/>
  <c r="J168" i="2"/>
  <c r="J106" i="2" s="1"/>
  <c r="F92" i="3"/>
  <c r="BE142" i="3"/>
  <c r="BE148" i="3"/>
  <c r="BE154" i="3"/>
  <c r="BE159" i="3"/>
  <c r="BE163" i="3"/>
  <c r="BE166" i="3"/>
  <c r="BE169" i="3"/>
  <c r="BE170" i="3"/>
  <c r="BE173" i="3"/>
  <c r="BE178" i="3"/>
  <c r="BE179" i="3"/>
  <c r="BE182" i="3"/>
  <c r="BE187" i="3"/>
  <c r="BK149" i="3"/>
  <c r="J149" i="3" s="1"/>
  <c r="J99" i="3" s="1"/>
  <c r="J89" i="4"/>
  <c r="BE136" i="4"/>
  <c r="BE141" i="4"/>
  <c r="BE151" i="4"/>
  <c r="BE164" i="4"/>
  <c r="BE168" i="4"/>
  <c r="BE169" i="4"/>
  <c r="BE172" i="4"/>
  <c r="BE174" i="4"/>
  <c r="J89" i="5"/>
  <c r="F119" i="5"/>
  <c r="BE124" i="5"/>
  <c r="BE125" i="5"/>
  <c r="BE126" i="5"/>
  <c r="BE127" i="5"/>
  <c r="BE128" i="5"/>
  <c r="BE131" i="5"/>
  <c r="BE151" i="5"/>
  <c r="BE157" i="5"/>
  <c r="BK135" i="5"/>
  <c r="J135" i="5" s="1"/>
  <c r="J98" i="5" s="1"/>
  <c r="J89" i="6"/>
  <c r="E111" i="6"/>
  <c r="F118" i="6"/>
  <c r="BE124" i="6"/>
  <c r="BE130" i="6"/>
  <c r="E85" i="2"/>
  <c r="J89" i="2"/>
  <c r="F92" i="2"/>
  <c r="BE131" i="2"/>
  <c r="BE150" i="2"/>
  <c r="BE169" i="2"/>
  <c r="E85" i="3"/>
  <c r="J89" i="3"/>
  <c r="BE130" i="3"/>
  <c r="BE134" i="3"/>
  <c r="BE138" i="3"/>
  <c r="BE140" i="3"/>
  <c r="BE145" i="3"/>
  <c r="BK186" i="3"/>
  <c r="J186" i="3"/>
  <c r="J105" i="3" s="1"/>
  <c r="E113" i="4"/>
  <c r="F120" i="4"/>
  <c r="BE146" i="4"/>
  <c r="BE150" i="4"/>
  <c r="BE153" i="4"/>
  <c r="BE177" i="4"/>
  <c r="BE179" i="4"/>
  <c r="E85" i="5"/>
  <c r="J92" i="5"/>
  <c r="F118" i="5"/>
  <c r="BE139" i="5"/>
  <c r="BE140" i="5"/>
  <c r="BE145" i="5"/>
  <c r="BE150" i="5"/>
  <c r="BE162" i="5"/>
  <c r="BE126" i="6"/>
  <c r="BE127" i="6"/>
  <c r="BE128" i="6"/>
  <c r="BK131" i="6"/>
  <c r="J131" i="6" s="1"/>
  <c r="J101" i="6" s="1"/>
  <c r="BE126" i="4"/>
  <c r="BE132" i="4"/>
  <c r="BE137" i="4"/>
  <c r="BE142" i="4"/>
  <c r="BE144" i="4"/>
  <c r="BE157" i="4"/>
  <c r="BE160" i="4"/>
  <c r="BE175" i="4"/>
  <c r="BE129" i="5"/>
  <c r="BE130" i="5"/>
  <c r="BE133" i="5"/>
  <c r="BE141" i="5"/>
  <c r="BE146" i="5"/>
  <c r="BE148" i="5"/>
  <c r="BE149" i="5"/>
  <c r="BE156" i="5"/>
  <c r="BE158" i="5"/>
  <c r="BE159" i="5"/>
  <c r="BE161" i="5"/>
  <c r="BK123" i="6"/>
  <c r="J123" i="6" s="1"/>
  <c r="J98" i="6" s="1"/>
  <c r="BK129" i="6"/>
  <c r="J129" i="6"/>
  <c r="J100" i="6" s="1"/>
  <c r="BE129" i="2"/>
  <c r="BE138" i="2"/>
  <c r="BE139" i="2"/>
  <c r="BE140" i="2"/>
  <c r="BE141" i="2"/>
  <c r="BE142" i="2"/>
  <c r="BE146" i="2"/>
  <c r="BE152" i="2"/>
  <c r="BE155" i="2"/>
  <c r="BE158" i="2"/>
  <c r="BE160" i="2"/>
  <c r="BE164" i="2"/>
  <c r="BE128" i="3"/>
  <c r="BE136" i="3"/>
  <c r="BE141" i="3"/>
  <c r="BE143" i="3"/>
  <c r="BE144" i="3"/>
  <c r="BE146" i="3"/>
  <c r="BE150" i="3"/>
  <c r="BE153" i="3"/>
  <c r="BE157" i="3"/>
  <c r="BE158" i="3"/>
  <c r="BE161" i="3"/>
  <c r="BE164" i="3"/>
  <c r="BE168" i="3"/>
  <c r="BE171" i="3"/>
  <c r="BE172" i="3"/>
  <c r="BE181" i="3"/>
  <c r="BE184" i="3"/>
  <c r="BE185" i="3"/>
  <c r="BE130" i="4"/>
  <c r="BE134" i="4"/>
  <c r="BE135" i="4"/>
  <c r="BE139" i="4"/>
  <c r="BE140" i="4"/>
  <c r="BE155" i="4"/>
  <c r="BE162" i="4"/>
  <c r="BE166" i="4"/>
  <c r="BE171" i="4"/>
  <c r="BK176" i="4"/>
  <c r="J176" i="4" s="1"/>
  <c r="J102" i="4" s="1"/>
  <c r="BK178" i="4"/>
  <c r="J178" i="4" s="1"/>
  <c r="J103" i="4" s="1"/>
  <c r="J91" i="5"/>
  <c r="BE132" i="5"/>
  <c r="BE134" i="5"/>
  <c r="BE136" i="5"/>
  <c r="BE138" i="5"/>
  <c r="BE142" i="5"/>
  <c r="BE143" i="5"/>
  <c r="BE147" i="5"/>
  <c r="BE152" i="5"/>
  <c r="BE154" i="5"/>
  <c r="BE155" i="5"/>
  <c r="BE132" i="6"/>
  <c r="J34" i="2"/>
  <c r="AW95" i="1"/>
  <c r="F36" i="2"/>
  <c r="BC95" i="1"/>
  <c r="F35" i="3"/>
  <c r="BB96" i="1" s="1"/>
  <c r="F35" i="4"/>
  <c r="BB97" i="1" s="1"/>
  <c r="F34" i="4"/>
  <c r="BA97" i="1" s="1"/>
  <c r="F37" i="2"/>
  <c r="BD95" i="1" s="1"/>
  <c r="F34" i="3"/>
  <c r="BA96" i="1" s="1"/>
  <c r="F36" i="3"/>
  <c r="BC96" i="1" s="1"/>
  <c r="F34" i="5"/>
  <c r="BA98" i="1" s="1"/>
  <c r="J34" i="6"/>
  <c r="AW99" i="1" s="1"/>
  <c r="F36" i="5"/>
  <c r="BC98" i="1" s="1"/>
  <c r="F37" i="4"/>
  <c r="BD97" i="1" s="1"/>
  <c r="F35" i="6"/>
  <c r="BB99" i="1" s="1"/>
  <c r="F34" i="2"/>
  <c r="BA95" i="1" s="1"/>
  <c r="F37" i="3"/>
  <c r="BD96" i="1" s="1"/>
  <c r="F36" i="4"/>
  <c r="BC97" i="1" s="1"/>
  <c r="F36" i="6"/>
  <c r="BC99" i="1" s="1"/>
  <c r="J34" i="4"/>
  <c r="AW97" i="1" s="1"/>
  <c r="F37" i="5"/>
  <c r="BD98" i="1" s="1"/>
  <c r="F37" i="6"/>
  <c r="BD99" i="1" s="1"/>
  <c r="F35" i="5"/>
  <c r="BB98" i="1" s="1"/>
  <c r="J34" i="5"/>
  <c r="AW98" i="1" s="1"/>
  <c r="F34" i="6"/>
  <c r="BA99" i="1" s="1"/>
  <c r="F35" i="2"/>
  <c r="BB95" i="1" s="1"/>
  <c r="J34" i="3"/>
  <c r="AW96" i="1" s="1"/>
  <c r="T126" i="2" l="1"/>
  <c r="P124" i="4"/>
  <c r="P123" i="4" s="1"/>
  <c r="AU97" i="1" s="1"/>
  <c r="R126" i="3"/>
  <c r="R125" i="3"/>
  <c r="R127" i="2"/>
  <c r="R126" i="2" s="1"/>
  <c r="P127" i="2"/>
  <c r="P126" i="2" s="1"/>
  <c r="AU95" i="1" s="1"/>
  <c r="T124" i="4"/>
  <c r="T123" i="4" s="1"/>
  <c r="P126" i="3"/>
  <c r="P125" i="3" s="1"/>
  <c r="AU96" i="1" s="1"/>
  <c r="R124" i="4"/>
  <c r="R123" i="4"/>
  <c r="P122" i="5"/>
  <c r="AU98" i="1" s="1"/>
  <c r="BK124" i="4"/>
  <c r="BK123" i="4" s="1"/>
  <c r="J123" i="4" s="1"/>
  <c r="J96" i="4" s="1"/>
  <c r="T122" i="5"/>
  <c r="J125" i="4"/>
  <c r="J98" i="4" s="1"/>
  <c r="BK161" i="2"/>
  <c r="J161" i="2" s="1"/>
  <c r="J103" i="2" s="1"/>
  <c r="BK167" i="2"/>
  <c r="J167" i="2" s="1"/>
  <c r="J105" i="2" s="1"/>
  <c r="BK126" i="3"/>
  <c r="J126" i="3" s="1"/>
  <c r="J97" i="3" s="1"/>
  <c r="BK122" i="5"/>
  <c r="J122" i="5"/>
  <c r="J96" i="5" s="1"/>
  <c r="BK122" i="6"/>
  <c r="J122" i="6" s="1"/>
  <c r="J97" i="6" s="1"/>
  <c r="BK127" i="2"/>
  <c r="BB94" i="1"/>
  <c r="AX94" i="1" s="1"/>
  <c r="F33" i="4"/>
  <c r="AZ97" i="1" s="1"/>
  <c r="BD94" i="1"/>
  <c r="W33" i="1" s="1"/>
  <c r="F33" i="6"/>
  <c r="AZ99" i="1" s="1"/>
  <c r="BA94" i="1"/>
  <c r="W30" i="1" s="1"/>
  <c r="J33" i="6"/>
  <c r="AV99" i="1" s="1"/>
  <c r="AT99" i="1" s="1"/>
  <c r="BC94" i="1"/>
  <c r="W32" i="1" s="1"/>
  <c r="J33" i="4"/>
  <c r="AV97" i="1"/>
  <c r="AT97" i="1" s="1"/>
  <c r="F33" i="5"/>
  <c r="AZ98" i="1" s="1"/>
  <c r="F33" i="3"/>
  <c r="AZ96" i="1" s="1"/>
  <c r="J33" i="3"/>
  <c r="AV96" i="1" s="1"/>
  <c r="AT96" i="1" s="1"/>
  <c r="F33" i="2"/>
  <c r="AZ95" i="1"/>
  <c r="J33" i="2"/>
  <c r="AV95" i="1" s="1"/>
  <c r="AT95" i="1" s="1"/>
  <c r="J33" i="5"/>
  <c r="AV98" i="1" s="1"/>
  <c r="AT98" i="1" s="1"/>
  <c r="BK126" i="2" l="1"/>
  <c r="J126" i="2" s="1"/>
  <c r="J30" i="2" s="1"/>
  <c r="AG95" i="1" s="1"/>
  <c r="AN95" i="1" s="1"/>
  <c r="BK125" i="3"/>
  <c r="J125" i="3"/>
  <c r="J96" i="3"/>
  <c r="J127" i="2"/>
  <c r="J97" i="2"/>
  <c r="J124" i="4"/>
  <c r="J97" i="4" s="1"/>
  <c r="BK121" i="6"/>
  <c r="J121" i="6" s="1"/>
  <c r="J96" i="6" s="1"/>
  <c r="AU94" i="1"/>
  <c r="W31" i="1"/>
  <c r="AY94" i="1"/>
  <c r="AZ94" i="1"/>
  <c r="W29" i="1" s="1"/>
  <c r="J30" i="4"/>
  <c r="AG97" i="1"/>
  <c r="AN97" i="1" s="1"/>
  <c r="J30" i="5"/>
  <c r="AG98" i="1"/>
  <c r="AN98" i="1" s="1"/>
  <c r="AW94" i="1"/>
  <c r="AK30" i="1"/>
  <c r="J96" i="2" l="1"/>
  <c r="J39" i="2"/>
  <c r="J39" i="5"/>
  <c r="J39" i="4"/>
  <c r="AV94" i="1"/>
  <c r="AK29" i="1" s="1"/>
  <c r="J30" i="6"/>
  <c r="AG99" i="1"/>
  <c r="AN99" i="1"/>
  <c r="J30" i="3"/>
  <c r="AG96" i="1" s="1"/>
  <c r="AN96" i="1" s="1"/>
  <c r="J39" i="6" l="1"/>
  <c r="J39" i="3"/>
  <c r="AG94" i="1"/>
  <c r="AT94" i="1"/>
  <c r="AN94" i="1" l="1"/>
  <c r="AK26" i="1"/>
  <c r="AK35" i="1" s="1"/>
</calcChain>
</file>

<file path=xl/sharedStrings.xml><?xml version="1.0" encoding="utf-8"?>
<sst xmlns="http://schemas.openxmlformats.org/spreadsheetml/2006/main" count="3223" uniqueCount="582">
  <si>
    <t>Export Komplet</t>
  </si>
  <si>
    <t/>
  </si>
  <si>
    <t>2.0</t>
  </si>
  <si>
    <t>ZAMOK</t>
  </si>
  <si>
    <t>False</t>
  </si>
  <si>
    <t>{4e62d613-92c2-4150-8b35-2f339b08d006}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</si>
  <si>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</si>
  <si>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</si>
  <si>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</si>
  <si>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</si>
  <si>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</si>
  <si>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</si>
  <si>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</si>
  <si>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</si>
  <si>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VSOL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</si>
  <si>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</si>
  <si>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</si>
  <si>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Úprava zpevněných ploch a sanace objektu - VŠ Menza Olomouc</t>
  </si>
  <si>
    <t>KSO:</t>
  </si>
  <si>
    <t>CC-CZ:</t>
  </si>
  <si>
    <t>Místo:</t>
  </si>
  <si>
    <t>tř. 17. listopadu 54</t>
  </si>
  <si>
    <t>Datum:</t>
  </si>
  <si>
    <t>17. 3. 2020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</si>
  <si>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</si>
  <si>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</si>
  <si>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</si>
  <si>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</si>
  <si>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</si>
  <si>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</si>
  <si>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</si>
  <si>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</si>
  <si>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</si>
  <si>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</si>
  <si>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</si>
  <si>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</si>
  <si>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</si>
  <si>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</si>
  <si>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</si>
  <si>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</si>
  <si>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</si>
  <si>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</si>
  <si>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</si>
  <si>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</si>
  <si>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</si>
  <si>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</si>
  <si>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</si>
  <si>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</si>
  <si>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</si>
  <si>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</si>
  <si>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</si>
  <si>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</si>
  <si>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</si>
  <si>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</si>
  <si>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</si>
  <si>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</si>
  <si>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</si>
  <si>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</si>
  <si>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</si>
  <si>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</si>
  <si>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</si>
  <si>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</si>
  <si>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</si>
  <si>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</si>
  <si>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</si>
  <si>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</si>
  <si>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</si>
  <si>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</si>
  <si>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</si>
  <si>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</si>
  <si>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</si>
  <si>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</si>
  <si>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</si>
  <si>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</si>
  <si>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</si>
  <si>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</si>
  <si>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</si>
  <si>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</si>
  <si>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</si>
  <si>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</si>
  <si>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Stavební připravenost pro závoru (01) + předláždění kostek (16)</t>
  </si>
  <si>
    <t>STA</t>
  </si>
  <si>
    <t>1</t>
  </si>
  <si>
    <t>{1ae6ac97-7f1c-459c-b0e6-b8c31795161d}</t>
  </si>
  <si>
    <t>2</t>
  </si>
  <si>
    <t>SO02</t>
  </si>
  <si>
    <t>Stání pro kontejnery (02) + obrubník kolem stromu (08)</t>
  </si>
  <si>
    <t>{b1b2526f-a3ba-4cfc-9618-181993026e63}</t>
  </si>
  <si>
    <t>SO03</t>
  </si>
  <si>
    <t>Nová parkovací stání (10) + předláždění dlažby (15)</t>
  </si>
  <si>
    <t>{8e811353-d408-4a98-879e-6806ff7c4750}</t>
  </si>
  <si>
    <t>SO04</t>
  </si>
  <si>
    <t>Obnova rubové izolace a dešťové kanalizace</t>
  </si>
  <si>
    <t>{2a4f0fe6-45e5-4074-b5c6-b2812ca17493}</t>
  </si>
  <si>
    <t>VRN</t>
  </si>
  <si>
    <t>{2ba643e5-53f6-4c61-b2e1-7db078f60451}</t>
  </si>
  <si>
    <t>KRYCÍ LIST SOUPISU PRACÍ</t>
  </si>
  <si>
    <t>Objekt:</t>
  </si>
  <si>
    <t>SO01 - Stavební připravenost pro závoru (01) + předláždění kostek (16)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</si>
  <si>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</si>
  <si>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</si>
  <si>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</si>
  <si>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</si>
  <si>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</si>
  <si>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</si>
  <si>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</si>
  <si>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</si>
  <si>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</si>
  <si>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</si>
  <si>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998 - Přesun hmot</t>
  </si>
  <si>
    <t>PSV - Práce a dodávky PSV</t>
  </si>
  <si>
    <t xml:space="preserve">    741 - Elektroinstalace - silnoproud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</si>
  <si>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</si>
  <si>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</si>
  <si>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</si>
  <si>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</si>
  <si>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</si>
  <si>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</si>
  <si>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</si>
  <si>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</si>
  <si>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</si>
  <si>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</si>
  <si>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</si>
  <si>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</si>
  <si>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</si>
  <si>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</si>
  <si>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</si>
  <si>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</si>
  <si>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</si>
  <si>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</si>
  <si>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</si>
  <si>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</si>
  <si>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113106161</t>
  </si>
  <si>
    <t>Rozebrání dlažeb a dílců vozovek a ploch s přemístěním hmot na skládku na vzdálenost do 3 m nebo s naložením na dopravní prostředek, s jakoukoliv výplní spár ručně z drobných kostek nebo odseků s ložem z kameniva</t>
  </si>
  <si>
    <t>m2</t>
  </si>
  <si>
    <t>4</t>
  </si>
  <si>
    <t>919429561</t>
  </si>
  <si>
    <t>VV</t>
  </si>
  <si>
    <t>1,2*3,8</t>
  </si>
  <si>
    <t>113106171</t>
  </si>
  <si>
    <t>Rozebrání dlažeb a dílců vozovek a ploch s přemístěním hmot na skládku na vzdálenost do 3 m nebo s naložením na dopravní prostředek, s jakoukoliv výplní spár ručně ze zámkové dlažby s ložem z kameniva</t>
  </si>
  <si>
    <t>894573214</t>
  </si>
  <si>
    <t>3</t>
  </si>
  <si>
    <t>131233102</t>
  </si>
  <si>
    <t>Hloubení zapažených i nezapažených jam při překopech inženýrských sítí ručně objemu do 10 m3 s urovnáním dna do předepsaného profilu a spádu v horninách tř. 3 nesoudržných</t>
  </si>
  <si>
    <t>m3</t>
  </si>
  <si>
    <t>-799214092</t>
  </si>
  <si>
    <t>0,7*0,7*0,8</t>
  </si>
  <si>
    <t>131233109</t>
  </si>
  <si>
    <t>Hloubení zapažených i nezapažených jam při překopech inženýrských sítí ručně objemu do 10 m3 s urovnáním dna do předepsaného profilu a spádu v horninách tř. 3 Příplatek k cenám za lepivost horniny tř. 3</t>
  </si>
  <si>
    <t>-1340973764</t>
  </si>
  <si>
    <t>5</t>
  </si>
  <si>
    <t>132232202</t>
  </si>
  <si>
    <t>Hloubení rýh šířky přes 600 do 2 000 mm při překopech inženýrských sítí ručně objemu do 10 m3 zapažených nebo nezapažených s urovnáním dna do předepsaného profilu a spádu v horninách tř. 3 nesoudržných</t>
  </si>
  <si>
    <t>907580694</t>
  </si>
  <si>
    <t>50*0,8*0,5</t>
  </si>
  <si>
    <t>6</t>
  </si>
  <si>
    <t>132232209</t>
  </si>
  <si>
    <t>Hloubení rýh šířky přes 600 do 2 000 mm při překopech inženýrských sítí ručně objemu do 10 m3 zapažených nebo nezapažených s urovnáním dna do předepsaného profilu a spádu v horninách tř. 3 Příplatek k cenám za lepivost horniny tř. 3</t>
  </si>
  <si>
    <t>-1809670941</t>
  </si>
  <si>
    <t>7</t>
  </si>
  <si>
    <t>162201101</t>
  </si>
  <si>
    <t>Vodorovné přemístění výkopku nebo sypaniny po suchu  na obvyklém dopravním prostředku, bez naložení výkopku, avšak se složením bez rozhrnutí z horniny tř. 1 až 4 na vzdálenost do 20 m</t>
  </si>
  <si>
    <t>-675506973</t>
  </si>
  <si>
    <t>8</t>
  </si>
  <si>
    <t>162701103</t>
  </si>
  <si>
    <t>Vodorovné přemístění výkopku nebo sypaniny po suchu  na obvyklém dopravním prostředku, bez naložení výkopku, avšak se složením bez rozhrnutí z horniny tř. 1 až 4 na vzdálenost přes 7 000 do 8 000 m</t>
  </si>
  <si>
    <t>430903357</t>
  </si>
  <si>
    <t>9</t>
  </si>
  <si>
    <t>171201201</t>
  </si>
  <si>
    <t>Uložení sypaniny  na skládky</t>
  </si>
  <si>
    <t>1598049172</t>
  </si>
  <si>
    <t>10</t>
  </si>
  <si>
    <t>171201211</t>
  </si>
  <si>
    <t>Poplatek za uložení stavebního odpadu na skládce (skládkovné) zeminy a kameniva zatříděného do Katalogu odpadů pod kódem 170 504</t>
  </si>
  <si>
    <t>t</t>
  </si>
  <si>
    <t>1142778288</t>
  </si>
  <si>
    <t>11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</si>
  <si>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</si>
  <si>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</si>
  <si>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-1363447684</t>
  </si>
  <si>
    <t>12</t>
  </si>
  <si>
    <t>175111109</t>
  </si>
  <si>
    <t>Obsypání potrubí ručně sypaninou z vhodných hornin tř. 1 až 4 nebo materiálem připraveným podél výkopu ve vzdálenosti do 3 m od jeho kraje, pro jakoukoliv hloubku výkopu a míru zhutnění Příplatek k ceně za prohození sypaniny sítem</t>
  </si>
  <si>
    <t>-1941888828</t>
  </si>
  <si>
    <t>Zakládání</t>
  </si>
  <si>
    <t>13</t>
  </si>
  <si>
    <t>278381552</t>
  </si>
  <si>
    <t>Základy pod stroje nebo technologická zařízení z betonu  s bedněním, odbedněním, bez úpravy povrchu z betonu prostého objemu souvislé základové konstrukce do 5 m3 tř. C 25/30, složitosti II</t>
  </si>
  <si>
    <t>1200108408</t>
  </si>
  <si>
    <t>14</t>
  </si>
  <si>
    <t>278383113</t>
  </si>
  <si>
    <t>Zálivka pod stroje nebo technologická zařízení s bedněním a odbedněním, s úpravou povrchu z cementové zálivkové hmoty půdorysná plocha základu do 1 m2, tloušťka vrstvy přes 25 do 50 mm</t>
  </si>
  <si>
    <t>1638885870</t>
  </si>
  <si>
    <t>0,5*0,5</t>
  </si>
  <si>
    <t>Komunikace pozemní</t>
  </si>
  <si>
    <t>564861111</t>
  </si>
  <si>
    <t>Podklad ze štěrkodrti ŠD  s rozprostřením a zhutněním, po zhutnění tl. 200 mm</t>
  </si>
  <si>
    <t>536289457</t>
  </si>
  <si>
    <t>1,2*3,8+3</t>
  </si>
  <si>
    <t>16</t>
  </si>
  <si>
    <t>591211111</t>
  </si>
  <si>
    <t>Kladení dlažby z kostek  s provedením lože do tl. 50 mm, s vyplněním spár, s dvojím beraněním a se smetením přebytečného materiálu na krajnici drobných z kamene, do lože z kameniva těženého</t>
  </si>
  <si>
    <t>1955607354</t>
  </si>
  <si>
    <t>17</t>
  </si>
  <si>
    <t>596212220</t>
  </si>
  <si>
    <t>-374402872</t>
  </si>
  <si>
    <t>18</t>
  </si>
  <si>
    <t>596991112</t>
  </si>
  <si>
    <t>Řezání betonové, kameninové nebo kamenné dlažby do oblouku tloušťky dlažby přes 60 do 80 mm</t>
  </si>
  <si>
    <t>m</t>
  </si>
  <si>
    <t>-57204066</t>
  </si>
  <si>
    <t>Ostatní konstrukce a práce, bourání</t>
  </si>
  <si>
    <t>19</t>
  </si>
  <si>
    <t>979051121</t>
  </si>
  <si>
    <t>-1334202741</t>
  </si>
  <si>
    <t>20</t>
  </si>
  <si>
    <t>979071021</t>
  </si>
  <si>
    <t>Očištění vybouraných dlažebních kostek při překopech inženýrských sítí od spojovacího materiálu, s přemístěním hmot na skládku na vzdálenost do 3 m nebo s naložením na dopravní prostředek drobných, s původním vyplněním spár kamenivem těženým</t>
  </si>
  <si>
    <t>-609788403</t>
  </si>
  <si>
    <t>998</t>
  </si>
  <si>
    <t>Přesun hmot</t>
  </si>
  <si>
    <t>998223011</t>
  </si>
  <si>
    <t>Přesun hmot pro pozemní komunikace s krytem dlážděným  dopravní vzdálenost do 200 m jakékoliv délky objektu</t>
  </si>
  <si>
    <t>-266613402</t>
  </si>
  <si>
    <t>PSV</t>
  </si>
  <si>
    <t>Práce a dodávky PSV</t>
  </si>
  <si>
    <t>741</t>
  </si>
  <si>
    <t>Elektroinstalace - silnoproud</t>
  </si>
  <si>
    <t>22</t>
  </si>
  <si>
    <t>741110052</t>
  </si>
  <si>
    <t>Montáž trubek elektroinstalačních s nasunutím nebo našroubováním do krabic plastových ohebných, uložených volně, vnější Ø přes 23 do 35 mm</t>
  </si>
  <si>
    <t>-1694304090</t>
  </si>
  <si>
    <t>23</t>
  </si>
  <si>
    <t>M</t>
  </si>
  <si>
    <t>34571156</t>
  </si>
  <si>
    <t>trubka elektroinstalační ohebná z PH, D 28,4/34,5 mm</t>
  </si>
  <si>
    <t>32</t>
  </si>
  <si>
    <t>598174335</t>
  </si>
  <si>
    <t>105*1,1 "Přepočtené koeficientem množství</t>
  </si>
  <si>
    <t>24</t>
  </si>
  <si>
    <t>998741101</t>
  </si>
  <si>
    <t>Přesun hmot pro silnoproud stanovený z hmotnosti přesunovaného materiálu vodorovná dopravní vzdálenost do 50 m v objektech výšky do 6 m</t>
  </si>
  <si>
    <t>746641556</t>
  </si>
  <si>
    <t>Práce a dodávky M</t>
  </si>
  <si>
    <t>46-M</t>
  </si>
  <si>
    <t>Zemní práce při extr.mont.pracích</t>
  </si>
  <si>
    <t>25</t>
  </si>
  <si>
    <t>460490013</t>
  </si>
  <si>
    <t>Krytí kabelů, spojek, koncovek a odbočnic  kabelů výstražnou fólií z PVC včetně vyrovnání povrchu rýhy, rozvinutí a uložení fólie do rýhy, fólie šířky do 34cm</t>
  </si>
  <si>
    <t>64</t>
  </si>
  <si>
    <t>-655636966</t>
  </si>
  <si>
    <t>SO02 - Stání pro kontejnery (02) + obrubník kolem stromu (08)</t>
  </si>
  <si>
    <t xml:space="preserve">    3 - Svislé a kompletní konstrukce</t>
  </si>
  <si>
    <t xml:space="preserve">    997 - Přesun sutě</t>
  </si>
  <si>
    <t>HZS - Hodinové zúčtovací sazby</t>
  </si>
  <si>
    <t>113201112</t>
  </si>
  <si>
    <t>Vytrhání obrub  s vybouráním lože, s přemístěním hmot na skládku na vzdálenost do 3 m nebo s naložením na dopravní prostředek silničních ležatých</t>
  </si>
  <si>
    <t>1315188509</t>
  </si>
  <si>
    <t>"kolem stromu - viz situace - pozice č. 8"40</t>
  </si>
  <si>
    <t>131251101</t>
  </si>
  <si>
    <t>Hloubení nezapažených jam a zářezů při překopech inženýrských sítí strojně objemu do 15 m3 s urovnáním dna do předepsaného profilu a spádu v hornině tř. 3</t>
  </si>
  <si>
    <t>1825566611</t>
  </si>
  <si>
    <t>"viz SIT - pozice č. 8" 0,4*0,5*40</t>
  </si>
  <si>
    <t>"viz SIT - pozice č. 2" 38*0,4</t>
  </si>
  <si>
    <t>Součet</t>
  </si>
  <si>
    <t>131251109</t>
  </si>
  <si>
    <t>Hloubení nezapažených jam a zářezů při překopech inženýrských sítí strojně objemu do 15 m3 Příplatek k cenám za lepivost horniny tř. 3</t>
  </si>
  <si>
    <t>178539347</t>
  </si>
  <si>
    <t>23,2+3,36</t>
  </si>
  <si>
    <t>132201101</t>
  </si>
  <si>
    <t>Hloubení zapažených i nezapažených rýh šířky do 600 mm  s urovnáním dna do předepsaného profilu a spádu v hornině tř. 3 do 100 m3</t>
  </si>
  <si>
    <t>-807174749</t>
  </si>
  <si>
    <t>"základ pod oplocení z KARI sítí" (1,5+9+1,5)*0,35*0,8</t>
  </si>
  <si>
    <t>162701102</t>
  </si>
  <si>
    <t>Vodorovné přemístění výkopku nebo sypaniny po suchu  na obvyklém dopravním prostředku, bez naložení výkopku, avšak se složením bez rozhrnutí z horniny tř. 1 až 4 na vzdálenost přes 6 000 do 7000 m</t>
  </si>
  <si>
    <t>-518332099</t>
  </si>
  <si>
    <t>167101101</t>
  </si>
  <si>
    <t>Nakládání, skládání a překládání neulehlého výkopku nebo sypaniny  nakládání, množství do 100 m3, z hornin tř. 1 až 4</t>
  </si>
  <si>
    <t>-644785271</t>
  </si>
  <si>
    <t>-817330790</t>
  </si>
  <si>
    <t>-380286230</t>
  </si>
  <si>
    <t>181301101</t>
  </si>
  <si>
    <t>Rozprostření a urovnání ornice v rovině nebo ve svahu sklonu do 1:5 při souvislé ploše do 500 m2, tl. vrstvy do 100 mm</t>
  </si>
  <si>
    <t>-219804585</t>
  </si>
  <si>
    <t>10364101</t>
  </si>
  <si>
    <t>zemina pro terénní úpravy -  ornice</t>
  </si>
  <si>
    <t>574593625</t>
  </si>
  <si>
    <t>181411131</t>
  </si>
  <si>
    <t>Založení trávníku na půdě předem připravené plochy do 1000 m2 výsevem včetně utažení parkového v rovině nebo na svahu do 1:5</t>
  </si>
  <si>
    <t>-869230514</t>
  </si>
  <si>
    <t>00572420</t>
  </si>
  <si>
    <t>osivo směs travní parková okrasná</t>
  </si>
  <si>
    <t>kg</t>
  </si>
  <si>
    <t>219200853</t>
  </si>
  <si>
    <t>100*0,015 "Přepočtené koeficientem množství</t>
  </si>
  <si>
    <t>181951102</t>
  </si>
  <si>
    <t>Úprava pláně vyrovnáním výškových rozdílů  v hornině tř. 1 až 4 se zhutněním</t>
  </si>
  <si>
    <t>-764319471</t>
  </si>
  <si>
    <t>274313611</t>
  </si>
  <si>
    <t>Základy z betonu prostého pasy betonu kamenem neprokládaného tř. C 16/20</t>
  </si>
  <si>
    <t>-480205291</t>
  </si>
  <si>
    <t>Svislé a kompletní konstrukce</t>
  </si>
  <si>
    <t>348941111</t>
  </si>
  <si>
    <t>Osazování rámového oplocení  na cementovou maltu min. MC-10, bez spárování, do zděných nebo betonových sloupků, výška rámu do 1500 mm</t>
  </si>
  <si>
    <t>2128951115</t>
  </si>
  <si>
    <t>313R1</t>
  </si>
  <si>
    <t>síť výztužná svařovaná 100x100mm drát D 5mm</t>
  </si>
  <si>
    <t>989520852</t>
  </si>
  <si>
    <t>(1,5+9+1,5)*(1,5+0,5)</t>
  </si>
  <si>
    <t>564851111</t>
  </si>
  <si>
    <t>Podklad ze štěrkodrti ŠD  s rozprostřením a zhutněním, po zhutnění tl. 150 mm</t>
  </si>
  <si>
    <t>576943651</t>
  </si>
  <si>
    <t>-647872417</t>
  </si>
  <si>
    <t>596211212</t>
  </si>
  <si>
    <t>-1411969932</t>
  </si>
  <si>
    <t>38-13,5</t>
  </si>
  <si>
    <t>59245030</t>
  </si>
  <si>
    <t>dlažba skladebná betonová 200x200x80mm přírodní</t>
  </si>
  <si>
    <t>599375697</t>
  </si>
  <si>
    <t>24,5*1,05 "Přepočtené koeficientem množství</t>
  </si>
  <si>
    <t>596841220</t>
  </si>
  <si>
    <t>Kladení dlažby z betonových nebo kameninových dlaždic komunikací pro pěší s vyplněním spár a se smetením přebytečného materiálu na vzdálenost do 3 m s ložem z cementové malty tl. do 30 mm velikosti dlaždic přes 0,09 m2 do 0,25 m2, pro plochy do 50 m2</t>
  </si>
  <si>
    <t>87863791</t>
  </si>
  <si>
    <t>59245620</t>
  </si>
  <si>
    <t>dlažba desková betonová 500x500x60mm přírodní</t>
  </si>
  <si>
    <t>-1409462053</t>
  </si>
  <si>
    <t>13,5*1,05 "Přepočtené koeficientem množství</t>
  </si>
  <si>
    <t>-1362878257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</si>
  <si>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</si>
  <si>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</si>
  <si>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-167905010</t>
  </si>
  <si>
    <t>59217030</t>
  </si>
  <si>
    <t>obrubník betonový silniční přechodový 1000x150x150-250mm</t>
  </si>
  <si>
    <t>1416511445</t>
  </si>
  <si>
    <t>26</t>
  </si>
  <si>
    <t>59217031</t>
  </si>
  <si>
    <t>obrubník betonový silniční 1000x150x250mm</t>
  </si>
  <si>
    <t>-899331126</t>
  </si>
  <si>
    <t>27</t>
  </si>
  <si>
    <t>916921111</t>
  </si>
  <si>
    <t>Monolitické příkopové žlaby, rigoly, krajníky nebo obrubníky  z betonové směsi pro cementobetonové vozovky a letištní plochy v přímce nebo v oblouku o poloměru přes 20 m, průřezových ploch do 0,10 m2</t>
  </si>
  <si>
    <t>-1239764465</t>
  </si>
  <si>
    <t>28</t>
  </si>
  <si>
    <t>916921191</t>
  </si>
  <si>
    <t>Monolitické příkopové žlaby, rigoly, krajníky nebo obrubníky  Příplatek k cenám za provedení oblouku poloměru do 20 m</t>
  </si>
  <si>
    <t>-677798495</t>
  </si>
  <si>
    <t>29</t>
  </si>
  <si>
    <t>916991121</t>
  </si>
  <si>
    <t>Lože pod obrubníky, krajníky nebo obruby z dlažebních kostek  z betonu prostého tř. C 16/20</t>
  </si>
  <si>
    <t>-575014205</t>
  </si>
  <si>
    <t>0,3*0,25*28</t>
  </si>
  <si>
    <t>0,1*38</t>
  </si>
  <si>
    <t>997</t>
  </si>
  <si>
    <t>Přesun sutě</t>
  </si>
  <si>
    <t>30</t>
  </si>
  <si>
    <t>997221571</t>
  </si>
  <si>
    <t>Vodorovná doprava vybouraných hmot  bez naložení, ale se složením a s hrubým urovnáním na vzdálenost do 1 km</t>
  </si>
  <si>
    <t>-996643602</t>
  </si>
  <si>
    <t>31</t>
  </si>
  <si>
    <t>997221579</t>
  </si>
  <si>
    <t>Vodorovná doprava vybouraných hmot  bez naložení, ale se složením a s hrubým urovnáním na vzdálenost Příplatek k ceně za každý další i započatý 1 km přes 1 km</t>
  </si>
  <si>
    <t>969932105</t>
  </si>
  <si>
    <t>11,6*6 "Přepočtené koeficientem množství</t>
  </si>
  <si>
    <t>997221612</t>
  </si>
  <si>
    <t>Nakládání na dopravní prostředky  pro vodorovnou dopravu vybouraných hmot</t>
  </si>
  <si>
    <t>-1228164358</t>
  </si>
  <si>
    <t>33</t>
  </si>
  <si>
    <t>997221815</t>
  </si>
  <si>
    <t>Poplatek za uložení stavebního odpadu na skládce (skládkovné) z prostého betonu zatříděného do Katalogu odpadů pod kódem 170 101</t>
  </si>
  <si>
    <t>1265286977</t>
  </si>
  <si>
    <t>34</t>
  </si>
  <si>
    <t>2032543509</t>
  </si>
  <si>
    <t>35</t>
  </si>
  <si>
    <t>998223091</t>
  </si>
  <si>
    <t>Přesun hmot pro pozemní komunikace s krytem dlážděným  Příplatek k ceně za zvětšený přesun přes vymezenou největší dopravní vzdálenost do 1000 m</t>
  </si>
  <si>
    <t>-1185813784</t>
  </si>
  <si>
    <t>HZS</t>
  </si>
  <si>
    <t>Hodinové zúčtovací sazby</t>
  </si>
  <si>
    <t>36</t>
  </si>
  <si>
    <t>HZS1412</t>
  </si>
  <si>
    <t>Hodinové zúčtovací sazby profesí HSV  provádění konstrukcí inženýrských a dopravních staveb dlaždič odborný</t>
  </si>
  <si>
    <t>hod</t>
  </si>
  <si>
    <t>512</t>
  </si>
  <si>
    <t>1128792302</t>
  </si>
  <si>
    <t>SO03 - Nová parkovací stání (10) + předláždění dlažby (15)</t>
  </si>
  <si>
    <t>1519304324</t>
  </si>
  <si>
    <t>"rozebrání dlažeb u park. stání"1,5*20,5</t>
  </si>
  <si>
    <t>"rozebrání dlažeb na předláždění"3</t>
  </si>
  <si>
    <t>2071487092</t>
  </si>
  <si>
    <t>122201101</t>
  </si>
  <si>
    <t>Odkopávky a prokopávky nezapažené  s přehozením výkopku na vzdálenost do 3 m nebo s naložením na dopravní prostředek v hornině tř. 3 do 100 m3</t>
  </si>
  <si>
    <t>660001804</t>
  </si>
  <si>
    <t>20,5*(4,1+1,5)*0,41+3*0,4</t>
  </si>
  <si>
    <t>122201109</t>
  </si>
  <si>
    <t>Odkopávky a prokopávky nezapažené  s přehozením výkopku na vzdálenost do 3 m nebo s naložením na dopravní prostředek v hornině tř. 3 Příplatek k cenám za lepivost horniny tř. 3</t>
  </si>
  <si>
    <t>1676022354</t>
  </si>
  <si>
    <t>-2141558268</t>
  </si>
  <si>
    <t>-726854770</t>
  </si>
  <si>
    <t>-2128029100</t>
  </si>
  <si>
    <t>48,268*2 "Přepočtené koeficientem množství</t>
  </si>
  <si>
    <t>1720253312</t>
  </si>
  <si>
    <t>-1448262277</t>
  </si>
  <si>
    <t>-1969667872</t>
  </si>
  <si>
    <t>1691857467</t>
  </si>
  <si>
    <t>20*0,015 "Přepočtené koeficientem množství</t>
  </si>
  <si>
    <t>1609767435</t>
  </si>
  <si>
    <t>564751111</t>
  </si>
  <si>
    <t>Podklad nebo kryt z kameniva hrubého drceného  vel. 32-63 mm s rozprostřením a zhutněním, po zhutnění tl. 150 mm</t>
  </si>
  <si>
    <t>1996924057</t>
  </si>
  <si>
    <t>-804746273</t>
  </si>
  <si>
    <t>804934447</t>
  </si>
  <si>
    <t>33,75</t>
  </si>
  <si>
    <t>-1498442204</t>
  </si>
  <si>
    <t>33,75*1,05 "Přepočtené koeficientem množství</t>
  </si>
  <si>
    <t>199406043</t>
  </si>
  <si>
    <t>32,1428571428571*1,05 "Přepočtené koeficientem množství</t>
  </si>
  <si>
    <t>-1271435530</t>
  </si>
  <si>
    <t>20,5+2</t>
  </si>
  <si>
    <t>915211112</t>
  </si>
  <si>
    <t>Vodorovné dopravní značení stříkaným plastem  dělící čára šířky 125 mm souvislá bílá retroreflexní</t>
  </si>
  <si>
    <t>566383241</t>
  </si>
  <si>
    <t>"8+3+2 parkovací stání"9*5+20,5+4*2,5+15+2,5+5+2,5+5+2,5</t>
  </si>
  <si>
    <t>915611111</t>
  </si>
  <si>
    <t>Předznačení pro vodorovné značení  stříkané barvou nebo prováděné z nátěrových hmot liniové dělicí čáry, vodicí proužky</t>
  </si>
  <si>
    <t>-1121487987</t>
  </si>
  <si>
    <t>9*5+20,5+4*2,5+15+2,5+5+2,5+5+2,5</t>
  </si>
  <si>
    <t>-227798128</t>
  </si>
  <si>
    <t>21+4</t>
  </si>
  <si>
    <t>789198400</t>
  </si>
  <si>
    <t>24,7619047619048*1,05 "Přepočtené koeficientem množství</t>
  </si>
  <si>
    <t>59217035</t>
  </si>
  <si>
    <t>obrubník betonový obloukový vnější 780x150x250mm</t>
  </si>
  <si>
    <t>-1618810777</t>
  </si>
  <si>
    <t>-706621882</t>
  </si>
  <si>
    <t>-1017625750</t>
  </si>
  <si>
    <t>1797268343</t>
  </si>
  <si>
    <t>16,046*6 "Přepočtené koeficientem množství</t>
  </si>
  <si>
    <t>1459390009</t>
  </si>
  <si>
    <t>-594622806</t>
  </si>
  <si>
    <t>-1151732890</t>
  </si>
  <si>
    <t>-246485917</t>
  </si>
  <si>
    <t>SO04 - Obnova rubové izolace a dešťové kanalizace</t>
  </si>
  <si>
    <t>1 - Zemní práce</t>
  </si>
  <si>
    <t>2 - Základy a zvláštní zakládání</t>
  </si>
  <si>
    <t>711 - Izolace proti vodě</t>
  </si>
  <si>
    <t>96 - Bourání konstrukcí</t>
  </si>
  <si>
    <t>721 - Kanalizace</t>
  </si>
  <si>
    <t>ON - Ostatní náklady</t>
  </si>
  <si>
    <t>100003100R00</t>
  </si>
  <si>
    <t>Naložení sypaniny</t>
  </si>
  <si>
    <t>139601102R00</t>
  </si>
  <si>
    <t>Ruční výkop jam, rýh a šachet v hornině tř.3</t>
  </si>
  <si>
    <t>162201203R00</t>
  </si>
  <si>
    <t>Vodorovné přemíst.výkopku, kolečko hor.1-4, do 10m</t>
  </si>
  <si>
    <t>167101101R00</t>
  </si>
  <si>
    <t>Nakládání výkopku z hor.1-4 v množství do 100 m3</t>
  </si>
  <si>
    <t>174101101R00</t>
  </si>
  <si>
    <t>Zásyp jam, rýh, šachet se zhutněním</t>
  </si>
  <si>
    <t>175101201R00</t>
  </si>
  <si>
    <t>Obsyp objektu bez prohození sypaniny</t>
  </si>
  <si>
    <t>199000005R00</t>
  </si>
  <si>
    <t>Poplatek za skládku zeminy 1-4</t>
  </si>
  <si>
    <t>235681111R00</t>
  </si>
  <si>
    <t>Těsnění hrad.stěn ze zhutněné sypaniny, dodání jílu</t>
  </si>
  <si>
    <t>632921911R00</t>
  </si>
  <si>
    <t>Dlažba z dlaždic betonových, tl. 40 mm</t>
  </si>
  <si>
    <t>00572400R</t>
  </si>
  <si>
    <t>Směs travní parková I. běžná zátěž PROFI, á 25 kg</t>
  </si>
  <si>
    <t>100240001010R</t>
  </si>
  <si>
    <t>Doprava jílu a odvoz zeminy</t>
  </si>
  <si>
    <t>km</t>
  </si>
  <si>
    <t>Základy a zvláštní zakládání</t>
  </si>
  <si>
    <t>28997.T01</t>
  </si>
  <si>
    <t>Polození plošného geodrénu pro odvod průsakových vod</t>
  </si>
  <si>
    <t>711</t>
  </si>
  <si>
    <t>Izolace proti vodě</t>
  </si>
  <si>
    <t>289970111R00</t>
  </si>
  <si>
    <t>Vrstva geotextilie 300g/m2</t>
  </si>
  <si>
    <t>311419812R00</t>
  </si>
  <si>
    <t>Izolace prerimetr. deskami tl. 8 cm</t>
  </si>
  <si>
    <t>620453112R00</t>
  </si>
  <si>
    <t>Omítka zátěžová, zatřená hladká, tl. do 20mm</t>
  </si>
  <si>
    <t>711212002RT5</t>
  </si>
  <si>
    <t>Hydroizolační povlak - nátěr nebo stěrka, stěrka tl. 3 mm</t>
  </si>
  <si>
    <t>607260016.AR</t>
  </si>
  <si>
    <t>Obetovaná deska dřevoštěpková OSB do tl. 22 mm</t>
  </si>
  <si>
    <t>998711201R00</t>
  </si>
  <si>
    <t>Přesun hmot pro izolace proti vodě, výšky do 6 m</t>
  </si>
  <si>
    <t>%</t>
  </si>
  <si>
    <t>96</t>
  </si>
  <si>
    <t>Bourání konstrukcí</t>
  </si>
  <si>
    <t>216904391R00</t>
  </si>
  <si>
    <t>Příplatek za ruční dočištění ocelovými kartáči</t>
  </si>
  <si>
    <t>38</t>
  </si>
  <si>
    <t>289902111R00</t>
  </si>
  <si>
    <t>Otlučení nebo odsekání omítek stěn</t>
  </si>
  <si>
    <t>40</t>
  </si>
  <si>
    <t>979081111R00</t>
  </si>
  <si>
    <t>Odvoz suti a vybour. hmot na skládku do 1 km</t>
  </si>
  <si>
    <t>42</t>
  </si>
  <si>
    <t>979081121R00</t>
  </si>
  <si>
    <t>Příplatek k odvozu za každý další 1 km</t>
  </si>
  <si>
    <t>44</t>
  </si>
  <si>
    <t>979097011R00</t>
  </si>
  <si>
    <t>Pronájem kontejneru 4 t</t>
  </si>
  <si>
    <t>46</t>
  </si>
  <si>
    <t>979082111R00</t>
  </si>
  <si>
    <t>Vnitrostaveništní doprava suti do 10 m</t>
  </si>
  <si>
    <t>48</t>
  </si>
  <si>
    <t>979082121R00</t>
  </si>
  <si>
    <t>Příplatek k vnitrostaveništní dopravě suti za dalších 5 m</t>
  </si>
  <si>
    <t>50</t>
  </si>
  <si>
    <t>979990001R00</t>
  </si>
  <si>
    <t>Poplatek za skládku stavební suti</t>
  </si>
  <si>
    <t>52</t>
  </si>
  <si>
    <t>721</t>
  </si>
  <si>
    <t>Kanalizace</t>
  </si>
  <si>
    <t>115201501R00</t>
  </si>
  <si>
    <t>Montáž odpadního potrubí do DN150</t>
  </si>
  <si>
    <t>54</t>
  </si>
  <si>
    <t>175101101R00</t>
  </si>
  <si>
    <t>Obsyp potrubí bez prohození sypaniny</t>
  </si>
  <si>
    <t>56</t>
  </si>
  <si>
    <t>721176223R00</t>
  </si>
  <si>
    <t>Potrubí KG svodné (ležaté) v zemi D125x3.2 mm</t>
  </si>
  <si>
    <t>58</t>
  </si>
  <si>
    <t>212759010</t>
  </si>
  <si>
    <t>Napojení dešťové kanalizace na stávající kanalizaci</t>
  </si>
  <si>
    <t>kpl</t>
  </si>
  <si>
    <t>60</t>
  </si>
  <si>
    <t>721176223.RT01</t>
  </si>
  <si>
    <t>Drobný PVC KG materiál, kolena, redukce, odbočky</t>
  </si>
  <si>
    <t>62</t>
  </si>
  <si>
    <t>R01-764</t>
  </si>
  <si>
    <t>Osazení lapače střešních splavenin</t>
  </si>
  <si>
    <t>ks</t>
  </si>
  <si>
    <t>ON</t>
  </si>
  <si>
    <t>Ostatní náklady</t>
  </si>
  <si>
    <t>005122R</t>
  </si>
  <si>
    <t>Provozní vlivy - příplatek za ztížené přesuny hmot v rámci staveniště</t>
  </si>
  <si>
    <t>66</t>
  </si>
  <si>
    <t>005241010R</t>
  </si>
  <si>
    <t>Dokumentace skutečného provedení</t>
  </si>
  <si>
    <t>Soubor</t>
  </si>
  <si>
    <t>68</t>
  </si>
  <si>
    <t>VRN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</si>
  <si>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</si>
  <si>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</si>
  <si>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</si>
  <si>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</si>
  <si>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</si>
  <si>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Vedlejší rozpočtové náklady</t>
  </si>
  <si>
    <t>VRN1</t>
  </si>
  <si>
    <t>Průzkumné, geodetické a projektové práce</t>
  </si>
  <si>
    <t>012002000R</t>
  </si>
  <si>
    <t>Vytyčení podzemních sítí</t>
  </si>
  <si>
    <t>soubor</t>
  </si>
  <si>
    <t>1024</t>
  </si>
  <si>
    <t>-863692523</t>
  </si>
  <si>
    <t>VRN3</t>
  </si>
  <si>
    <t>Zařízení staveniště</t>
  </si>
  <si>
    <t>030001000</t>
  </si>
  <si>
    <t>1739557299</t>
  </si>
  <si>
    <t>033002000</t>
  </si>
  <si>
    <t>Připojení staveniště na inženýrské sítě</t>
  </si>
  <si>
    <t>1522171795</t>
  </si>
  <si>
    <t>039002000</t>
  </si>
  <si>
    <t>Zrušení zařízení staveniště</t>
  </si>
  <si>
    <t>-1622463301</t>
  </si>
  <si>
    <t>VRN4</t>
  </si>
  <si>
    <t>Inženýrská činnost</t>
  </si>
  <si>
    <t>045002000</t>
  </si>
  <si>
    <t>Kompletační a koordinační činnost</t>
  </si>
  <si>
    <t>-2032625102</t>
  </si>
  <si>
    <t>VRN7</t>
  </si>
  <si>
    <t>Provozní vlivy</t>
  </si>
  <si>
    <t>070001000</t>
  </si>
  <si>
    <t>1956886068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</si>
  <si>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B, pro plochy do 50 m2</t>
  </si>
  <si>
    <t>Očištění vybouraných prvků při překopech inženýrských sítí od spojovacího materiálu s odklizením a uložením očištěných hmot a spojovacího materiálu na skládku do vzdálenosti 10 m nebo naložením na dopravní prostředek zámkových dlaždic s vyplněním spár kamenivem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</si>
  <si>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do 300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</si>
</sst>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0" fillId="0" borderId="0" xfId="0"/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opLeftCell="A115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8" t="s">
        <v>14</v>
      </c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1"/>
      <c r="AQ5" s="21"/>
      <c r="AR5" s="19"/>
      <c r="BE5" s="265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70" t="s">
        <v>17</v>
      </c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P6" s="21"/>
      <c r="AQ6" s="21"/>
      <c r="AR6" s="19"/>
      <c r="BE6" s="266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66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66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66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66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266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66"/>
      <c r="BS12" s="16" t="s">
        <v>6</v>
      </c>
    </row>
    <row r="13" spans="1:74" s="1" customFormat="1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66"/>
      <c r="BS13" s="16" t="s">
        <v>6</v>
      </c>
    </row>
    <row r="14" spans="1:74" ht="12.75">
      <c r="B14" s="20"/>
      <c r="C14" s="21"/>
      <c r="D14" s="21"/>
      <c r="E14" s="271" t="s">
        <v>29</v>
      </c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66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66"/>
      <c r="BS15" s="16" t="s">
        <v>4</v>
      </c>
    </row>
    <row r="16" spans="1:74" s="1" customFormat="1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66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266"/>
      <c r="BS17" s="16" t="s">
        <v>31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66"/>
      <c r="BS18" s="16" t="s">
        <v>6</v>
      </c>
    </row>
    <row r="19" spans="1:71" s="1" customFormat="1" ht="12" customHeight="1">
      <c r="B19" s="20"/>
      <c r="C19" s="21"/>
      <c r="D19" s="28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66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266"/>
      <c r="BS20" s="16" t="s">
        <v>31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66"/>
    </row>
    <row r="22" spans="1:71" s="1" customFormat="1" ht="12" customHeight="1">
      <c r="B22" s="20"/>
      <c r="C22" s="21"/>
      <c r="D22" s="28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66"/>
    </row>
    <row r="23" spans="1:71" s="1" customFormat="1" ht="16.5" customHeight="1">
      <c r="B23" s="20"/>
      <c r="C23" s="21"/>
      <c r="D23" s="21"/>
      <c r="E23" s="273" t="s">
        <v>1</v>
      </c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1"/>
      <c r="AP23" s="21"/>
      <c r="AQ23" s="21"/>
      <c r="AR23" s="19"/>
      <c r="BE23" s="266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66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66"/>
    </row>
    <row r="26" spans="1:71" s="2" customFormat="1" ht="25.9" customHeight="1">
      <c r="A26" s="33"/>
      <c r="B26" s="34"/>
      <c r="C26" s="35"/>
      <c r="D26" s="36" t="s">
        <v>34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74">
        <f>ROUND(AG94,2)</f>
        <v>0</v>
      </c>
      <c r="AL26" s="275"/>
      <c r="AM26" s="275"/>
      <c r="AN26" s="275"/>
      <c r="AO26" s="275"/>
      <c r="AP26" s="35"/>
      <c r="AQ26" s="35"/>
      <c r="AR26" s="38"/>
      <c r="BE26" s="266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66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76" t="s">
        <v>35</v>
      </c>
      <c r="M28" s="276"/>
      <c r="N28" s="276"/>
      <c r="O28" s="276"/>
      <c r="P28" s="276"/>
      <c r="Q28" s="35"/>
      <c r="R28" s="35"/>
      <c r="S28" s="35"/>
      <c r="T28" s="35"/>
      <c r="U28" s="35"/>
      <c r="V28" s="35"/>
      <c r="W28" s="276" t="s">
        <v>36</v>
      </c>
      <c r="X28" s="276"/>
      <c r="Y28" s="276"/>
      <c r="Z28" s="276"/>
      <c r="AA28" s="276"/>
      <c r="AB28" s="276"/>
      <c r="AC28" s="276"/>
      <c r="AD28" s="276"/>
      <c r="AE28" s="276"/>
      <c r="AF28" s="35"/>
      <c r="AG28" s="35"/>
      <c r="AH28" s="35"/>
      <c r="AI28" s="35"/>
      <c r="AJ28" s="35"/>
      <c r="AK28" s="276" t="s">
        <v>37</v>
      </c>
      <c r="AL28" s="276"/>
      <c r="AM28" s="276"/>
      <c r="AN28" s="276"/>
      <c r="AO28" s="276"/>
      <c r="AP28" s="35"/>
      <c r="AQ28" s="35"/>
      <c r="AR28" s="38"/>
      <c r="BE28" s="266"/>
    </row>
    <row r="29" spans="1:71" s="3" customFormat="1" ht="14.45" customHeight="1">
      <c r="B29" s="39"/>
      <c r="C29" s="40"/>
      <c r="D29" s="28" t="s">
        <v>38</v>
      </c>
      <c r="E29" s="40"/>
      <c r="F29" s="28" t="s">
        <v>39</v>
      </c>
      <c r="G29" s="40"/>
      <c r="H29" s="40"/>
      <c r="I29" s="40"/>
      <c r="J29" s="40"/>
      <c r="K29" s="40"/>
      <c r="L29" s="260">
        <v>0.21</v>
      </c>
      <c r="M29" s="259"/>
      <c r="N29" s="259"/>
      <c r="O29" s="259"/>
      <c r="P29" s="259"/>
      <c r="Q29" s="40"/>
      <c r="R29" s="40"/>
      <c r="S29" s="40"/>
      <c r="T29" s="40"/>
      <c r="U29" s="40"/>
      <c r="V29" s="40"/>
      <c r="W29" s="258">
        <f>ROUND(AZ94, 2)</f>
        <v>0</v>
      </c>
      <c r="X29" s="259"/>
      <c r="Y29" s="259"/>
      <c r="Z29" s="259"/>
      <c r="AA29" s="259"/>
      <c r="AB29" s="259"/>
      <c r="AC29" s="259"/>
      <c r="AD29" s="259"/>
      <c r="AE29" s="259"/>
      <c r="AF29" s="40"/>
      <c r="AG29" s="40"/>
      <c r="AH29" s="40"/>
      <c r="AI29" s="40"/>
      <c r="AJ29" s="40"/>
      <c r="AK29" s="258">
        <f>ROUND(AV94, 2)</f>
        <v>0</v>
      </c>
      <c r="AL29" s="259"/>
      <c r="AM29" s="259"/>
      <c r="AN29" s="259"/>
      <c r="AO29" s="259"/>
      <c r="AP29" s="40"/>
      <c r="AQ29" s="40"/>
      <c r="AR29" s="41"/>
      <c r="BE29" s="267"/>
    </row>
    <row r="30" spans="1:71" s="3" customFormat="1" ht="14.45" customHeight="1">
      <c r="B30" s="39"/>
      <c r="C30" s="40"/>
      <c r="D30" s="40"/>
      <c r="E30" s="40"/>
      <c r="F30" s="28" t="s">
        <v>40</v>
      </c>
      <c r="G30" s="40"/>
      <c r="H30" s="40"/>
      <c r="I30" s="40"/>
      <c r="J30" s="40"/>
      <c r="K30" s="40"/>
      <c r="L30" s="260">
        <v>0.15</v>
      </c>
      <c r="M30" s="259"/>
      <c r="N30" s="259"/>
      <c r="O30" s="259"/>
      <c r="P30" s="259"/>
      <c r="Q30" s="40"/>
      <c r="R30" s="40"/>
      <c r="S30" s="40"/>
      <c r="T30" s="40"/>
      <c r="U30" s="40"/>
      <c r="V30" s="40"/>
      <c r="W30" s="258">
        <f>ROUND(BA94, 2)</f>
        <v>0</v>
      </c>
      <c r="X30" s="259"/>
      <c r="Y30" s="259"/>
      <c r="Z30" s="259"/>
      <c r="AA30" s="259"/>
      <c r="AB30" s="259"/>
      <c r="AC30" s="259"/>
      <c r="AD30" s="259"/>
      <c r="AE30" s="259"/>
      <c r="AF30" s="40"/>
      <c r="AG30" s="40"/>
      <c r="AH30" s="40"/>
      <c r="AI30" s="40"/>
      <c r="AJ30" s="40"/>
      <c r="AK30" s="258">
        <f>ROUND(AW94, 2)</f>
        <v>0</v>
      </c>
      <c r="AL30" s="259"/>
      <c r="AM30" s="259"/>
      <c r="AN30" s="259"/>
      <c r="AO30" s="259"/>
      <c r="AP30" s="40"/>
      <c r="AQ30" s="40"/>
      <c r="AR30" s="41"/>
      <c r="BE30" s="267"/>
    </row>
    <row r="31" spans="1:71" s="3" customFormat="1" ht="14.45" hidden="1" customHeight="1">
      <c r="B31" s="39"/>
      <c r="C31" s="40"/>
      <c r="D31" s="40"/>
      <c r="E31" s="40"/>
      <c r="F31" s="28" t="s">
        <v>41</v>
      </c>
      <c r="G31" s="40"/>
      <c r="H31" s="40"/>
      <c r="I31" s="40"/>
      <c r="J31" s="40"/>
      <c r="K31" s="40"/>
      <c r="L31" s="260">
        <v>0.21</v>
      </c>
      <c r="M31" s="259"/>
      <c r="N31" s="259"/>
      <c r="O31" s="259"/>
      <c r="P31" s="259"/>
      <c r="Q31" s="40"/>
      <c r="R31" s="40"/>
      <c r="S31" s="40"/>
      <c r="T31" s="40"/>
      <c r="U31" s="40"/>
      <c r="V31" s="40"/>
      <c r="W31" s="258">
        <f>ROUND(BB94, 2)</f>
        <v>0</v>
      </c>
      <c r="X31" s="259"/>
      <c r="Y31" s="259"/>
      <c r="Z31" s="259"/>
      <c r="AA31" s="259"/>
      <c r="AB31" s="259"/>
      <c r="AC31" s="259"/>
      <c r="AD31" s="259"/>
      <c r="AE31" s="259"/>
      <c r="AF31" s="40"/>
      <c r="AG31" s="40"/>
      <c r="AH31" s="40"/>
      <c r="AI31" s="40"/>
      <c r="AJ31" s="40"/>
      <c r="AK31" s="258">
        <v>0</v>
      </c>
      <c r="AL31" s="259"/>
      <c r="AM31" s="259"/>
      <c r="AN31" s="259"/>
      <c r="AO31" s="259"/>
      <c r="AP31" s="40"/>
      <c r="AQ31" s="40"/>
      <c r="AR31" s="41"/>
      <c r="BE31" s="267"/>
    </row>
    <row r="32" spans="1:71" s="3" customFormat="1" ht="14.45" hidden="1" customHeight="1">
      <c r="B32" s="39"/>
      <c r="C32" s="40"/>
      <c r="D32" s="40"/>
      <c r="E32" s="40"/>
      <c r="F32" s="28" t="s">
        <v>42</v>
      </c>
      <c r="G32" s="40"/>
      <c r="H32" s="40"/>
      <c r="I32" s="40"/>
      <c r="J32" s="40"/>
      <c r="K32" s="40"/>
      <c r="L32" s="260">
        <v>0.15</v>
      </c>
      <c r="M32" s="259"/>
      <c r="N32" s="259"/>
      <c r="O32" s="259"/>
      <c r="P32" s="259"/>
      <c r="Q32" s="40"/>
      <c r="R32" s="40"/>
      <c r="S32" s="40"/>
      <c r="T32" s="40"/>
      <c r="U32" s="40"/>
      <c r="V32" s="40"/>
      <c r="W32" s="258">
        <f>ROUND(BC94, 2)</f>
        <v>0</v>
      </c>
      <c r="X32" s="259"/>
      <c r="Y32" s="259"/>
      <c r="Z32" s="259"/>
      <c r="AA32" s="259"/>
      <c r="AB32" s="259"/>
      <c r="AC32" s="259"/>
      <c r="AD32" s="259"/>
      <c r="AE32" s="259"/>
      <c r="AF32" s="40"/>
      <c r="AG32" s="40"/>
      <c r="AH32" s="40"/>
      <c r="AI32" s="40"/>
      <c r="AJ32" s="40"/>
      <c r="AK32" s="258">
        <v>0</v>
      </c>
      <c r="AL32" s="259"/>
      <c r="AM32" s="259"/>
      <c r="AN32" s="259"/>
      <c r="AO32" s="259"/>
      <c r="AP32" s="40"/>
      <c r="AQ32" s="40"/>
      <c r="AR32" s="41"/>
      <c r="BE32" s="267"/>
    </row>
    <row r="33" spans="1:57" s="3" customFormat="1" ht="14.45" hidden="1" customHeight="1">
      <c r="B33" s="39"/>
      <c r="C33" s="40"/>
      <c r="D33" s="40"/>
      <c r="E33" s="40"/>
      <c r="F33" s="28" t="s">
        <v>43</v>
      </c>
      <c r="G33" s="40"/>
      <c r="H33" s="40"/>
      <c r="I33" s="40"/>
      <c r="J33" s="40"/>
      <c r="K33" s="40"/>
      <c r="L33" s="260">
        <v>0</v>
      </c>
      <c r="M33" s="259"/>
      <c r="N33" s="259"/>
      <c r="O33" s="259"/>
      <c r="P33" s="259"/>
      <c r="Q33" s="40"/>
      <c r="R33" s="40"/>
      <c r="S33" s="40"/>
      <c r="T33" s="40"/>
      <c r="U33" s="40"/>
      <c r="V33" s="40"/>
      <c r="W33" s="258">
        <f>ROUND(BD94, 2)</f>
        <v>0</v>
      </c>
      <c r="X33" s="259"/>
      <c r="Y33" s="259"/>
      <c r="Z33" s="259"/>
      <c r="AA33" s="259"/>
      <c r="AB33" s="259"/>
      <c r="AC33" s="259"/>
      <c r="AD33" s="259"/>
      <c r="AE33" s="259"/>
      <c r="AF33" s="40"/>
      <c r="AG33" s="40"/>
      <c r="AH33" s="40"/>
      <c r="AI33" s="40"/>
      <c r="AJ33" s="40"/>
      <c r="AK33" s="258">
        <v>0</v>
      </c>
      <c r="AL33" s="259"/>
      <c r="AM33" s="259"/>
      <c r="AN33" s="259"/>
      <c r="AO33" s="259"/>
      <c r="AP33" s="40"/>
      <c r="AQ33" s="40"/>
      <c r="AR33" s="41"/>
      <c r="BE33" s="267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66"/>
    </row>
    <row r="35" spans="1:57" s="2" customFormat="1" ht="25.9" customHeight="1">
      <c r="A35" s="33"/>
      <c r="B35" s="34"/>
      <c r="C35" s="42"/>
      <c r="D35" s="43" t="s">
        <v>44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45</v>
      </c>
      <c r="U35" s="44"/>
      <c r="V35" s="44"/>
      <c r="W35" s="44"/>
      <c r="X35" s="264" t="s">
        <v>46</v>
      </c>
      <c r="Y35" s="262"/>
      <c r="Z35" s="262"/>
      <c r="AA35" s="262"/>
      <c r="AB35" s="262"/>
      <c r="AC35" s="44"/>
      <c r="AD35" s="44"/>
      <c r="AE35" s="44"/>
      <c r="AF35" s="44"/>
      <c r="AG35" s="44"/>
      <c r="AH35" s="44"/>
      <c r="AI35" s="44"/>
      <c r="AJ35" s="44"/>
      <c r="AK35" s="261">
        <f>SUM(AK26:AK33)</f>
        <v>0</v>
      </c>
      <c r="AL35" s="262"/>
      <c r="AM35" s="262"/>
      <c r="AN35" s="262"/>
      <c r="AO35" s="263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47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48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49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50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49</v>
      </c>
      <c r="AI60" s="37"/>
      <c r="AJ60" s="37"/>
      <c r="AK60" s="37"/>
      <c r="AL60" s="37"/>
      <c r="AM60" s="51" t="s">
        <v>50</v>
      </c>
      <c r="AN60" s="37"/>
      <c r="AO60" s="37"/>
      <c r="AP60" s="35"/>
      <c r="AQ60" s="35"/>
      <c r="AR60" s="38"/>
      <c r="BE60" s="33"/>
    </row>
    <row r="61" spans="1:57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51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52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49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50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49</v>
      </c>
      <c r="AI75" s="37"/>
      <c r="AJ75" s="37"/>
      <c r="AK75" s="37"/>
      <c r="AL75" s="37"/>
      <c r="AM75" s="51" t="s">
        <v>50</v>
      </c>
      <c r="AN75" s="37"/>
      <c r="AO75" s="37"/>
      <c r="AP75" s="35"/>
      <c r="AQ75" s="35"/>
      <c r="AR75" s="38"/>
      <c r="BE75" s="33"/>
    </row>
    <row r="76" spans="1:57" s="2" customForma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>
      <c r="A82" s="33"/>
      <c r="B82" s="34"/>
      <c r="C82" s="22" t="s">
        <v>53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VSOL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80" t="str">
        <f>K6</f>
        <v>Úprava zpevněných ploch a sanace objektu - VŠ Menza Olomouc</v>
      </c>
      <c r="M85" s="281"/>
      <c r="N85" s="281"/>
      <c r="O85" s="281"/>
      <c r="P85" s="281"/>
      <c r="Q85" s="281"/>
      <c r="R85" s="281"/>
      <c r="S85" s="281"/>
      <c r="T85" s="281"/>
      <c r="U85" s="281"/>
      <c r="V85" s="281"/>
      <c r="W85" s="281"/>
      <c r="X85" s="281"/>
      <c r="Y85" s="281"/>
      <c r="Z85" s="281"/>
      <c r="AA85" s="281"/>
      <c r="AB85" s="281"/>
      <c r="AC85" s="281"/>
      <c r="AD85" s="281"/>
      <c r="AE85" s="281"/>
      <c r="AF85" s="281"/>
      <c r="AG85" s="281"/>
      <c r="AH85" s="281"/>
      <c r="AI85" s="281"/>
      <c r="AJ85" s="281"/>
      <c r="AK85" s="281"/>
      <c r="AL85" s="281"/>
      <c r="AM85" s="281"/>
      <c r="AN85" s="281"/>
      <c r="AO85" s="281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tř. 17. listopadu 54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82" t="str">
        <f>IF(AN8= "","",AN8)</f>
        <v>17. 3. 2020</v>
      </c>
      <c r="AN87" s="282"/>
      <c r="AO87" s="35"/>
      <c r="AP87" s="35"/>
      <c r="AQ87" s="35"/>
      <c r="AR87" s="38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2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30</v>
      </c>
      <c r="AJ89" s="35"/>
      <c r="AK89" s="35"/>
      <c r="AL89" s="35"/>
      <c r="AM89" s="283" t="str">
        <f>IF(E17="","",E17)</f>
        <v xml:space="preserve"> </v>
      </c>
      <c r="AN89" s="284"/>
      <c r="AO89" s="284"/>
      <c r="AP89" s="284"/>
      <c r="AQ89" s="35"/>
      <c r="AR89" s="38"/>
      <c r="AS89" s="287" t="s">
        <v>54</v>
      </c>
      <c r="AT89" s="288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8" t="s">
        <v>28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32</v>
      </c>
      <c r="AJ90" s="35"/>
      <c r="AK90" s="35"/>
      <c r="AL90" s="35"/>
      <c r="AM90" s="283" t="str">
        <f>IF(E20="","",E20)</f>
        <v xml:space="preserve"> </v>
      </c>
      <c r="AN90" s="284"/>
      <c r="AO90" s="284"/>
      <c r="AP90" s="284"/>
      <c r="AQ90" s="35"/>
      <c r="AR90" s="38"/>
      <c r="AS90" s="289"/>
      <c r="AT90" s="290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91"/>
      <c r="AT91" s="292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93" t="s">
        <v>55</v>
      </c>
      <c r="D92" s="294"/>
      <c r="E92" s="294"/>
      <c r="F92" s="294"/>
      <c r="G92" s="294"/>
      <c r="H92" s="72"/>
      <c r="I92" s="296" t="s">
        <v>56</v>
      </c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5" t="s">
        <v>57</v>
      </c>
      <c r="AH92" s="294"/>
      <c r="AI92" s="294"/>
      <c r="AJ92" s="294"/>
      <c r="AK92" s="294"/>
      <c r="AL92" s="294"/>
      <c r="AM92" s="294"/>
      <c r="AN92" s="296" t="s">
        <v>58</v>
      </c>
      <c r="AO92" s="294"/>
      <c r="AP92" s="297"/>
      <c r="AQ92" s="73" t="s">
        <v>59</v>
      </c>
      <c r="AR92" s="38"/>
      <c r="AS92" s="74" t="s">
        <v>60</v>
      </c>
      <c r="AT92" s="75" t="s">
        <v>61</v>
      </c>
      <c r="AU92" s="75" t="s">
        <v>62</v>
      </c>
      <c r="AV92" s="75" t="s">
        <v>63</v>
      </c>
      <c r="AW92" s="75" t="s">
        <v>64</v>
      </c>
      <c r="AX92" s="75" t="s">
        <v>65</v>
      </c>
      <c r="AY92" s="75" t="s">
        <v>66</v>
      </c>
      <c r="AZ92" s="75" t="s">
        <v>67</v>
      </c>
      <c r="BA92" s="75" t="s">
        <v>68</v>
      </c>
      <c r="BB92" s="75" t="s">
        <v>69</v>
      </c>
      <c r="BC92" s="75" t="s">
        <v>70</v>
      </c>
      <c r="BD92" s="76" t="s">
        <v>71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72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85">
        <f>ROUND(SUM(AG95:AG99),2)</f>
        <v>0</v>
      </c>
      <c r="AH94" s="285"/>
      <c r="AI94" s="285"/>
      <c r="AJ94" s="285"/>
      <c r="AK94" s="285"/>
      <c r="AL94" s="285"/>
      <c r="AM94" s="285"/>
      <c r="AN94" s="286">
        <f t="shared" ref="AN94:AN99" si="0">SUM(AG94,AT94)</f>
        <v>0</v>
      </c>
      <c r="AO94" s="286"/>
      <c r="AP94" s="286"/>
      <c r="AQ94" s="84" t="s">
        <v>1</v>
      </c>
      <c r="AR94" s="85"/>
      <c r="AS94" s="86">
        <f>ROUND(SUM(AS95:AS99),2)</f>
        <v>0</v>
      </c>
      <c r="AT94" s="87">
        <f t="shared" ref="AT94:AT99" si="1">ROUND(SUM(AV94:AW94),2)</f>
        <v>0</v>
      </c>
      <c r="AU94" s="88">
        <f>ROUND(SUM(AU95:AU99),5)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ROUND(SUM(AZ95:AZ99),2)</f>
        <v>0</v>
      </c>
      <c r="BA94" s="87">
        <f>ROUND(SUM(BA95:BA99),2)</f>
        <v>0</v>
      </c>
      <c r="BB94" s="87">
        <f>ROUND(SUM(BB95:BB99),2)</f>
        <v>0</v>
      </c>
      <c r="BC94" s="87">
        <f>ROUND(SUM(BC95:BC99),2)</f>
        <v>0</v>
      </c>
      <c r="BD94" s="89">
        <f>ROUND(SUM(BD95:BD99),2)</f>
        <v>0</v>
      </c>
      <c r="BS94" s="90" t="s">
        <v>73</v>
      </c>
      <c r="BT94" s="90" t="s">
        <v>74</v>
      </c>
      <c r="BU94" s="91" t="s">
        <v>75</v>
      </c>
      <c r="BV94" s="90" t="s">
        <v>76</v>
      </c>
      <c r="BW94" s="90" t="s">
        <v>5</v>
      </c>
      <c r="BX94" s="90" t="s">
        <v>77</v>
      </c>
      <c r="CL94" s="90" t="s">
        <v>1</v>
      </c>
    </row>
    <row r="95" spans="1:91" s="7" customFormat="1" ht="24.75" customHeight="1">
      <c r="A95" s="92" t="s">
        <v>78</v>
      </c>
      <c r="B95" s="93"/>
      <c r="C95" s="94"/>
      <c r="D95" s="279" t="s">
        <v>79</v>
      </c>
      <c r="E95" s="279"/>
      <c r="F95" s="279"/>
      <c r="G95" s="279"/>
      <c r="H95" s="279"/>
      <c r="I95" s="95"/>
      <c r="J95" s="279" t="s">
        <v>80</v>
      </c>
      <c r="K95" s="279"/>
      <c r="L95" s="279"/>
      <c r="M95" s="279"/>
      <c r="N95" s="279"/>
      <c r="O95" s="279"/>
      <c r="P95" s="279"/>
      <c r="Q95" s="279"/>
      <c r="R95" s="279"/>
      <c r="S95" s="279"/>
      <c r="T95" s="279"/>
      <c r="U95" s="279"/>
      <c r="V95" s="279"/>
      <c r="W95" s="279"/>
      <c r="X95" s="279"/>
      <c r="Y95" s="279"/>
      <c r="Z95" s="279"/>
      <c r="AA95" s="279"/>
      <c r="AB95" s="279"/>
      <c r="AC95" s="279"/>
      <c r="AD95" s="279"/>
      <c r="AE95" s="279"/>
      <c r="AF95" s="279"/>
      <c r="AG95" s="277">
        <f>'SO01 - Stavební připraven...'!J30</f>
        <v>0</v>
      </c>
      <c r="AH95" s="278"/>
      <c r="AI95" s="278"/>
      <c r="AJ95" s="278"/>
      <c r="AK95" s="278"/>
      <c r="AL95" s="278"/>
      <c r="AM95" s="278"/>
      <c r="AN95" s="277">
        <f t="shared" si="0"/>
        <v>0</v>
      </c>
      <c r="AO95" s="278"/>
      <c r="AP95" s="278"/>
      <c r="AQ95" s="96" t="s">
        <v>81</v>
      </c>
      <c r="AR95" s="97"/>
      <c r="AS95" s="98">
        <v>0</v>
      </c>
      <c r="AT95" s="99">
        <f t="shared" si="1"/>
        <v>0</v>
      </c>
      <c r="AU95" s="100">
        <f>'SO01 - Stavební připraven...'!P126</f>
        <v>0</v>
      </c>
      <c r="AV95" s="99">
        <f>'SO01 - Stavební připraven...'!J33</f>
        <v>0</v>
      </c>
      <c r="AW95" s="99">
        <f>'SO01 - Stavební připraven...'!J34</f>
        <v>0</v>
      </c>
      <c r="AX95" s="99">
        <f>'SO01 - Stavební připraven...'!J35</f>
        <v>0</v>
      </c>
      <c r="AY95" s="99">
        <f>'SO01 - Stavební připraven...'!J36</f>
        <v>0</v>
      </c>
      <c r="AZ95" s="99">
        <f>'SO01 - Stavební připraven...'!F33</f>
        <v>0</v>
      </c>
      <c r="BA95" s="99">
        <f>'SO01 - Stavební připraven...'!F34</f>
        <v>0</v>
      </c>
      <c r="BB95" s="99">
        <f>'SO01 - Stavební připraven...'!F35</f>
        <v>0</v>
      </c>
      <c r="BC95" s="99">
        <f>'SO01 - Stavební připraven...'!F36</f>
        <v>0</v>
      </c>
      <c r="BD95" s="101">
        <f>'SO01 - Stavební připraven...'!F37</f>
        <v>0</v>
      </c>
      <c r="BT95" s="102" t="s">
        <v>82</v>
      </c>
      <c r="BV95" s="102" t="s">
        <v>76</v>
      </c>
      <c r="BW95" s="102" t="s">
        <v>83</v>
      </c>
      <c r="BX95" s="102" t="s">
        <v>5</v>
      </c>
      <c r="CL95" s="102" t="s">
        <v>1</v>
      </c>
      <c r="CM95" s="102" t="s">
        <v>84</v>
      </c>
    </row>
    <row r="96" spans="1:91" s="7" customFormat="1" ht="24.75" customHeight="1">
      <c r="A96" s="92" t="s">
        <v>78</v>
      </c>
      <c r="B96" s="93"/>
      <c r="C96" s="94"/>
      <c r="D96" s="279" t="s">
        <v>85</v>
      </c>
      <c r="E96" s="279"/>
      <c r="F96" s="279"/>
      <c r="G96" s="279"/>
      <c r="H96" s="279"/>
      <c r="I96" s="95"/>
      <c r="J96" s="279" t="s">
        <v>86</v>
      </c>
      <c r="K96" s="279"/>
      <c r="L96" s="279"/>
      <c r="M96" s="279"/>
      <c r="N96" s="279"/>
      <c r="O96" s="279"/>
      <c r="P96" s="279"/>
      <c r="Q96" s="279"/>
      <c r="R96" s="279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7">
        <f>'SO02 - Stání pro kontejne...'!J30</f>
        <v>0</v>
      </c>
      <c r="AH96" s="278"/>
      <c r="AI96" s="278"/>
      <c r="AJ96" s="278"/>
      <c r="AK96" s="278"/>
      <c r="AL96" s="278"/>
      <c r="AM96" s="278"/>
      <c r="AN96" s="277">
        <f t="shared" si="0"/>
        <v>0</v>
      </c>
      <c r="AO96" s="278"/>
      <c r="AP96" s="278"/>
      <c r="AQ96" s="96" t="s">
        <v>81</v>
      </c>
      <c r="AR96" s="97"/>
      <c r="AS96" s="98">
        <v>0</v>
      </c>
      <c r="AT96" s="99">
        <f t="shared" si="1"/>
        <v>0</v>
      </c>
      <c r="AU96" s="100">
        <f>'SO02 - Stání pro kontejne...'!P125</f>
        <v>0</v>
      </c>
      <c r="AV96" s="99">
        <f>'SO02 - Stání pro kontejne...'!J33</f>
        <v>0</v>
      </c>
      <c r="AW96" s="99">
        <f>'SO02 - Stání pro kontejne...'!J34</f>
        <v>0</v>
      </c>
      <c r="AX96" s="99">
        <f>'SO02 - Stání pro kontejne...'!J35</f>
        <v>0</v>
      </c>
      <c r="AY96" s="99">
        <f>'SO02 - Stání pro kontejne...'!J36</f>
        <v>0</v>
      </c>
      <c r="AZ96" s="99">
        <f>'SO02 - Stání pro kontejne...'!F33</f>
        <v>0</v>
      </c>
      <c r="BA96" s="99">
        <f>'SO02 - Stání pro kontejne...'!F34</f>
        <v>0</v>
      </c>
      <c r="BB96" s="99">
        <f>'SO02 - Stání pro kontejne...'!F35</f>
        <v>0</v>
      </c>
      <c r="BC96" s="99">
        <f>'SO02 - Stání pro kontejne...'!F36</f>
        <v>0</v>
      </c>
      <c r="BD96" s="101">
        <f>'SO02 - Stání pro kontejne...'!F37</f>
        <v>0</v>
      </c>
      <c r="BT96" s="102" t="s">
        <v>82</v>
      </c>
      <c r="BV96" s="102" t="s">
        <v>76</v>
      </c>
      <c r="BW96" s="102" t="s">
        <v>87</v>
      </c>
      <c r="BX96" s="102" t="s">
        <v>5</v>
      </c>
      <c r="CL96" s="102" t="s">
        <v>1</v>
      </c>
      <c r="CM96" s="102" t="s">
        <v>84</v>
      </c>
    </row>
    <row r="97" spans="1:91" s="7" customFormat="1" ht="24.75" customHeight="1">
      <c r="A97" s="92" t="s">
        <v>78</v>
      </c>
      <c r="B97" s="93"/>
      <c r="C97" s="94"/>
      <c r="D97" s="279" t="s">
        <v>88</v>
      </c>
      <c r="E97" s="279"/>
      <c r="F97" s="279"/>
      <c r="G97" s="279"/>
      <c r="H97" s="279"/>
      <c r="I97" s="95"/>
      <c r="J97" s="279" t="s">
        <v>89</v>
      </c>
      <c r="K97" s="279"/>
      <c r="L97" s="279"/>
      <c r="M97" s="279"/>
      <c r="N97" s="279"/>
      <c r="O97" s="279"/>
      <c r="P97" s="279"/>
      <c r="Q97" s="279"/>
      <c r="R97" s="279"/>
      <c r="S97" s="279"/>
      <c r="T97" s="279"/>
      <c r="U97" s="279"/>
      <c r="V97" s="279"/>
      <c r="W97" s="279"/>
      <c r="X97" s="279"/>
      <c r="Y97" s="279"/>
      <c r="Z97" s="279"/>
      <c r="AA97" s="279"/>
      <c r="AB97" s="279"/>
      <c r="AC97" s="279"/>
      <c r="AD97" s="279"/>
      <c r="AE97" s="279"/>
      <c r="AF97" s="279"/>
      <c r="AG97" s="277">
        <f>'SO03 - Nová parkovací stá...'!J30</f>
        <v>0</v>
      </c>
      <c r="AH97" s="278"/>
      <c r="AI97" s="278"/>
      <c r="AJ97" s="278"/>
      <c r="AK97" s="278"/>
      <c r="AL97" s="278"/>
      <c r="AM97" s="278"/>
      <c r="AN97" s="277">
        <f t="shared" si="0"/>
        <v>0</v>
      </c>
      <c r="AO97" s="278"/>
      <c r="AP97" s="278"/>
      <c r="AQ97" s="96" t="s">
        <v>81</v>
      </c>
      <c r="AR97" s="97"/>
      <c r="AS97" s="98">
        <v>0</v>
      </c>
      <c r="AT97" s="99">
        <f t="shared" si="1"/>
        <v>0</v>
      </c>
      <c r="AU97" s="100">
        <f>'SO03 - Nová parkovací stá...'!P123</f>
        <v>0</v>
      </c>
      <c r="AV97" s="99">
        <f>'SO03 - Nová parkovací stá...'!J33</f>
        <v>0</v>
      </c>
      <c r="AW97" s="99">
        <f>'SO03 - Nová parkovací stá...'!J34</f>
        <v>0</v>
      </c>
      <c r="AX97" s="99">
        <f>'SO03 - Nová parkovací stá...'!J35</f>
        <v>0</v>
      </c>
      <c r="AY97" s="99">
        <f>'SO03 - Nová parkovací stá...'!J36</f>
        <v>0</v>
      </c>
      <c r="AZ97" s="99">
        <f>'SO03 - Nová parkovací stá...'!F33</f>
        <v>0</v>
      </c>
      <c r="BA97" s="99">
        <f>'SO03 - Nová parkovací stá...'!F34</f>
        <v>0</v>
      </c>
      <c r="BB97" s="99">
        <f>'SO03 - Nová parkovací stá...'!F35</f>
        <v>0</v>
      </c>
      <c r="BC97" s="99">
        <f>'SO03 - Nová parkovací stá...'!F36</f>
        <v>0</v>
      </c>
      <c r="BD97" s="101">
        <f>'SO03 - Nová parkovací stá...'!F37</f>
        <v>0</v>
      </c>
      <c r="BT97" s="102" t="s">
        <v>82</v>
      </c>
      <c r="BV97" s="102" t="s">
        <v>76</v>
      </c>
      <c r="BW97" s="102" t="s">
        <v>90</v>
      </c>
      <c r="BX97" s="102" t="s">
        <v>5</v>
      </c>
      <c r="CL97" s="102" t="s">
        <v>1</v>
      </c>
      <c r="CM97" s="102" t="s">
        <v>84</v>
      </c>
    </row>
    <row r="98" spans="1:91" s="7" customFormat="1" ht="24.75" customHeight="1">
      <c r="A98" s="92" t="s">
        <v>78</v>
      </c>
      <c r="B98" s="93"/>
      <c r="C98" s="94"/>
      <c r="D98" s="279" t="s">
        <v>91</v>
      </c>
      <c r="E98" s="279"/>
      <c r="F98" s="279"/>
      <c r="G98" s="279"/>
      <c r="H98" s="279"/>
      <c r="I98" s="95"/>
      <c r="J98" s="279" t="s">
        <v>92</v>
      </c>
      <c r="K98" s="279"/>
      <c r="L98" s="279"/>
      <c r="M98" s="279"/>
      <c r="N98" s="279"/>
      <c r="O98" s="279"/>
      <c r="P98" s="279"/>
      <c r="Q98" s="279"/>
      <c r="R98" s="279"/>
      <c r="S98" s="279"/>
      <c r="T98" s="279"/>
      <c r="U98" s="279"/>
      <c r="V98" s="279"/>
      <c r="W98" s="279"/>
      <c r="X98" s="279"/>
      <c r="Y98" s="279"/>
      <c r="Z98" s="279"/>
      <c r="AA98" s="279"/>
      <c r="AB98" s="279"/>
      <c r="AC98" s="279"/>
      <c r="AD98" s="279"/>
      <c r="AE98" s="279"/>
      <c r="AF98" s="279"/>
      <c r="AG98" s="277">
        <f>'SO04 - Obnova rubové izol...'!J30</f>
        <v>0</v>
      </c>
      <c r="AH98" s="278"/>
      <c r="AI98" s="278"/>
      <c r="AJ98" s="278"/>
      <c r="AK98" s="278"/>
      <c r="AL98" s="278"/>
      <c r="AM98" s="278"/>
      <c r="AN98" s="277">
        <f t="shared" si="0"/>
        <v>0</v>
      </c>
      <c r="AO98" s="278"/>
      <c r="AP98" s="278"/>
      <c r="AQ98" s="96" t="s">
        <v>81</v>
      </c>
      <c r="AR98" s="97"/>
      <c r="AS98" s="98">
        <v>0</v>
      </c>
      <c r="AT98" s="99">
        <f t="shared" si="1"/>
        <v>0</v>
      </c>
      <c r="AU98" s="100">
        <f>'SO04 - Obnova rubové izol...'!P122</f>
        <v>0</v>
      </c>
      <c r="AV98" s="99">
        <f>'SO04 - Obnova rubové izol...'!J33</f>
        <v>0</v>
      </c>
      <c r="AW98" s="99">
        <f>'SO04 - Obnova rubové izol...'!J34</f>
        <v>0</v>
      </c>
      <c r="AX98" s="99">
        <f>'SO04 - Obnova rubové izol...'!J35</f>
        <v>0</v>
      </c>
      <c r="AY98" s="99">
        <f>'SO04 - Obnova rubové izol...'!J36</f>
        <v>0</v>
      </c>
      <c r="AZ98" s="99">
        <f>'SO04 - Obnova rubové izol...'!F33</f>
        <v>0</v>
      </c>
      <c r="BA98" s="99">
        <f>'SO04 - Obnova rubové izol...'!F34</f>
        <v>0</v>
      </c>
      <c r="BB98" s="99">
        <f>'SO04 - Obnova rubové izol...'!F35</f>
        <v>0</v>
      </c>
      <c r="BC98" s="99">
        <f>'SO04 - Obnova rubové izol...'!F36</f>
        <v>0</v>
      </c>
      <c r="BD98" s="101">
        <f>'SO04 - Obnova rubové izol...'!F37</f>
        <v>0</v>
      </c>
      <c r="BT98" s="102" t="s">
        <v>82</v>
      </c>
      <c r="BV98" s="102" t="s">
        <v>76</v>
      </c>
      <c r="BW98" s="102" t="s">
        <v>93</v>
      </c>
      <c r="BX98" s="102" t="s">
        <v>5</v>
      </c>
      <c r="CL98" s="102" t="s">
        <v>1</v>
      </c>
      <c r="CM98" s="102" t="s">
        <v>84</v>
      </c>
    </row>
    <row r="99" spans="1:91" s="7" customFormat="1" ht="16.5" customHeight="1">
      <c r="A99" s="92" t="s">
        <v>78</v>
      </c>
      <c r="B99" s="93"/>
      <c r="C99" s="94"/>
      <c r="D99" s="279" t="s">
        <v>94</v>
      </c>
      <c r="E99" s="279"/>
      <c r="F99" s="279"/>
      <c r="G99" s="279"/>
      <c r="H99" s="279"/>
      <c r="I99" s="95"/>
      <c r="J99" s="279" t="s">
        <v>94</v>
      </c>
      <c r="K99" s="279"/>
      <c r="L99" s="279"/>
      <c r="M99" s="279"/>
      <c r="N99" s="279"/>
      <c r="O99" s="279"/>
      <c r="P99" s="279"/>
      <c r="Q99" s="279"/>
      <c r="R99" s="279"/>
      <c r="S99" s="279"/>
      <c r="T99" s="279"/>
      <c r="U99" s="279"/>
      <c r="V99" s="279"/>
      <c r="W99" s="279"/>
      <c r="X99" s="279"/>
      <c r="Y99" s="279"/>
      <c r="Z99" s="279"/>
      <c r="AA99" s="279"/>
      <c r="AB99" s="279"/>
      <c r="AC99" s="279"/>
      <c r="AD99" s="279"/>
      <c r="AE99" s="279"/>
      <c r="AF99" s="279"/>
      <c r="AG99" s="277">
        <f>'VRN - VRN'!J30</f>
        <v>0</v>
      </c>
      <c r="AH99" s="278"/>
      <c r="AI99" s="278"/>
      <c r="AJ99" s="278"/>
      <c r="AK99" s="278"/>
      <c r="AL99" s="278"/>
      <c r="AM99" s="278"/>
      <c r="AN99" s="277">
        <f t="shared" si="0"/>
        <v>0</v>
      </c>
      <c r="AO99" s="278"/>
      <c r="AP99" s="278"/>
      <c r="AQ99" s="96" t="s">
        <v>81</v>
      </c>
      <c r="AR99" s="97"/>
      <c r="AS99" s="103">
        <v>0</v>
      </c>
      <c r="AT99" s="104">
        <f t="shared" si="1"/>
        <v>0</v>
      </c>
      <c r="AU99" s="105">
        <f>'VRN - VRN'!P121</f>
        <v>0</v>
      </c>
      <c r="AV99" s="104">
        <f>'VRN - VRN'!J33</f>
        <v>0</v>
      </c>
      <c r="AW99" s="104">
        <f>'VRN - VRN'!J34</f>
        <v>0</v>
      </c>
      <c r="AX99" s="104">
        <f>'VRN - VRN'!J35</f>
        <v>0</v>
      </c>
      <c r="AY99" s="104">
        <f>'VRN - VRN'!J36</f>
        <v>0</v>
      </c>
      <c r="AZ99" s="104">
        <f>'VRN - VRN'!F33</f>
        <v>0</v>
      </c>
      <c r="BA99" s="104">
        <f>'VRN - VRN'!F34</f>
        <v>0</v>
      </c>
      <c r="BB99" s="104">
        <f>'VRN - VRN'!F35</f>
        <v>0</v>
      </c>
      <c r="BC99" s="104">
        <f>'VRN - VRN'!F36</f>
        <v>0</v>
      </c>
      <c r="BD99" s="106">
        <f>'VRN - VRN'!F37</f>
        <v>0</v>
      </c>
      <c r="BT99" s="102" t="s">
        <v>82</v>
      </c>
      <c r="BV99" s="102" t="s">
        <v>76</v>
      </c>
      <c r="BW99" s="102" t="s">
        <v>95</v>
      </c>
      <c r="BX99" s="102" t="s">
        <v>5</v>
      </c>
      <c r="CL99" s="102" t="s">
        <v>1</v>
      </c>
      <c r="CM99" s="102" t="s">
        <v>84</v>
      </c>
    </row>
    <row r="100" spans="1:91" s="2" customFormat="1" ht="30" customHeight="1">
      <c r="A100" s="33"/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8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</row>
    <row r="101" spans="1:91" s="2" customFormat="1" ht="6.95" customHeight="1">
      <c r="A101" s="33"/>
      <c r="B101" s="53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38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</row>
  </sheetData>
  <mergeCells count="58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D96:H96"/>
    <mergeCell ref="AG96:AM96"/>
    <mergeCell ref="AN96:AP96"/>
    <mergeCell ref="AN97:AP97"/>
    <mergeCell ref="D97:H97"/>
    <mergeCell ref="J97:AF97"/>
    <mergeCell ref="AG97:AM97"/>
    <mergeCell ref="D98:H98"/>
    <mergeCell ref="J98:AF98"/>
    <mergeCell ref="AN99:AP99"/>
    <mergeCell ref="AG99:AM99"/>
    <mergeCell ref="D99:H99"/>
    <mergeCell ref="J99:AF99"/>
    <mergeCell ref="AK30:AO30"/>
    <mergeCell ref="L30:P30"/>
    <mergeCell ref="W30:AE30"/>
    <mergeCell ref="L31:P31"/>
    <mergeCell ref="AN98:AP98"/>
    <mergeCell ref="AG98:AM98"/>
    <mergeCell ref="J96:AF96"/>
    <mergeCell ref="L85:AO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SO01 - Stavební připraven...'!C2" display="/" xr:uid="{00000000-0004-0000-0000-000000000000}"/>
    <hyperlink ref="A96" location="'SO02 - Stání pro kontejne...'!C2" display="/" xr:uid="{00000000-0004-0000-0000-000001000000}"/>
    <hyperlink ref="A97" location="'SO03 - Nová parkovací stá...'!C2" display="/" xr:uid="{00000000-0004-0000-0000-000002000000}"/>
    <hyperlink ref="A98" location="'SO04 - Obnova rubové izol...'!C2" display="/" xr:uid="{00000000-0004-0000-0000-000003000000}"/>
    <hyperlink ref="A99" location="'VRN - VRN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70"/>
  <sheetViews>
    <sheetView showGridLines="0" tabSelected="1" workbookViewId="0">
      <selection activeCell="F157" sqref="F15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7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6" t="s">
        <v>83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84</v>
      </c>
    </row>
    <row r="4" spans="1:46" s="1" customFormat="1" ht="24.95" customHeight="1">
      <c r="B4" s="19"/>
      <c r="D4" s="111" t="s">
        <v>96</v>
      </c>
      <c r="I4" s="107"/>
      <c r="L4" s="19"/>
      <c r="M4" s="112" t="s">
        <v>10</v>
      </c>
      <c r="AT4" s="16" t="s">
        <v>4</v>
      </c>
    </row>
    <row r="5" spans="1:46" s="1" customFormat="1" ht="6.95" customHeight="1">
      <c r="B5" s="19"/>
      <c r="I5" s="107"/>
      <c r="L5" s="19"/>
    </row>
    <row r="6" spans="1:46" s="1" customFormat="1" ht="12" customHeight="1">
      <c r="B6" s="19"/>
      <c r="D6" s="113" t="s">
        <v>16</v>
      </c>
      <c r="I6" s="107"/>
      <c r="L6" s="19"/>
    </row>
    <row r="7" spans="1:46" s="1" customFormat="1" ht="16.5" customHeight="1">
      <c r="B7" s="19"/>
      <c r="E7" s="301" t="str">
        <f>'Rekapitulace stavby'!K6</f>
        <v>Úprava zpevněných ploch a sanace objektu - VŠ Menza Olomouc</v>
      </c>
      <c r="F7" s="302"/>
      <c r="G7" s="302"/>
      <c r="H7" s="302"/>
      <c r="I7" s="107"/>
      <c r="L7" s="19"/>
    </row>
    <row r="8" spans="1:46" s="2" customFormat="1" ht="12" customHeight="1">
      <c r="A8" s="33"/>
      <c r="B8" s="38"/>
      <c r="C8" s="33"/>
      <c r="D8" s="113" t="s">
        <v>97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24.75" customHeight="1">
      <c r="A9" s="33"/>
      <c r="B9" s="38"/>
      <c r="C9" s="33"/>
      <c r="D9" s="33"/>
      <c r="E9" s="303" t="s">
        <v>98</v>
      </c>
      <c r="F9" s="304"/>
      <c r="G9" s="304"/>
      <c r="H9" s="304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stavby'!AN8</f>
        <v>17. 3. 2020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5" t="s">
        <v>26</v>
      </c>
      <c r="F15" s="33"/>
      <c r="G15" s="33"/>
      <c r="H15" s="33"/>
      <c r="I15" s="116" t="s">
        <v>27</v>
      </c>
      <c r="J15" s="11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3" t="s">
        <v>28</v>
      </c>
      <c r="E17" s="33"/>
      <c r="F17" s="33"/>
      <c r="G17" s="33"/>
      <c r="H17" s="33"/>
      <c r="I17" s="116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05" t="str">
        <f>'Rekapitulace stavby'!E14</f>
        <v>Vyplň údaj</v>
      </c>
      <c r="F18" s="306"/>
      <c r="G18" s="306"/>
      <c r="H18" s="306"/>
      <c r="I18" s="116" t="s">
        <v>27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3" t="s">
        <v>30</v>
      </c>
      <c r="E20" s="33"/>
      <c r="F20" s="33"/>
      <c r="G20" s="33"/>
      <c r="H20" s="33"/>
      <c r="I20" s="116" t="s">
        <v>25</v>
      </c>
      <c r="J20" s="115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5" t="s">
        <v>26</v>
      </c>
      <c r="F21" s="33"/>
      <c r="G21" s="33"/>
      <c r="H21" s="33"/>
      <c r="I21" s="116" t="s">
        <v>27</v>
      </c>
      <c r="J21" s="115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3" t="s">
        <v>32</v>
      </c>
      <c r="E23" s="33"/>
      <c r="F23" s="33"/>
      <c r="G23" s="33"/>
      <c r="H23" s="33"/>
      <c r="I23" s="116" t="s">
        <v>25</v>
      </c>
      <c r="J23" s="115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5" t="s">
        <v>26</v>
      </c>
      <c r="F24" s="33"/>
      <c r="G24" s="33"/>
      <c r="H24" s="33"/>
      <c r="I24" s="116" t="s">
        <v>27</v>
      </c>
      <c r="J24" s="115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3" t="s">
        <v>33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8"/>
      <c r="B27" s="119"/>
      <c r="C27" s="118"/>
      <c r="D27" s="118"/>
      <c r="E27" s="307" t="s">
        <v>1</v>
      </c>
      <c r="F27" s="307"/>
      <c r="G27" s="307"/>
      <c r="H27" s="307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24" t="s">
        <v>34</v>
      </c>
      <c r="E30" s="33"/>
      <c r="F30" s="33"/>
      <c r="G30" s="33"/>
      <c r="H30" s="33"/>
      <c r="I30" s="114"/>
      <c r="J30" s="125">
        <f>ROUND(J126,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6" t="s">
        <v>36</v>
      </c>
      <c r="G32" s="33"/>
      <c r="H32" s="33"/>
      <c r="I32" s="127" t="s">
        <v>35</v>
      </c>
      <c r="J32" s="126" t="s">
        <v>37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8" t="s">
        <v>38</v>
      </c>
      <c r="E33" s="113" t="s">
        <v>39</v>
      </c>
      <c r="F33" s="129">
        <f>ROUND((SUM(BE126:BE169)),  2)</f>
        <v>0</v>
      </c>
      <c r="G33" s="33"/>
      <c r="H33" s="33"/>
      <c r="I33" s="130">
        <v>0.21</v>
      </c>
      <c r="J33" s="129">
        <f>ROUND(((SUM(BE126:BE169))*I33),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3" t="s">
        <v>40</v>
      </c>
      <c r="F34" s="129">
        <f>ROUND((SUM(BF126:BF169)),  2)</f>
        <v>0</v>
      </c>
      <c r="G34" s="33"/>
      <c r="H34" s="33"/>
      <c r="I34" s="130">
        <v>0.15</v>
      </c>
      <c r="J34" s="129">
        <f>ROUND(((SUM(BF126:BF169))*I34),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3" t="s">
        <v>41</v>
      </c>
      <c r="F35" s="129">
        <f>ROUND((SUM(BG126:BG169)),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3" t="s">
        <v>42</v>
      </c>
      <c r="F36" s="129">
        <f>ROUND((SUM(BH126:BH169)),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3" t="s">
        <v>43</v>
      </c>
      <c r="F37" s="129">
        <f>ROUND((SUM(BI126:BI169)),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31"/>
      <c r="D39" s="132" t="s">
        <v>44</v>
      </c>
      <c r="E39" s="133"/>
      <c r="F39" s="133"/>
      <c r="G39" s="134" t="s">
        <v>45</v>
      </c>
      <c r="H39" s="135" t="s">
        <v>46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I41" s="107"/>
      <c r="L41" s="19"/>
    </row>
    <row r="42" spans="1:31" s="1" customFormat="1" ht="14.45" customHeight="1">
      <c r="B42" s="19"/>
      <c r="I42" s="107"/>
      <c r="L42" s="19"/>
    </row>
    <row r="43" spans="1:31" s="1" customFormat="1" ht="14.45" customHeight="1">
      <c r="B43" s="19"/>
      <c r="I43" s="107"/>
      <c r="L43" s="19"/>
    </row>
    <row r="44" spans="1:31" s="1" customFormat="1" ht="14.45" customHeight="1">
      <c r="B44" s="19"/>
      <c r="I44" s="107"/>
      <c r="L44" s="19"/>
    </row>
    <row r="45" spans="1:31" s="1" customFormat="1" ht="14.45" customHeight="1">
      <c r="B45" s="19"/>
      <c r="I45" s="107"/>
      <c r="L45" s="19"/>
    </row>
    <row r="46" spans="1:31" s="1" customFormat="1" ht="14.45" customHeight="1">
      <c r="B46" s="19"/>
      <c r="I46" s="107"/>
      <c r="L46" s="19"/>
    </row>
    <row r="47" spans="1:31" s="1" customFormat="1" ht="14.45" customHeight="1">
      <c r="B47" s="19"/>
      <c r="I47" s="107"/>
      <c r="L47" s="19"/>
    </row>
    <row r="48" spans="1:31" s="1" customFormat="1" ht="14.45" customHeight="1">
      <c r="B48" s="19"/>
      <c r="I48" s="107"/>
      <c r="L48" s="19"/>
    </row>
    <row r="49" spans="1:31" s="1" customFormat="1" ht="14.45" customHeight="1">
      <c r="B49" s="19"/>
      <c r="I49" s="107"/>
      <c r="L49" s="19"/>
    </row>
    <row r="50" spans="1:31" s="2" customFormat="1" ht="14.45" customHeight="1">
      <c r="B50" s="50"/>
      <c r="D50" s="139" t="s">
        <v>47</v>
      </c>
      <c r="E50" s="140"/>
      <c r="F50" s="140"/>
      <c r="G50" s="139" t="s">
        <v>48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42" t="s">
        <v>49</v>
      </c>
      <c r="E61" s="143"/>
      <c r="F61" s="144" t="s">
        <v>50</v>
      </c>
      <c r="G61" s="142" t="s">
        <v>49</v>
      </c>
      <c r="H61" s="143"/>
      <c r="I61" s="145"/>
      <c r="J61" s="146" t="s">
        <v>50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39" t="s">
        <v>51</v>
      </c>
      <c r="E65" s="147"/>
      <c r="F65" s="147"/>
      <c r="G65" s="139" t="s">
        <v>52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42" t="s">
        <v>49</v>
      </c>
      <c r="E76" s="143"/>
      <c r="F76" s="144" t="s">
        <v>50</v>
      </c>
      <c r="G76" s="142" t="s">
        <v>49</v>
      </c>
      <c r="H76" s="143"/>
      <c r="I76" s="145"/>
      <c r="J76" s="146" t="s">
        <v>50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hidden="1" customHeigh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hidden="1" customHeight="1">
      <c r="A82" s="33"/>
      <c r="B82" s="34"/>
      <c r="C82" s="22" t="s">
        <v>99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hidden="1" customHeigh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hidden="1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hidden="1" customHeight="1">
      <c r="A85" s="33"/>
      <c r="B85" s="34"/>
      <c r="C85" s="35"/>
      <c r="D85" s="35"/>
      <c r="E85" s="299" t="str">
        <f>E7</f>
        <v>Úprava zpevněných ploch a sanace objektu - VŠ Menza Olomouc</v>
      </c>
      <c r="F85" s="300"/>
      <c r="G85" s="300"/>
      <c r="H85" s="300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hidden="1" customHeight="1">
      <c r="A86" s="33"/>
      <c r="B86" s="34"/>
      <c r="C86" s="28" t="s">
        <v>97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24.75" hidden="1" customHeight="1">
      <c r="A87" s="33"/>
      <c r="B87" s="34"/>
      <c r="C87" s="35"/>
      <c r="D87" s="35"/>
      <c r="E87" s="280" t="str">
        <f>E9</f>
        <v>SO01 - Stavební připravenost pro závoru (01) + předláždění kostek (16)</v>
      </c>
      <c r="F87" s="298"/>
      <c r="G87" s="298"/>
      <c r="H87" s="298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hidden="1" customHeigh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hidden="1" customHeight="1">
      <c r="A89" s="33"/>
      <c r="B89" s="34"/>
      <c r="C89" s="28" t="s">
        <v>20</v>
      </c>
      <c r="D89" s="35"/>
      <c r="E89" s="35"/>
      <c r="F89" s="26" t="str">
        <f>F12</f>
        <v>tř. 17. listopadu 54</v>
      </c>
      <c r="G89" s="35"/>
      <c r="H89" s="35"/>
      <c r="I89" s="116" t="s">
        <v>22</v>
      </c>
      <c r="J89" s="65" t="str">
        <f>IF(J12="","",J12)</f>
        <v>17. 3. 2020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hidden="1" customHeigh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hidden="1" customHeight="1">
      <c r="A91" s="33"/>
      <c r="B91" s="34"/>
      <c r="C91" s="28" t="s">
        <v>24</v>
      </c>
      <c r="D91" s="35"/>
      <c r="E91" s="35"/>
      <c r="F91" s="26" t="str">
        <f>E15</f>
        <v xml:space="preserve"> </v>
      </c>
      <c r="G91" s="35"/>
      <c r="H91" s="35"/>
      <c r="I91" s="116" t="s">
        <v>30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hidden="1" customHeight="1">
      <c r="A92" s="33"/>
      <c r="B92" s="34"/>
      <c r="C92" s="28" t="s">
        <v>28</v>
      </c>
      <c r="D92" s="35"/>
      <c r="E92" s="35"/>
      <c r="F92" s="26" t="str">
        <f>IF(E18="","",E18)</f>
        <v>Vyplň údaj</v>
      </c>
      <c r="G92" s="35"/>
      <c r="H92" s="35"/>
      <c r="I92" s="116" t="s">
        <v>32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hidden="1" customHeigh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hidden="1" customHeight="1">
      <c r="A94" s="33"/>
      <c r="B94" s="34"/>
      <c r="C94" s="155" t="s">
        <v>100</v>
      </c>
      <c r="D94" s="156"/>
      <c r="E94" s="156"/>
      <c r="F94" s="156"/>
      <c r="G94" s="156"/>
      <c r="H94" s="156"/>
      <c r="I94" s="157"/>
      <c r="J94" s="158" t="s">
        <v>101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hidden="1" customHeigh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hidden="1" customHeight="1">
      <c r="A96" s="33"/>
      <c r="B96" s="34"/>
      <c r="C96" s="159" t="s">
        <v>102</v>
      </c>
      <c r="D96" s="35"/>
      <c r="E96" s="35"/>
      <c r="F96" s="35"/>
      <c r="G96" s="35"/>
      <c r="H96" s="35"/>
      <c r="I96" s="114"/>
      <c r="J96" s="83">
        <f>J126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103</v>
      </c>
    </row>
    <row r="97" spans="1:31" s="9" customFormat="1" ht="24.95" hidden="1" customHeight="1">
      <c r="B97" s="160"/>
      <c r="C97" s="161"/>
      <c r="D97" s="162" t="s">
        <v>104</v>
      </c>
      <c r="E97" s="163"/>
      <c r="F97" s="163"/>
      <c r="G97" s="163"/>
      <c r="H97" s="163"/>
      <c r="I97" s="164"/>
      <c r="J97" s="165">
        <f>J127</f>
        <v>0</v>
      </c>
      <c r="K97" s="161"/>
      <c r="L97" s="166"/>
    </row>
    <row r="98" spans="1:31" s="10" customFormat="1" ht="19.899999999999999" hidden="1" customHeight="1">
      <c r="B98" s="167"/>
      <c r="C98" s="168"/>
      <c r="D98" s="169" t="s">
        <v>105</v>
      </c>
      <c r="E98" s="170"/>
      <c r="F98" s="170"/>
      <c r="G98" s="170"/>
      <c r="H98" s="170"/>
      <c r="I98" s="171"/>
      <c r="J98" s="172">
        <f>J128</f>
        <v>0</v>
      </c>
      <c r="K98" s="168"/>
      <c r="L98" s="173"/>
    </row>
    <row r="99" spans="1:31" s="10" customFormat="1" ht="19.899999999999999" hidden="1" customHeight="1">
      <c r="B99" s="167"/>
      <c r="C99" s="168"/>
      <c r="D99" s="169" t="s">
        <v>106</v>
      </c>
      <c r="E99" s="170"/>
      <c r="F99" s="170"/>
      <c r="G99" s="170"/>
      <c r="H99" s="170"/>
      <c r="I99" s="171"/>
      <c r="J99" s="172">
        <f>J145</f>
        <v>0</v>
      </c>
      <c r="K99" s="168"/>
      <c r="L99" s="173"/>
    </row>
    <row r="100" spans="1:31" s="10" customFormat="1" ht="19.899999999999999" hidden="1" customHeight="1">
      <c r="B100" s="167"/>
      <c r="C100" s="168"/>
      <c r="D100" s="169" t="s">
        <v>107</v>
      </c>
      <c r="E100" s="170"/>
      <c r="F100" s="170"/>
      <c r="G100" s="170"/>
      <c r="H100" s="170"/>
      <c r="I100" s="171"/>
      <c r="J100" s="172">
        <f>J149</f>
        <v>0</v>
      </c>
      <c r="K100" s="168"/>
      <c r="L100" s="173"/>
    </row>
    <row r="101" spans="1:31" s="10" customFormat="1" ht="19.899999999999999" hidden="1" customHeight="1">
      <c r="B101" s="167"/>
      <c r="C101" s="168"/>
      <c r="D101" s="169" t="s">
        <v>108</v>
      </c>
      <c r="E101" s="170"/>
      <c r="F101" s="170"/>
      <c r="G101" s="170"/>
      <c r="H101" s="170"/>
      <c r="I101" s="171"/>
      <c r="J101" s="172">
        <f>J156</f>
        <v>0</v>
      </c>
      <c r="K101" s="168"/>
      <c r="L101" s="173"/>
    </row>
    <row r="102" spans="1:31" s="10" customFormat="1" ht="19.899999999999999" hidden="1" customHeight="1">
      <c r="B102" s="167"/>
      <c r="C102" s="168"/>
      <c r="D102" s="169" t="s">
        <v>109</v>
      </c>
      <c r="E102" s="170"/>
      <c r="F102" s="170"/>
      <c r="G102" s="170"/>
      <c r="H102" s="170"/>
      <c r="I102" s="171"/>
      <c r="J102" s="172">
        <f>J159</f>
        <v>0</v>
      </c>
      <c r="K102" s="168"/>
      <c r="L102" s="173"/>
    </row>
    <row r="103" spans="1:31" s="9" customFormat="1" ht="24.95" hidden="1" customHeight="1">
      <c r="B103" s="160"/>
      <c r="C103" s="161"/>
      <c r="D103" s="162" t="s">
        <v>110</v>
      </c>
      <c r="E103" s="163"/>
      <c r="F103" s="163"/>
      <c r="G103" s="163"/>
      <c r="H103" s="163"/>
      <c r="I103" s="164"/>
      <c r="J103" s="165">
        <f>J161</f>
        <v>0</v>
      </c>
      <c r="K103" s="161"/>
      <c r="L103" s="166"/>
    </row>
    <row r="104" spans="1:31" s="10" customFormat="1" ht="19.899999999999999" hidden="1" customHeight="1">
      <c r="B104" s="167"/>
      <c r="C104" s="168"/>
      <c r="D104" s="169" t="s">
        <v>111</v>
      </c>
      <c r="E104" s="170"/>
      <c r="F104" s="170"/>
      <c r="G104" s="170"/>
      <c r="H104" s="170"/>
      <c r="I104" s="171"/>
      <c r="J104" s="172">
        <f>J162</f>
        <v>0</v>
      </c>
      <c r="K104" s="168"/>
      <c r="L104" s="173"/>
    </row>
    <row r="105" spans="1:31" s="9" customFormat="1" ht="24.95" hidden="1" customHeight="1">
      <c r="B105" s="160"/>
      <c r="C105" s="161"/>
      <c r="D105" s="162" t="s">
        <v>112</v>
      </c>
      <c r="E105" s="163"/>
      <c r="F105" s="163"/>
      <c r="G105" s="163"/>
      <c r="H105" s="163"/>
      <c r="I105" s="164"/>
      <c r="J105" s="165">
        <f>J167</f>
        <v>0</v>
      </c>
      <c r="K105" s="161"/>
      <c r="L105" s="166"/>
    </row>
    <row r="106" spans="1:31" s="10" customFormat="1" ht="19.899999999999999" hidden="1" customHeight="1">
      <c r="B106" s="167"/>
      <c r="C106" s="168"/>
      <c r="D106" s="169" t="s">
        <v>113</v>
      </c>
      <c r="E106" s="170"/>
      <c r="F106" s="170"/>
      <c r="G106" s="170"/>
      <c r="H106" s="170"/>
      <c r="I106" s="171"/>
      <c r="J106" s="172">
        <f>J168</f>
        <v>0</v>
      </c>
      <c r="K106" s="168"/>
      <c r="L106" s="173"/>
    </row>
    <row r="107" spans="1:31" s="2" customFormat="1" ht="21.75" hidden="1" customHeight="1">
      <c r="A107" s="33"/>
      <c r="B107" s="34"/>
      <c r="C107" s="35"/>
      <c r="D107" s="35"/>
      <c r="E107" s="35"/>
      <c r="F107" s="35"/>
      <c r="G107" s="35"/>
      <c r="H107" s="35"/>
      <c r="I107" s="114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5" hidden="1" customHeight="1">
      <c r="A108" s="33"/>
      <c r="B108" s="53"/>
      <c r="C108" s="54"/>
      <c r="D108" s="54"/>
      <c r="E108" s="54"/>
      <c r="F108" s="54"/>
      <c r="G108" s="54"/>
      <c r="H108" s="54"/>
      <c r="I108" s="151"/>
      <c r="J108" s="54"/>
      <c r="K108" s="54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hidden="1"/>
    <row r="110" spans="1:31" hidden="1"/>
    <row r="111" spans="1:31" hidden="1"/>
    <row r="112" spans="1:31" s="2" customFormat="1" ht="6.95" customHeight="1">
      <c r="A112" s="33"/>
      <c r="B112" s="55"/>
      <c r="C112" s="56"/>
      <c r="D112" s="56"/>
      <c r="E112" s="56"/>
      <c r="F112" s="56"/>
      <c r="G112" s="56"/>
      <c r="H112" s="56"/>
      <c r="I112" s="154"/>
      <c r="J112" s="56"/>
      <c r="K112" s="56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24.95" customHeight="1">
      <c r="A113" s="33"/>
      <c r="B113" s="34"/>
      <c r="C113" s="22" t="s">
        <v>114</v>
      </c>
      <c r="D113" s="35"/>
      <c r="E113" s="35"/>
      <c r="F113" s="35"/>
      <c r="G113" s="35"/>
      <c r="H113" s="35"/>
      <c r="I113" s="114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6.95" customHeight="1">
      <c r="A114" s="33"/>
      <c r="B114" s="34"/>
      <c r="C114" s="35"/>
      <c r="D114" s="35"/>
      <c r="E114" s="35"/>
      <c r="F114" s="35"/>
      <c r="G114" s="35"/>
      <c r="H114" s="35"/>
      <c r="I114" s="114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2" customHeight="1">
      <c r="A115" s="33"/>
      <c r="B115" s="34"/>
      <c r="C115" s="28" t="s">
        <v>16</v>
      </c>
      <c r="D115" s="35"/>
      <c r="E115" s="35"/>
      <c r="F115" s="35"/>
      <c r="G115" s="35"/>
      <c r="H115" s="35"/>
      <c r="I115" s="114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6.5" customHeight="1">
      <c r="A116" s="33"/>
      <c r="B116" s="34"/>
      <c r="C116" s="35"/>
      <c r="D116" s="35"/>
      <c r="E116" s="299" t="str">
        <f>E7</f>
        <v>Úprava zpevněných ploch a sanace objektu - VŠ Menza Olomouc</v>
      </c>
      <c r="F116" s="300"/>
      <c r="G116" s="300"/>
      <c r="H116" s="300"/>
      <c r="I116" s="114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97</v>
      </c>
      <c r="D117" s="35"/>
      <c r="E117" s="35"/>
      <c r="F117" s="35"/>
      <c r="G117" s="35"/>
      <c r="H117" s="35"/>
      <c r="I117" s="114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24.75" customHeight="1">
      <c r="A118" s="33"/>
      <c r="B118" s="34"/>
      <c r="C118" s="35"/>
      <c r="D118" s="35"/>
      <c r="E118" s="280" t="str">
        <f>E9</f>
        <v>SO01 - Stavební připravenost pro závoru (01) + předláždění kostek (16)</v>
      </c>
      <c r="F118" s="298"/>
      <c r="G118" s="298"/>
      <c r="H118" s="298"/>
      <c r="I118" s="114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5" customHeight="1">
      <c r="A119" s="33"/>
      <c r="B119" s="34"/>
      <c r="C119" s="35"/>
      <c r="D119" s="35"/>
      <c r="E119" s="35"/>
      <c r="F119" s="35"/>
      <c r="G119" s="35"/>
      <c r="H119" s="35"/>
      <c r="I119" s="114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20</v>
      </c>
      <c r="D120" s="35"/>
      <c r="E120" s="35"/>
      <c r="F120" s="26" t="str">
        <f>F12</f>
        <v>tř. 17. listopadu 54</v>
      </c>
      <c r="G120" s="35"/>
      <c r="H120" s="35"/>
      <c r="I120" s="116" t="s">
        <v>22</v>
      </c>
      <c r="J120" s="65" t="str">
        <f>IF(J12="","",J12)</f>
        <v>17. 3. 2020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5"/>
      <c r="D121" s="35"/>
      <c r="E121" s="35"/>
      <c r="F121" s="35"/>
      <c r="G121" s="35"/>
      <c r="H121" s="35"/>
      <c r="I121" s="114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5.2" customHeight="1">
      <c r="A122" s="33"/>
      <c r="B122" s="34"/>
      <c r="C122" s="28" t="s">
        <v>24</v>
      </c>
      <c r="D122" s="35"/>
      <c r="E122" s="35"/>
      <c r="F122" s="26" t="str">
        <f>E15</f>
        <v xml:space="preserve"> </v>
      </c>
      <c r="G122" s="35"/>
      <c r="H122" s="35"/>
      <c r="I122" s="116" t="s">
        <v>30</v>
      </c>
      <c r="J122" s="31" t="str">
        <f>E21</f>
        <v xml:space="preserve"> 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>
      <c r="A123" s="33"/>
      <c r="B123" s="34"/>
      <c r="C123" s="28" t="s">
        <v>28</v>
      </c>
      <c r="D123" s="35"/>
      <c r="E123" s="35"/>
      <c r="F123" s="26" t="str">
        <f>IF(E18="","",E18)</f>
        <v>Vyplň údaj</v>
      </c>
      <c r="G123" s="35"/>
      <c r="H123" s="35"/>
      <c r="I123" s="116" t="s">
        <v>32</v>
      </c>
      <c r="J123" s="31" t="str">
        <f>E24</f>
        <v xml:space="preserve"> </v>
      </c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5"/>
      <c r="D124" s="35"/>
      <c r="E124" s="35"/>
      <c r="F124" s="35"/>
      <c r="G124" s="35"/>
      <c r="H124" s="35"/>
      <c r="I124" s="114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74"/>
      <c r="B125" s="175"/>
      <c r="C125" s="176" t="s">
        <v>115</v>
      </c>
      <c r="D125" s="177" t="s">
        <v>59</v>
      </c>
      <c r="E125" s="177" t="s">
        <v>55</v>
      </c>
      <c r="F125" s="177" t="s">
        <v>56</v>
      </c>
      <c r="G125" s="177" t="s">
        <v>116</v>
      </c>
      <c r="H125" s="177" t="s">
        <v>117</v>
      </c>
      <c r="I125" s="178" t="s">
        <v>118</v>
      </c>
      <c r="J125" s="179" t="s">
        <v>101</v>
      </c>
      <c r="K125" s="180" t="s">
        <v>119</v>
      </c>
      <c r="L125" s="181"/>
      <c r="M125" s="74" t="s">
        <v>1</v>
      </c>
      <c r="N125" s="75" t="s">
        <v>38</v>
      </c>
      <c r="O125" s="75" t="s">
        <v>120</v>
      </c>
      <c r="P125" s="75" t="s">
        <v>121</v>
      </c>
      <c r="Q125" s="75" t="s">
        <v>122</v>
      </c>
      <c r="R125" s="75" t="s">
        <v>123</v>
      </c>
      <c r="S125" s="75" t="s">
        <v>124</v>
      </c>
      <c r="T125" s="76" t="s">
        <v>125</v>
      </c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</row>
    <row r="126" spans="1:63" s="2" customFormat="1" ht="22.9" customHeight="1">
      <c r="A126" s="33"/>
      <c r="B126" s="34"/>
      <c r="C126" s="81" t="s">
        <v>126</v>
      </c>
      <c r="D126" s="35"/>
      <c r="E126" s="35"/>
      <c r="F126" s="35"/>
      <c r="G126" s="35"/>
      <c r="H126" s="35"/>
      <c r="I126" s="114"/>
      <c r="J126" s="182">
        <f>BK126</f>
        <v>0</v>
      </c>
      <c r="K126" s="35"/>
      <c r="L126" s="38"/>
      <c r="M126" s="77"/>
      <c r="N126" s="183"/>
      <c r="O126" s="78"/>
      <c r="P126" s="184">
        <f>P127+P161+P167</f>
        <v>0</v>
      </c>
      <c r="Q126" s="78"/>
      <c r="R126" s="184">
        <f>R127+R161+R167</f>
        <v>5.0622002200000003</v>
      </c>
      <c r="S126" s="78"/>
      <c r="T126" s="185">
        <f>T127+T161+T167</f>
        <v>2.3441999999999998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6" t="s">
        <v>73</v>
      </c>
      <c r="AU126" s="16" t="s">
        <v>103</v>
      </c>
      <c r="BK126" s="186">
        <f>BK127+BK161+BK167</f>
        <v>0</v>
      </c>
    </row>
    <row r="127" spans="1:63" s="12" customFormat="1" ht="25.9" customHeight="1">
      <c r="B127" s="187"/>
      <c r="C127" s="188"/>
      <c r="D127" s="189" t="s">
        <v>73</v>
      </c>
      <c r="E127" s="190" t="s">
        <v>127</v>
      </c>
      <c r="F127" s="190" t="s">
        <v>128</v>
      </c>
      <c r="G127" s="188"/>
      <c r="H127" s="188"/>
      <c r="I127" s="191"/>
      <c r="J127" s="192">
        <f>BK127</f>
        <v>0</v>
      </c>
      <c r="K127" s="188"/>
      <c r="L127" s="193"/>
      <c r="M127" s="194"/>
      <c r="N127" s="195"/>
      <c r="O127" s="195"/>
      <c r="P127" s="196">
        <f>P128+P145+P149+P156+P159</f>
        <v>0</v>
      </c>
      <c r="Q127" s="195"/>
      <c r="R127" s="196">
        <f>R128+R145+R149+R156+R159</f>
        <v>5.0301002199999996</v>
      </c>
      <c r="S127" s="195"/>
      <c r="T127" s="197">
        <f>T128+T145+T149+T156+T159</f>
        <v>2.3441999999999998</v>
      </c>
      <c r="AR127" s="198" t="s">
        <v>82</v>
      </c>
      <c r="AT127" s="199" t="s">
        <v>73</v>
      </c>
      <c r="AU127" s="199" t="s">
        <v>74</v>
      </c>
      <c r="AY127" s="198" t="s">
        <v>129</v>
      </c>
      <c r="BK127" s="200">
        <f>BK128+BK145+BK149+BK156+BK159</f>
        <v>0</v>
      </c>
    </row>
    <row r="128" spans="1:63" s="12" customFormat="1" ht="22.9" customHeight="1">
      <c r="B128" s="187"/>
      <c r="C128" s="188"/>
      <c r="D128" s="189" t="s">
        <v>73</v>
      </c>
      <c r="E128" s="201" t="s">
        <v>82</v>
      </c>
      <c r="F128" s="201" t="s">
        <v>130</v>
      </c>
      <c r="G128" s="188"/>
      <c r="H128" s="188"/>
      <c r="I128" s="191"/>
      <c r="J128" s="202">
        <f>BK128</f>
        <v>0</v>
      </c>
      <c r="K128" s="188"/>
      <c r="L128" s="193"/>
      <c r="M128" s="194"/>
      <c r="N128" s="195"/>
      <c r="O128" s="195"/>
      <c r="P128" s="196">
        <f>SUM(P129:P144)</f>
        <v>0</v>
      </c>
      <c r="Q128" s="195"/>
      <c r="R128" s="196">
        <f>SUM(R129:R144)</f>
        <v>0</v>
      </c>
      <c r="S128" s="195"/>
      <c r="T128" s="197">
        <f>SUM(T129:T144)</f>
        <v>2.3441999999999998</v>
      </c>
      <c r="AR128" s="198" t="s">
        <v>82</v>
      </c>
      <c r="AT128" s="199" t="s">
        <v>73</v>
      </c>
      <c r="AU128" s="199" t="s">
        <v>82</v>
      </c>
      <c r="AY128" s="198" t="s">
        <v>129</v>
      </c>
      <c r="BK128" s="200">
        <f>SUM(BK129:BK144)</f>
        <v>0</v>
      </c>
    </row>
    <row r="129" spans="1:65" s="2" customFormat="1" ht="63.75" customHeight="1">
      <c r="A129" s="33"/>
      <c r="B129" s="34"/>
      <c r="C129" s="203" t="s">
        <v>82</v>
      </c>
      <c r="D129" s="203" t="s">
        <v>131</v>
      </c>
      <c r="E129" s="204" t="s">
        <v>132</v>
      </c>
      <c r="F129" s="205" t="s">
        <v>133</v>
      </c>
      <c r="G129" s="206" t="s">
        <v>134</v>
      </c>
      <c r="H129" s="207">
        <v>4.5599999999999996</v>
      </c>
      <c r="I129" s="208"/>
      <c r="J129" s="209">
        <f>ROUND(I129*H129,2)</f>
        <v>0</v>
      </c>
      <c r="K129" s="210"/>
      <c r="L129" s="38"/>
      <c r="M129" s="211" t="s">
        <v>1</v>
      </c>
      <c r="N129" s="212" t="s">
        <v>39</v>
      </c>
      <c r="O129" s="70"/>
      <c r="P129" s="213">
        <f>O129*H129</f>
        <v>0</v>
      </c>
      <c r="Q129" s="213">
        <v>0</v>
      </c>
      <c r="R129" s="213">
        <f>Q129*H129</f>
        <v>0</v>
      </c>
      <c r="S129" s="213">
        <v>0.32</v>
      </c>
      <c r="T129" s="214">
        <f>S129*H129</f>
        <v>1.4591999999999998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15" t="s">
        <v>135</v>
      </c>
      <c r="AT129" s="215" t="s">
        <v>131</v>
      </c>
      <c r="AU129" s="215" t="s">
        <v>84</v>
      </c>
      <c r="AY129" s="16" t="s">
        <v>129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6" t="s">
        <v>82</v>
      </c>
      <c r="BK129" s="216">
        <f>ROUND(I129*H129,2)</f>
        <v>0</v>
      </c>
      <c r="BL129" s="16" t="s">
        <v>135</v>
      </c>
      <c r="BM129" s="215" t="s">
        <v>136</v>
      </c>
    </row>
    <row r="130" spans="1:65" s="13" customFormat="1">
      <c r="B130" s="217"/>
      <c r="C130" s="218"/>
      <c r="D130" s="219" t="s">
        <v>137</v>
      </c>
      <c r="E130" s="220" t="s">
        <v>1</v>
      </c>
      <c r="F130" s="221" t="s">
        <v>138</v>
      </c>
      <c r="G130" s="218"/>
      <c r="H130" s="222">
        <v>4.5599999999999996</v>
      </c>
      <c r="I130" s="223"/>
      <c r="J130" s="218"/>
      <c r="K130" s="218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137</v>
      </c>
      <c r="AU130" s="228" t="s">
        <v>84</v>
      </c>
      <c r="AV130" s="13" t="s">
        <v>84</v>
      </c>
      <c r="AW130" s="13" t="s">
        <v>31</v>
      </c>
      <c r="AX130" s="13" t="s">
        <v>82</v>
      </c>
      <c r="AY130" s="228" t="s">
        <v>129</v>
      </c>
    </row>
    <row r="131" spans="1:65" s="2" customFormat="1" ht="61.5" customHeight="1">
      <c r="A131" s="33"/>
      <c r="B131" s="34"/>
      <c r="C131" s="203" t="s">
        <v>84</v>
      </c>
      <c r="D131" s="203" t="s">
        <v>131</v>
      </c>
      <c r="E131" s="204" t="s">
        <v>139</v>
      </c>
      <c r="F131" s="205" t="s">
        <v>140</v>
      </c>
      <c r="G131" s="206" t="s">
        <v>134</v>
      </c>
      <c r="H131" s="207">
        <v>3</v>
      </c>
      <c r="I131" s="208"/>
      <c r="J131" s="209">
        <f>ROUND(I131*H131,2)</f>
        <v>0</v>
      </c>
      <c r="K131" s="210"/>
      <c r="L131" s="38"/>
      <c r="M131" s="211" t="s">
        <v>1</v>
      </c>
      <c r="N131" s="212" t="s">
        <v>39</v>
      </c>
      <c r="O131" s="70"/>
      <c r="P131" s="213">
        <f>O131*H131</f>
        <v>0</v>
      </c>
      <c r="Q131" s="213">
        <v>0</v>
      </c>
      <c r="R131" s="213">
        <f>Q131*H131</f>
        <v>0</v>
      </c>
      <c r="S131" s="213">
        <v>0.29499999999999998</v>
      </c>
      <c r="T131" s="214">
        <f>S131*H131</f>
        <v>0.88500000000000001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15" t="s">
        <v>135</v>
      </c>
      <c r="AT131" s="215" t="s">
        <v>131</v>
      </c>
      <c r="AU131" s="215" t="s">
        <v>84</v>
      </c>
      <c r="AY131" s="16" t="s">
        <v>129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6" t="s">
        <v>82</v>
      </c>
      <c r="BK131" s="216">
        <f>ROUND(I131*H131,2)</f>
        <v>0</v>
      </c>
      <c r="BL131" s="16" t="s">
        <v>135</v>
      </c>
      <c r="BM131" s="215" t="s">
        <v>141</v>
      </c>
    </row>
    <row r="132" spans="1:65" s="2" customFormat="1" ht="49.5" customHeight="1">
      <c r="A132" s="33"/>
      <c r="B132" s="34"/>
      <c r="C132" s="203" t="s">
        <v>142</v>
      </c>
      <c r="D132" s="203" t="s">
        <v>131</v>
      </c>
      <c r="E132" s="204" t="s">
        <v>143</v>
      </c>
      <c r="F132" s="205" t="s">
        <v>144</v>
      </c>
      <c r="G132" s="206" t="s">
        <v>145</v>
      </c>
      <c r="H132" s="207">
        <v>0.39200000000000002</v>
      </c>
      <c r="I132" s="208"/>
      <c r="J132" s="209">
        <f>ROUND(I132*H132,2)</f>
        <v>0</v>
      </c>
      <c r="K132" s="210"/>
      <c r="L132" s="38"/>
      <c r="M132" s="211" t="s">
        <v>1</v>
      </c>
      <c r="N132" s="212" t="s">
        <v>39</v>
      </c>
      <c r="O132" s="70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15" t="s">
        <v>135</v>
      </c>
      <c r="AT132" s="215" t="s">
        <v>131</v>
      </c>
      <c r="AU132" s="215" t="s">
        <v>84</v>
      </c>
      <c r="AY132" s="16" t="s">
        <v>129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6" t="s">
        <v>82</v>
      </c>
      <c r="BK132" s="216">
        <f>ROUND(I132*H132,2)</f>
        <v>0</v>
      </c>
      <c r="BL132" s="16" t="s">
        <v>135</v>
      </c>
      <c r="BM132" s="215" t="s">
        <v>146</v>
      </c>
    </row>
    <row r="133" spans="1:65" s="13" customFormat="1">
      <c r="B133" s="217"/>
      <c r="C133" s="218"/>
      <c r="D133" s="219" t="s">
        <v>137</v>
      </c>
      <c r="E133" s="220" t="s">
        <v>1</v>
      </c>
      <c r="F133" s="221" t="s">
        <v>147</v>
      </c>
      <c r="G133" s="218"/>
      <c r="H133" s="222">
        <v>0.39200000000000002</v>
      </c>
      <c r="I133" s="223"/>
      <c r="J133" s="218"/>
      <c r="K133" s="218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137</v>
      </c>
      <c r="AU133" s="228" t="s">
        <v>84</v>
      </c>
      <c r="AV133" s="13" t="s">
        <v>84</v>
      </c>
      <c r="AW133" s="13" t="s">
        <v>31</v>
      </c>
      <c r="AX133" s="13" t="s">
        <v>82</v>
      </c>
      <c r="AY133" s="228" t="s">
        <v>129</v>
      </c>
    </row>
    <row r="134" spans="1:65" s="2" customFormat="1" ht="63.75" customHeight="1">
      <c r="A134" s="33"/>
      <c r="B134" s="34"/>
      <c r="C134" s="203" t="s">
        <v>135</v>
      </c>
      <c r="D134" s="203" t="s">
        <v>131</v>
      </c>
      <c r="E134" s="204" t="s">
        <v>148</v>
      </c>
      <c r="F134" s="205" t="s">
        <v>149</v>
      </c>
      <c r="G134" s="206" t="s">
        <v>145</v>
      </c>
      <c r="H134" s="207">
        <v>0.39200000000000002</v>
      </c>
      <c r="I134" s="208"/>
      <c r="J134" s="209">
        <f>ROUND(I134*H134,2)</f>
        <v>0</v>
      </c>
      <c r="K134" s="210"/>
      <c r="L134" s="38"/>
      <c r="M134" s="211" t="s">
        <v>1</v>
      </c>
      <c r="N134" s="212" t="s">
        <v>39</v>
      </c>
      <c r="O134" s="70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15" t="s">
        <v>135</v>
      </c>
      <c r="AT134" s="215" t="s">
        <v>131</v>
      </c>
      <c r="AU134" s="215" t="s">
        <v>84</v>
      </c>
      <c r="AY134" s="16" t="s">
        <v>129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6" t="s">
        <v>82</v>
      </c>
      <c r="BK134" s="216">
        <f>ROUND(I134*H134,2)</f>
        <v>0</v>
      </c>
      <c r="BL134" s="16" t="s">
        <v>135</v>
      </c>
      <c r="BM134" s="215" t="s">
        <v>150</v>
      </c>
    </row>
    <row r="135" spans="1:65" s="2" customFormat="1" ht="62.25" customHeight="1">
      <c r="A135" s="33"/>
      <c r="B135" s="34"/>
      <c r="C135" s="203" t="s">
        <v>151</v>
      </c>
      <c r="D135" s="203" t="s">
        <v>131</v>
      </c>
      <c r="E135" s="204" t="s">
        <v>152</v>
      </c>
      <c r="F135" s="205" t="s">
        <v>153</v>
      </c>
      <c r="G135" s="206" t="s">
        <v>145</v>
      </c>
      <c r="H135" s="207">
        <v>20</v>
      </c>
      <c r="I135" s="208"/>
      <c r="J135" s="209">
        <f>ROUND(I135*H135,2)</f>
        <v>0</v>
      </c>
      <c r="K135" s="210"/>
      <c r="L135" s="38"/>
      <c r="M135" s="211" t="s">
        <v>1</v>
      </c>
      <c r="N135" s="212" t="s">
        <v>39</v>
      </c>
      <c r="O135" s="70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15" t="s">
        <v>135</v>
      </c>
      <c r="AT135" s="215" t="s">
        <v>131</v>
      </c>
      <c r="AU135" s="215" t="s">
        <v>84</v>
      </c>
      <c r="AY135" s="16" t="s">
        <v>129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6" t="s">
        <v>82</v>
      </c>
      <c r="BK135" s="216">
        <f>ROUND(I135*H135,2)</f>
        <v>0</v>
      </c>
      <c r="BL135" s="16" t="s">
        <v>135</v>
      </c>
      <c r="BM135" s="215" t="s">
        <v>154</v>
      </c>
    </row>
    <row r="136" spans="1:65" s="13" customFormat="1">
      <c r="B136" s="217"/>
      <c r="C136" s="218"/>
      <c r="D136" s="219" t="s">
        <v>137</v>
      </c>
      <c r="E136" s="220" t="s">
        <v>1</v>
      </c>
      <c r="F136" s="221" t="s">
        <v>155</v>
      </c>
      <c r="G136" s="218"/>
      <c r="H136" s="222">
        <v>20</v>
      </c>
      <c r="I136" s="223"/>
      <c r="J136" s="218"/>
      <c r="K136" s="218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137</v>
      </c>
      <c r="AU136" s="228" t="s">
        <v>84</v>
      </c>
      <c r="AV136" s="13" t="s">
        <v>84</v>
      </c>
      <c r="AW136" s="13" t="s">
        <v>31</v>
      </c>
      <c r="AX136" s="13" t="s">
        <v>82</v>
      </c>
      <c r="AY136" s="228" t="s">
        <v>129</v>
      </c>
    </row>
    <row r="137" spans="1:65" s="2" customFormat="1" ht="67.5" customHeight="1">
      <c r="A137" s="33"/>
      <c r="B137" s="34"/>
      <c r="C137" s="203" t="s">
        <v>156</v>
      </c>
      <c r="D137" s="203" t="s">
        <v>131</v>
      </c>
      <c r="E137" s="204" t="s">
        <v>157</v>
      </c>
      <c r="F137" s="205" t="s">
        <v>158</v>
      </c>
      <c r="G137" s="206" t="s">
        <v>145</v>
      </c>
      <c r="H137" s="207">
        <v>20</v>
      </c>
      <c r="I137" s="208"/>
      <c r="J137" s="209">
        <f t="shared" ref="J137:J142" si="0">ROUND(I137*H137,2)</f>
        <v>0</v>
      </c>
      <c r="K137" s="210"/>
      <c r="L137" s="38"/>
      <c r="M137" s="211" t="s">
        <v>1</v>
      </c>
      <c r="N137" s="212" t="s">
        <v>39</v>
      </c>
      <c r="O137" s="70"/>
      <c r="P137" s="213">
        <f t="shared" ref="P137:P142" si="1">O137*H137</f>
        <v>0</v>
      </c>
      <c r="Q137" s="213">
        <v>0</v>
      </c>
      <c r="R137" s="213">
        <f t="shared" ref="R137:R142" si="2">Q137*H137</f>
        <v>0</v>
      </c>
      <c r="S137" s="213">
        <v>0</v>
      </c>
      <c r="T137" s="214">
        <f t="shared" ref="T137:T142" si="3"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15" t="s">
        <v>135</v>
      </c>
      <c r="AT137" s="215" t="s">
        <v>131</v>
      </c>
      <c r="AU137" s="215" t="s">
        <v>84</v>
      </c>
      <c r="AY137" s="16" t="s">
        <v>129</v>
      </c>
      <c r="BE137" s="216">
        <f t="shared" ref="BE137:BE142" si="4">IF(N137="základní",J137,0)</f>
        <v>0</v>
      </c>
      <c r="BF137" s="216">
        <f t="shared" ref="BF137:BF142" si="5">IF(N137="snížená",J137,0)</f>
        <v>0</v>
      </c>
      <c r="BG137" s="216">
        <f t="shared" ref="BG137:BG142" si="6">IF(N137="zákl. přenesená",J137,0)</f>
        <v>0</v>
      </c>
      <c r="BH137" s="216">
        <f t="shared" ref="BH137:BH142" si="7">IF(N137="sníž. přenesená",J137,0)</f>
        <v>0</v>
      </c>
      <c r="BI137" s="216">
        <f t="shared" ref="BI137:BI142" si="8">IF(N137="nulová",J137,0)</f>
        <v>0</v>
      </c>
      <c r="BJ137" s="16" t="s">
        <v>82</v>
      </c>
      <c r="BK137" s="216">
        <f t="shared" ref="BK137:BK142" si="9">ROUND(I137*H137,2)</f>
        <v>0</v>
      </c>
      <c r="BL137" s="16" t="s">
        <v>135</v>
      </c>
      <c r="BM137" s="215" t="s">
        <v>159</v>
      </c>
    </row>
    <row r="138" spans="1:65" s="2" customFormat="1" ht="49.5" customHeight="1">
      <c r="A138" s="33"/>
      <c r="B138" s="34"/>
      <c r="C138" s="203" t="s">
        <v>160</v>
      </c>
      <c r="D138" s="203" t="s">
        <v>131</v>
      </c>
      <c r="E138" s="204" t="s">
        <v>161</v>
      </c>
      <c r="F138" s="205" t="s">
        <v>162</v>
      </c>
      <c r="G138" s="206" t="s">
        <v>145</v>
      </c>
      <c r="H138" s="207">
        <v>20.391999999999999</v>
      </c>
      <c r="I138" s="208"/>
      <c r="J138" s="209">
        <f t="shared" si="0"/>
        <v>0</v>
      </c>
      <c r="K138" s="210"/>
      <c r="L138" s="38"/>
      <c r="M138" s="211" t="s">
        <v>1</v>
      </c>
      <c r="N138" s="212" t="s">
        <v>39</v>
      </c>
      <c r="O138" s="70"/>
      <c r="P138" s="213">
        <f t="shared" si="1"/>
        <v>0</v>
      </c>
      <c r="Q138" s="213">
        <v>0</v>
      </c>
      <c r="R138" s="213">
        <f t="shared" si="2"/>
        <v>0</v>
      </c>
      <c r="S138" s="213">
        <v>0</v>
      </c>
      <c r="T138" s="214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15" t="s">
        <v>135</v>
      </c>
      <c r="AT138" s="215" t="s">
        <v>131</v>
      </c>
      <c r="AU138" s="215" t="s">
        <v>84</v>
      </c>
      <c r="AY138" s="16" t="s">
        <v>129</v>
      </c>
      <c r="BE138" s="216">
        <f t="shared" si="4"/>
        <v>0</v>
      </c>
      <c r="BF138" s="216">
        <f t="shared" si="5"/>
        <v>0</v>
      </c>
      <c r="BG138" s="216">
        <f t="shared" si="6"/>
        <v>0</v>
      </c>
      <c r="BH138" s="216">
        <f t="shared" si="7"/>
        <v>0</v>
      </c>
      <c r="BI138" s="216">
        <f t="shared" si="8"/>
        <v>0</v>
      </c>
      <c r="BJ138" s="16" t="s">
        <v>82</v>
      </c>
      <c r="BK138" s="216">
        <f t="shared" si="9"/>
        <v>0</v>
      </c>
      <c r="BL138" s="16" t="s">
        <v>135</v>
      </c>
      <c r="BM138" s="215" t="s">
        <v>163</v>
      </c>
    </row>
    <row r="139" spans="1:65" s="2" customFormat="1" ht="54" customHeight="1">
      <c r="A139" s="33"/>
      <c r="B139" s="34"/>
      <c r="C139" s="203" t="s">
        <v>164</v>
      </c>
      <c r="D139" s="203" t="s">
        <v>131</v>
      </c>
      <c r="E139" s="204" t="s">
        <v>165</v>
      </c>
      <c r="F139" s="205" t="s">
        <v>166</v>
      </c>
      <c r="G139" s="206" t="s">
        <v>145</v>
      </c>
      <c r="H139" s="207">
        <v>1</v>
      </c>
      <c r="I139" s="208"/>
      <c r="J139" s="209">
        <f t="shared" si="0"/>
        <v>0</v>
      </c>
      <c r="K139" s="210"/>
      <c r="L139" s="38"/>
      <c r="M139" s="211" t="s">
        <v>1</v>
      </c>
      <c r="N139" s="212" t="s">
        <v>39</v>
      </c>
      <c r="O139" s="70"/>
      <c r="P139" s="213">
        <f t="shared" si="1"/>
        <v>0</v>
      </c>
      <c r="Q139" s="213">
        <v>0</v>
      </c>
      <c r="R139" s="213">
        <f t="shared" si="2"/>
        <v>0</v>
      </c>
      <c r="S139" s="213">
        <v>0</v>
      </c>
      <c r="T139" s="214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15" t="s">
        <v>135</v>
      </c>
      <c r="AT139" s="215" t="s">
        <v>131</v>
      </c>
      <c r="AU139" s="215" t="s">
        <v>84</v>
      </c>
      <c r="AY139" s="16" t="s">
        <v>129</v>
      </c>
      <c r="BE139" s="216">
        <f t="shared" si="4"/>
        <v>0</v>
      </c>
      <c r="BF139" s="216">
        <f t="shared" si="5"/>
        <v>0</v>
      </c>
      <c r="BG139" s="216">
        <f t="shared" si="6"/>
        <v>0</v>
      </c>
      <c r="BH139" s="216">
        <f t="shared" si="7"/>
        <v>0</v>
      </c>
      <c r="BI139" s="216">
        <f t="shared" si="8"/>
        <v>0</v>
      </c>
      <c r="BJ139" s="16" t="s">
        <v>82</v>
      </c>
      <c r="BK139" s="216">
        <f t="shared" si="9"/>
        <v>0</v>
      </c>
      <c r="BL139" s="16" t="s">
        <v>135</v>
      </c>
      <c r="BM139" s="215" t="s">
        <v>167</v>
      </c>
    </row>
    <row r="140" spans="1:65" s="2" customFormat="1" ht="16.5" customHeight="1">
      <c r="A140" s="33"/>
      <c r="B140" s="34"/>
      <c r="C140" s="203" t="s">
        <v>168</v>
      </c>
      <c r="D140" s="203" t="s">
        <v>131</v>
      </c>
      <c r="E140" s="204" t="s">
        <v>169</v>
      </c>
      <c r="F140" s="205" t="s">
        <v>170</v>
      </c>
      <c r="G140" s="206" t="s">
        <v>145</v>
      </c>
      <c r="H140" s="207">
        <v>1</v>
      </c>
      <c r="I140" s="208"/>
      <c r="J140" s="209">
        <f t="shared" si="0"/>
        <v>0</v>
      </c>
      <c r="K140" s="210"/>
      <c r="L140" s="38"/>
      <c r="M140" s="211" t="s">
        <v>1</v>
      </c>
      <c r="N140" s="212" t="s">
        <v>39</v>
      </c>
      <c r="O140" s="70"/>
      <c r="P140" s="213">
        <f t="shared" si="1"/>
        <v>0</v>
      </c>
      <c r="Q140" s="213">
        <v>0</v>
      </c>
      <c r="R140" s="213">
        <f t="shared" si="2"/>
        <v>0</v>
      </c>
      <c r="S140" s="213">
        <v>0</v>
      </c>
      <c r="T140" s="214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15" t="s">
        <v>135</v>
      </c>
      <c r="AT140" s="215" t="s">
        <v>131</v>
      </c>
      <c r="AU140" s="215" t="s">
        <v>84</v>
      </c>
      <c r="AY140" s="16" t="s">
        <v>129</v>
      </c>
      <c r="BE140" s="216">
        <f t="shared" si="4"/>
        <v>0</v>
      </c>
      <c r="BF140" s="216">
        <f t="shared" si="5"/>
        <v>0</v>
      </c>
      <c r="BG140" s="216">
        <f t="shared" si="6"/>
        <v>0</v>
      </c>
      <c r="BH140" s="216">
        <f t="shared" si="7"/>
        <v>0</v>
      </c>
      <c r="BI140" s="216">
        <f t="shared" si="8"/>
        <v>0</v>
      </c>
      <c r="BJ140" s="16" t="s">
        <v>82</v>
      </c>
      <c r="BK140" s="216">
        <f t="shared" si="9"/>
        <v>0</v>
      </c>
      <c r="BL140" s="16" t="s">
        <v>135</v>
      </c>
      <c r="BM140" s="215" t="s">
        <v>171</v>
      </c>
    </row>
    <row r="141" spans="1:65" s="2" customFormat="1" ht="39.75" customHeight="1">
      <c r="A141" s="33"/>
      <c r="B141" s="34"/>
      <c r="C141" s="203" t="s">
        <v>172</v>
      </c>
      <c r="D141" s="203" t="s">
        <v>131</v>
      </c>
      <c r="E141" s="204" t="s">
        <v>173</v>
      </c>
      <c r="F141" s="205" t="s">
        <v>174</v>
      </c>
      <c r="G141" s="206" t="s">
        <v>175</v>
      </c>
      <c r="H141" s="207">
        <v>2</v>
      </c>
      <c r="I141" s="208"/>
      <c r="J141" s="209">
        <f t="shared" si="0"/>
        <v>0</v>
      </c>
      <c r="K141" s="210"/>
      <c r="L141" s="38"/>
      <c r="M141" s="211" t="s">
        <v>1</v>
      </c>
      <c r="N141" s="212" t="s">
        <v>39</v>
      </c>
      <c r="O141" s="70"/>
      <c r="P141" s="213">
        <f t="shared" si="1"/>
        <v>0</v>
      </c>
      <c r="Q141" s="213">
        <v>0</v>
      </c>
      <c r="R141" s="213">
        <f t="shared" si="2"/>
        <v>0</v>
      </c>
      <c r="S141" s="213">
        <v>0</v>
      </c>
      <c r="T141" s="214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15" t="s">
        <v>135</v>
      </c>
      <c r="AT141" s="215" t="s">
        <v>131</v>
      </c>
      <c r="AU141" s="215" t="s">
        <v>84</v>
      </c>
      <c r="AY141" s="16" t="s">
        <v>129</v>
      </c>
      <c r="BE141" s="216">
        <f t="shared" si="4"/>
        <v>0</v>
      </c>
      <c r="BF141" s="216">
        <f t="shared" si="5"/>
        <v>0</v>
      </c>
      <c r="BG141" s="216">
        <f t="shared" si="6"/>
        <v>0</v>
      </c>
      <c r="BH141" s="216">
        <f t="shared" si="7"/>
        <v>0</v>
      </c>
      <c r="BI141" s="216">
        <f t="shared" si="8"/>
        <v>0</v>
      </c>
      <c r="BJ141" s="16" t="s">
        <v>82</v>
      </c>
      <c r="BK141" s="216">
        <f t="shared" si="9"/>
        <v>0</v>
      </c>
      <c r="BL141" s="16" t="s">
        <v>135</v>
      </c>
      <c r="BM141" s="215" t="s">
        <v>176</v>
      </c>
    </row>
    <row r="142" spans="1:65" s="2" customFormat="1" ht="63.75" customHeight="1">
      <c r="A142" s="33"/>
      <c r="B142" s="34"/>
      <c r="C142" s="203" t="s">
        <v>177</v>
      </c>
      <c r="D142" s="203" t="s">
        <v>131</v>
      </c>
      <c r="E142" s="204" t="s">
        <v>178</v>
      </c>
      <c r="F142" s="205" t="s">
        <v>179</v>
      </c>
      <c r="G142" s="206" t="s">
        <v>145</v>
      </c>
      <c r="H142" s="207">
        <v>20</v>
      </c>
      <c r="I142" s="208"/>
      <c r="J142" s="209">
        <f t="shared" si="0"/>
        <v>0</v>
      </c>
      <c r="K142" s="210"/>
      <c r="L142" s="38"/>
      <c r="M142" s="211" t="s">
        <v>1</v>
      </c>
      <c r="N142" s="212" t="s">
        <v>39</v>
      </c>
      <c r="O142" s="70"/>
      <c r="P142" s="213">
        <f t="shared" si="1"/>
        <v>0</v>
      </c>
      <c r="Q142" s="213">
        <v>0</v>
      </c>
      <c r="R142" s="213">
        <f t="shared" si="2"/>
        <v>0</v>
      </c>
      <c r="S142" s="213">
        <v>0</v>
      </c>
      <c r="T142" s="214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15" t="s">
        <v>135</v>
      </c>
      <c r="AT142" s="215" t="s">
        <v>131</v>
      </c>
      <c r="AU142" s="215" t="s">
        <v>84</v>
      </c>
      <c r="AY142" s="16" t="s">
        <v>129</v>
      </c>
      <c r="BE142" s="216">
        <f t="shared" si="4"/>
        <v>0</v>
      </c>
      <c r="BF142" s="216">
        <f t="shared" si="5"/>
        <v>0</v>
      </c>
      <c r="BG142" s="216">
        <f t="shared" si="6"/>
        <v>0</v>
      </c>
      <c r="BH142" s="216">
        <f t="shared" si="7"/>
        <v>0</v>
      </c>
      <c r="BI142" s="216">
        <f t="shared" si="8"/>
        <v>0</v>
      </c>
      <c r="BJ142" s="16" t="s">
        <v>82</v>
      </c>
      <c r="BK142" s="216">
        <f t="shared" si="9"/>
        <v>0</v>
      </c>
      <c r="BL142" s="16" t="s">
        <v>135</v>
      </c>
      <c r="BM142" s="215" t="s">
        <v>180</v>
      </c>
    </row>
    <row r="143" spans="1:65" s="13" customFormat="1">
      <c r="B143" s="217"/>
      <c r="C143" s="218"/>
      <c r="D143" s="219" t="s">
        <v>137</v>
      </c>
      <c r="E143" s="220" t="s">
        <v>1</v>
      </c>
      <c r="F143" s="221" t="s">
        <v>155</v>
      </c>
      <c r="G143" s="218"/>
      <c r="H143" s="222">
        <v>20</v>
      </c>
      <c r="I143" s="223"/>
      <c r="J143" s="218"/>
      <c r="K143" s="218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137</v>
      </c>
      <c r="AU143" s="228" t="s">
        <v>84</v>
      </c>
      <c r="AV143" s="13" t="s">
        <v>84</v>
      </c>
      <c r="AW143" s="13" t="s">
        <v>31</v>
      </c>
      <c r="AX143" s="13" t="s">
        <v>82</v>
      </c>
      <c r="AY143" s="228" t="s">
        <v>129</v>
      </c>
    </row>
    <row r="144" spans="1:65" s="2" customFormat="1" ht="61.5" customHeight="1">
      <c r="A144" s="33"/>
      <c r="B144" s="34"/>
      <c r="C144" s="203" t="s">
        <v>181</v>
      </c>
      <c r="D144" s="203" t="s">
        <v>131</v>
      </c>
      <c r="E144" s="204" t="s">
        <v>182</v>
      </c>
      <c r="F144" s="205" t="s">
        <v>183</v>
      </c>
      <c r="G144" s="206" t="s">
        <v>145</v>
      </c>
      <c r="H144" s="207">
        <v>10</v>
      </c>
      <c r="I144" s="208"/>
      <c r="J144" s="209">
        <f>ROUND(I144*H144,2)</f>
        <v>0</v>
      </c>
      <c r="K144" s="210"/>
      <c r="L144" s="38"/>
      <c r="M144" s="211" t="s">
        <v>1</v>
      </c>
      <c r="N144" s="212" t="s">
        <v>39</v>
      </c>
      <c r="O144" s="70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15" t="s">
        <v>135</v>
      </c>
      <c r="AT144" s="215" t="s">
        <v>131</v>
      </c>
      <c r="AU144" s="215" t="s">
        <v>84</v>
      </c>
      <c r="AY144" s="16" t="s">
        <v>129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6" t="s">
        <v>82</v>
      </c>
      <c r="BK144" s="216">
        <f>ROUND(I144*H144,2)</f>
        <v>0</v>
      </c>
      <c r="BL144" s="16" t="s">
        <v>135</v>
      </c>
      <c r="BM144" s="215" t="s">
        <v>184</v>
      </c>
    </row>
    <row r="145" spans="1:65" s="12" customFormat="1" ht="22.9" customHeight="1">
      <c r="B145" s="187"/>
      <c r="C145" s="188"/>
      <c r="D145" s="189" t="s">
        <v>73</v>
      </c>
      <c r="E145" s="201" t="s">
        <v>84</v>
      </c>
      <c r="F145" s="201" t="s">
        <v>185</v>
      </c>
      <c r="G145" s="188"/>
      <c r="H145" s="188"/>
      <c r="I145" s="191"/>
      <c r="J145" s="202">
        <f>BK145</f>
        <v>0</v>
      </c>
      <c r="K145" s="188"/>
      <c r="L145" s="193"/>
      <c r="M145" s="194"/>
      <c r="N145" s="195"/>
      <c r="O145" s="195"/>
      <c r="P145" s="196">
        <f>SUM(P146:P148)</f>
        <v>0</v>
      </c>
      <c r="Q145" s="195"/>
      <c r="R145" s="196">
        <f>SUM(R146:R148)</f>
        <v>1.0238782200000001</v>
      </c>
      <c r="S145" s="195"/>
      <c r="T145" s="197">
        <f>SUM(T146:T148)</f>
        <v>0</v>
      </c>
      <c r="AR145" s="198" t="s">
        <v>82</v>
      </c>
      <c r="AT145" s="199" t="s">
        <v>73</v>
      </c>
      <c r="AU145" s="199" t="s">
        <v>82</v>
      </c>
      <c r="AY145" s="198" t="s">
        <v>129</v>
      </c>
      <c r="BK145" s="200">
        <f>SUM(BK146:BK148)</f>
        <v>0</v>
      </c>
    </row>
    <row r="146" spans="1:65" s="2" customFormat="1" ht="51.75" customHeight="1">
      <c r="A146" s="33"/>
      <c r="B146" s="34"/>
      <c r="C146" s="203" t="s">
        <v>186</v>
      </c>
      <c r="D146" s="203" t="s">
        <v>131</v>
      </c>
      <c r="E146" s="204" t="s">
        <v>187</v>
      </c>
      <c r="F146" s="205" t="s">
        <v>188</v>
      </c>
      <c r="G146" s="206" t="s">
        <v>145</v>
      </c>
      <c r="H146" s="207">
        <v>0.39200000000000002</v>
      </c>
      <c r="I146" s="208"/>
      <c r="J146" s="209">
        <f>ROUND(I146*H146,2)</f>
        <v>0</v>
      </c>
      <c r="K146" s="210"/>
      <c r="L146" s="38"/>
      <c r="M146" s="211" t="s">
        <v>1</v>
      </c>
      <c r="N146" s="212" t="s">
        <v>39</v>
      </c>
      <c r="O146" s="70"/>
      <c r="P146" s="213">
        <f>O146*H146</f>
        <v>0</v>
      </c>
      <c r="Q146" s="213">
        <v>2.5441600000000002</v>
      </c>
      <c r="R146" s="213">
        <f>Q146*H146</f>
        <v>0.99731072000000009</v>
      </c>
      <c r="S146" s="213">
        <v>0</v>
      </c>
      <c r="T146" s="214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15" t="s">
        <v>135</v>
      </c>
      <c r="AT146" s="215" t="s">
        <v>131</v>
      </c>
      <c r="AU146" s="215" t="s">
        <v>84</v>
      </c>
      <c r="AY146" s="16" t="s">
        <v>129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6" t="s">
        <v>82</v>
      </c>
      <c r="BK146" s="216">
        <f>ROUND(I146*H146,2)</f>
        <v>0</v>
      </c>
      <c r="BL146" s="16" t="s">
        <v>135</v>
      </c>
      <c r="BM146" s="215" t="s">
        <v>189</v>
      </c>
    </row>
    <row r="147" spans="1:65" s="2" customFormat="1" ht="48.75" customHeight="1">
      <c r="A147" s="33"/>
      <c r="B147" s="34"/>
      <c r="C147" s="203" t="s">
        <v>190</v>
      </c>
      <c r="D147" s="203" t="s">
        <v>131</v>
      </c>
      <c r="E147" s="204" t="s">
        <v>191</v>
      </c>
      <c r="F147" s="205" t="s">
        <v>192</v>
      </c>
      <c r="G147" s="206" t="s">
        <v>134</v>
      </c>
      <c r="H147" s="207">
        <v>0.25</v>
      </c>
      <c r="I147" s="208"/>
      <c r="J147" s="209">
        <f>ROUND(I147*H147,2)</f>
        <v>0</v>
      </c>
      <c r="K147" s="210"/>
      <c r="L147" s="38"/>
      <c r="M147" s="211" t="s">
        <v>1</v>
      </c>
      <c r="N147" s="212" t="s">
        <v>39</v>
      </c>
      <c r="O147" s="70"/>
      <c r="P147" s="213">
        <f>O147*H147</f>
        <v>0</v>
      </c>
      <c r="Q147" s="213">
        <v>0.10627</v>
      </c>
      <c r="R147" s="213">
        <f>Q147*H147</f>
        <v>2.6567500000000001E-2</v>
      </c>
      <c r="S147" s="213">
        <v>0</v>
      </c>
      <c r="T147" s="214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15" t="s">
        <v>135</v>
      </c>
      <c r="AT147" s="215" t="s">
        <v>131</v>
      </c>
      <c r="AU147" s="215" t="s">
        <v>84</v>
      </c>
      <c r="AY147" s="16" t="s">
        <v>129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6" t="s">
        <v>82</v>
      </c>
      <c r="BK147" s="216">
        <f>ROUND(I147*H147,2)</f>
        <v>0</v>
      </c>
      <c r="BL147" s="16" t="s">
        <v>135</v>
      </c>
      <c r="BM147" s="215" t="s">
        <v>193</v>
      </c>
    </row>
    <row r="148" spans="1:65" s="13" customFormat="1">
      <c r="B148" s="217"/>
      <c r="C148" s="218"/>
      <c r="D148" s="219" t="s">
        <v>137</v>
      </c>
      <c r="E148" s="220" t="s">
        <v>1</v>
      </c>
      <c r="F148" s="221" t="s">
        <v>194</v>
      </c>
      <c r="G148" s="218"/>
      <c r="H148" s="222">
        <v>0.25</v>
      </c>
      <c r="I148" s="223"/>
      <c r="J148" s="218"/>
      <c r="K148" s="218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137</v>
      </c>
      <c r="AU148" s="228" t="s">
        <v>84</v>
      </c>
      <c r="AV148" s="13" t="s">
        <v>84</v>
      </c>
      <c r="AW148" s="13" t="s">
        <v>31</v>
      </c>
      <c r="AX148" s="13" t="s">
        <v>82</v>
      </c>
      <c r="AY148" s="228" t="s">
        <v>129</v>
      </c>
    </row>
    <row r="149" spans="1:65" s="12" customFormat="1" ht="22.9" customHeight="1">
      <c r="B149" s="187"/>
      <c r="C149" s="188"/>
      <c r="D149" s="189" t="s">
        <v>73</v>
      </c>
      <c r="E149" s="201" t="s">
        <v>151</v>
      </c>
      <c r="F149" s="201" t="s">
        <v>195</v>
      </c>
      <c r="G149" s="188"/>
      <c r="H149" s="188"/>
      <c r="I149" s="191"/>
      <c r="J149" s="202">
        <f>BK149</f>
        <v>0</v>
      </c>
      <c r="K149" s="188"/>
      <c r="L149" s="193"/>
      <c r="M149" s="194"/>
      <c r="N149" s="195"/>
      <c r="O149" s="195"/>
      <c r="P149" s="196">
        <f>SUM(P150:P155)</f>
        <v>0</v>
      </c>
      <c r="Q149" s="195"/>
      <c r="R149" s="196">
        <f>SUM(R150:R155)</f>
        <v>4.0062219999999993</v>
      </c>
      <c r="S149" s="195"/>
      <c r="T149" s="197">
        <f>SUM(T150:T155)</f>
        <v>0</v>
      </c>
      <c r="AR149" s="198" t="s">
        <v>82</v>
      </c>
      <c r="AT149" s="199" t="s">
        <v>73</v>
      </c>
      <c r="AU149" s="199" t="s">
        <v>82</v>
      </c>
      <c r="AY149" s="198" t="s">
        <v>129</v>
      </c>
      <c r="BK149" s="200">
        <f>SUM(BK150:BK155)</f>
        <v>0</v>
      </c>
    </row>
    <row r="150" spans="1:65" s="2" customFormat="1" ht="27.75" customHeight="1">
      <c r="A150" s="33"/>
      <c r="B150" s="34"/>
      <c r="C150" s="203" t="s">
        <v>8</v>
      </c>
      <c r="D150" s="203" t="s">
        <v>131</v>
      </c>
      <c r="E150" s="204" t="s">
        <v>196</v>
      </c>
      <c r="F150" s="205" t="s">
        <v>197</v>
      </c>
      <c r="G150" s="206" t="s">
        <v>134</v>
      </c>
      <c r="H150" s="207">
        <v>7.56</v>
      </c>
      <c r="I150" s="208"/>
      <c r="J150" s="209">
        <f>ROUND(I150*H150,2)</f>
        <v>0</v>
      </c>
      <c r="K150" s="210"/>
      <c r="L150" s="38"/>
      <c r="M150" s="211" t="s">
        <v>1</v>
      </c>
      <c r="N150" s="212" t="s">
        <v>39</v>
      </c>
      <c r="O150" s="70"/>
      <c r="P150" s="213">
        <f>O150*H150</f>
        <v>0</v>
      </c>
      <c r="Q150" s="213">
        <v>0.378</v>
      </c>
      <c r="R150" s="213">
        <f>Q150*H150</f>
        <v>2.8576799999999998</v>
      </c>
      <c r="S150" s="213">
        <v>0</v>
      </c>
      <c r="T150" s="214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15" t="s">
        <v>135</v>
      </c>
      <c r="AT150" s="215" t="s">
        <v>131</v>
      </c>
      <c r="AU150" s="215" t="s">
        <v>84</v>
      </c>
      <c r="AY150" s="16" t="s">
        <v>129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6" t="s">
        <v>82</v>
      </c>
      <c r="BK150" s="216">
        <f>ROUND(I150*H150,2)</f>
        <v>0</v>
      </c>
      <c r="BL150" s="16" t="s">
        <v>135</v>
      </c>
      <c r="BM150" s="215" t="s">
        <v>198</v>
      </c>
    </row>
    <row r="151" spans="1:65" s="13" customFormat="1">
      <c r="B151" s="217"/>
      <c r="C151" s="218"/>
      <c r="D151" s="219" t="s">
        <v>137</v>
      </c>
      <c r="E151" s="220" t="s">
        <v>1</v>
      </c>
      <c r="F151" s="221" t="s">
        <v>199</v>
      </c>
      <c r="G151" s="218"/>
      <c r="H151" s="222">
        <v>7.56</v>
      </c>
      <c r="I151" s="223"/>
      <c r="J151" s="218"/>
      <c r="K151" s="218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137</v>
      </c>
      <c r="AU151" s="228" t="s">
        <v>84</v>
      </c>
      <c r="AV151" s="13" t="s">
        <v>84</v>
      </c>
      <c r="AW151" s="13" t="s">
        <v>31</v>
      </c>
      <c r="AX151" s="13" t="s">
        <v>82</v>
      </c>
      <c r="AY151" s="228" t="s">
        <v>129</v>
      </c>
    </row>
    <row r="152" spans="1:65" s="2" customFormat="1" ht="54" customHeight="1">
      <c r="A152" s="33"/>
      <c r="B152" s="34"/>
      <c r="C152" s="203" t="s">
        <v>200</v>
      </c>
      <c r="D152" s="203" t="s">
        <v>131</v>
      </c>
      <c r="E152" s="204" t="s">
        <v>201</v>
      </c>
      <c r="F152" s="205" t="s">
        <v>202</v>
      </c>
      <c r="G152" s="206" t="s">
        <v>134</v>
      </c>
      <c r="H152" s="207">
        <v>4.5599999999999996</v>
      </c>
      <c r="I152" s="208"/>
      <c r="J152" s="209">
        <f>ROUND(I152*H152,2)</f>
        <v>0</v>
      </c>
      <c r="K152" s="210"/>
      <c r="L152" s="38"/>
      <c r="M152" s="211" t="s">
        <v>1</v>
      </c>
      <c r="N152" s="212" t="s">
        <v>39</v>
      </c>
      <c r="O152" s="70"/>
      <c r="P152" s="213">
        <f>O152*H152</f>
        <v>0</v>
      </c>
      <c r="Q152" s="213">
        <v>0.1837</v>
      </c>
      <c r="R152" s="213">
        <f>Q152*H152</f>
        <v>0.83767199999999997</v>
      </c>
      <c r="S152" s="213">
        <v>0</v>
      </c>
      <c r="T152" s="214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15" t="s">
        <v>135</v>
      </c>
      <c r="AT152" s="215" t="s">
        <v>131</v>
      </c>
      <c r="AU152" s="215" t="s">
        <v>84</v>
      </c>
      <c r="AY152" s="16" t="s">
        <v>129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6" t="s">
        <v>82</v>
      </c>
      <c r="BK152" s="216">
        <f>ROUND(I152*H152,2)</f>
        <v>0</v>
      </c>
      <c r="BL152" s="16" t="s">
        <v>135</v>
      </c>
      <c r="BM152" s="215" t="s">
        <v>203</v>
      </c>
    </row>
    <row r="153" spans="1:65" s="13" customFormat="1">
      <c r="B153" s="217"/>
      <c r="C153" s="218"/>
      <c r="D153" s="219" t="s">
        <v>137</v>
      </c>
      <c r="E153" s="220" t="s">
        <v>1</v>
      </c>
      <c r="F153" s="221" t="s">
        <v>138</v>
      </c>
      <c r="G153" s="218"/>
      <c r="H153" s="222">
        <v>4.5599999999999996</v>
      </c>
      <c r="I153" s="223"/>
      <c r="J153" s="218"/>
      <c r="K153" s="218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137</v>
      </c>
      <c r="AU153" s="228" t="s">
        <v>84</v>
      </c>
      <c r="AV153" s="13" t="s">
        <v>84</v>
      </c>
      <c r="AW153" s="13" t="s">
        <v>31</v>
      </c>
      <c r="AX153" s="13" t="s">
        <v>82</v>
      </c>
      <c r="AY153" s="228" t="s">
        <v>129</v>
      </c>
    </row>
    <row r="154" spans="1:65" s="2" customFormat="1" ht="75" customHeight="1">
      <c r="A154" s="33"/>
      <c r="B154" s="34"/>
      <c r="C154" s="203" t="s">
        <v>204</v>
      </c>
      <c r="D154" s="203" t="s">
        <v>131</v>
      </c>
      <c r="E154" s="204" t="s">
        <v>205</v>
      </c>
      <c r="F154" s="205" t="s">
        <v>579</v>
      </c>
      <c r="G154" s="206" t="s">
        <v>134</v>
      </c>
      <c r="H154" s="207">
        <v>3</v>
      </c>
      <c r="I154" s="208"/>
      <c r="J154" s="209">
        <f>ROUND(I154*H154,2)</f>
        <v>0</v>
      </c>
      <c r="K154" s="210"/>
      <c r="L154" s="38"/>
      <c r="M154" s="211" t="s">
        <v>1</v>
      </c>
      <c r="N154" s="212" t="s">
        <v>39</v>
      </c>
      <c r="O154" s="70"/>
      <c r="P154" s="213">
        <f>O154*H154</f>
        <v>0</v>
      </c>
      <c r="Q154" s="213">
        <v>0.10362</v>
      </c>
      <c r="R154" s="213">
        <f>Q154*H154</f>
        <v>0.31086000000000003</v>
      </c>
      <c r="S154" s="213">
        <v>0</v>
      </c>
      <c r="T154" s="214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15" t="s">
        <v>135</v>
      </c>
      <c r="AT154" s="215" t="s">
        <v>131</v>
      </c>
      <c r="AU154" s="215" t="s">
        <v>84</v>
      </c>
      <c r="AY154" s="16" t="s">
        <v>129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6" t="s">
        <v>82</v>
      </c>
      <c r="BK154" s="216">
        <f>ROUND(I154*H154,2)</f>
        <v>0</v>
      </c>
      <c r="BL154" s="16" t="s">
        <v>135</v>
      </c>
      <c r="BM154" s="215" t="s">
        <v>206</v>
      </c>
    </row>
    <row r="155" spans="1:65" s="2" customFormat="1" ht="30" customHeight="1">
      <c r="A155" s="33"/>
      <c r="B155" s="34"/>
      <c r="C155" s="203" t="s">
        <v>207</v>
      </c>
      <c r="D155" s="203" t="s">
        <v>131</v>
      </c>
      <c r="E155" s="204" t="s">
        <v>208</v>
      </c>
      <c r="F155" s="205" t="s">
        <v>209</v>
      </c>
      <c r="G155" s="206" t="s">
        <v>210</v>
      </c>
      <c r="H155" s="207">
        <v>1</v>
      </c>
      <c r="I155" s="208"/>
      <c r="J155" s="209">
        <f>ROUND(I155*H155,2)</f>
        <v>0</v>
      </c>
      <c r="K155" s="210"/>
      <c r="L155" s="38"/>
      <c r="M155" s="211" t="s">
        <v>1</v>
      </c>
      <c r="N155" s="212" t="s">
        <v>39</v>
      </c>
      <c r="O155" s="70"/>
      <c r="P155" s="213">
        <f>O155*H155</f>
        <v>0</v>
      </c>
      <c r="Q155" s="213">
        <v>1.0000000000000001E-5</v>
      </c>
      <c r="R155" s="213">
        <f>Q155*H155</f>
        <v>1.0000000000000001E-5</v>
      </c>
      <c r="S155" s="213">
        <v>0</v>
      </c>
      <c r="T155" s="214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15" t="s">
        <v>135</v>
      </c>
      <c r="AT155" s="215" t="s">
        <v>131</v>
      </c>
      <c r="AU155" s="215" t="s">
        <v>84</v>
      </c>
      <c r="AY155" s="16" t="s">
        <v>129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6" t="s">
        <v>82</v>
      </c>
      <c r="BK155" s="216">
        <f>ROUND(I155*H155,2)</f>
        <v>0</v>
      </c>
      <c r="BL155" s="16" t="s">
        <v>135</v>
      </c>
      <c r="BM155" s="215" t="s">
        <v>211</v>
      </c>
    </row>
    <row r="156" spans="1:65" s="12" customFormat="1" ht="22.9" customHeight="1">
      <c r="B156" s="187"/>
      <c r="C156" s="188"/>
      <c r="D156" s="189" t="s">
        <v>73</v>
      </c>
      <c r="E156" s="201" t="s">
        <v>168</v>
      </c>
      <c r="F156" s="201" t="s">
        <v>212</v>
      </c>
      <c r="G156" s="188"/>
      <c r="H156" s="188"/>
      <c r="I156" s="191"/>
      <c r="J156" s="202">
        <f>BK156</f>
        <v>0</v>
      </c>
      <c r="K156" s="188"/>
      <c r="L156" s="193"/>
      <c r="M156" s="194"/>
      <c r="N156" s="195"/>
      <c r="O156" s="195"/>
      <c r="P156" s="196">
        <f>SUM(P157:P158)</f>
        <v>0</v>
      </c>
      <c r="Q156" s="195"/>
      <c r="R156" s="196">
        <f>SUM(R157:R158)</f>
        <v>0</v>
      </c>
      <c r="S156" s="195"/>
      <c r="T156" s="197">
        <f>SUM(T157:T158)</f>
        <v>0</v>
      </c>
      <c r="AR156" s="198" t="s">
        <v>82</v>
      </c>
      <c r="AT156" s="199" t="s">
        <v>73</v>
      </c>
      <c r="AU156" s="199" t="s">
        <v>82</v>
      </c>
      <c r="AY156" s="198" t="s">
        <v>129</v>
      </c>
      <c r="BK156" s="200">
        <f>SUM(BK157:BK158)</f>
        <v>0</v>
      </c>
    </row>
    <row r="157" spans="1:65" s="2" customFormat="1" ht="78.75" customHeight="1">
      <c r="A157" s="33"/>
      <c r="B157" s="34"/>
      <c r="C157" s="203" t="s">
        <v>213</v>
      </c>
      <c r="D157" s="203" t="s">
        <v>131</v>
      </c>
      <c r="E157" s="204" t="s">
        <v>214</v>
      </c>
      <c r="F157" s="205" t="s">
        <v>580</v>
      </c>
      <c r="G157" s="206" t="s">
        <v>134</v>
      </c>
      <c r="H157" s="207">
        <v>3</v>
      </c>
      <c r="I157" s="208"/>
      <c r="J157" s="209">
        <f>ROUND(I157*H157,2)</f>
        <v>0</v>
      </c>
      <c r="K157" s="210"/>
      <c r="L157" s="38"/>
      <c r="M157" s="211" t="s">
        <v>1</v>
      </c>
      <c r="N157" s="212" t="s">
        <v>39</v>
      </c>
      <c r="O157" s="70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15" t="s">
        <v>135</v>
      </c>
      <c r="AT157" s="215" t="s">
        <v>131</v>
      </c>
      <c r="AU157" s="215" t="s">
        <v>84</v>
      </c>
      <c r="AY157" s="16" t="s">
        <v>129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6" t="s">
        <v>82</v>
      </c>
      <c r="BK157" s="216">
        <f>ROUND(I157*H157,2)</f>
        <v>0</v>
      </c>
      <c r="BL157" s="16" t="s">
        <v>135</v>
      </c>
      <c r="BM157" s="215" t="s">
        <v>215</v>
      </c>
    </row>
    <row r="158" spans="1:65" s="2" customFormat="1" ht="62.25" customHeight="1">
      <c r="A158" s="33"/>
      <c r="B158" s="34"/>
      <c r="C158" s="203" t="s">
        <v>216</v>
      </c>
      <c r="D158" s="203" t="s">
        <v>131</v>
      </c>
      <c r="E158" s="204" t="s">
        <v>217</v>
      </c>
      <c r="F158" s="205" t="s">
        <v>218</v>
      </c>
      <c r="G158" s="206" t="s">
        <v>134</v>
      </c>
      <c r="H158" s="207">
        <v>4.5599999999999996</v>
      </c>
      <c r="I158" s="208"/>
      <c r="J158" s="209">
        <f>ROUND(I158*H158,2)</f>
        <v>0</v>
      </c>
      <c r="K158" s="210"/>
      <c r="L158" s="38"/>
      <c r="M158" s="211" t="s">
        <v>1</v>
      </c>
      <c r="N158" s="212" t="s">
        <v>39</v>
      </c>
      <c r="O158" s="70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15" t="s">
        <v>135</v>
      </c>
      <c r="AT158" s="215" t="s">
        <v>131</v>
      </c>
      <c r="AU158" s="215" t="s">
        <v>84</v>
      </c>
      <c r="AY158" s="16" t="s">
        <v>129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6" t="s">
        <v>82</v>
      </c>
      <c r="BK158" s="216">
        <f>ROUND(I158*H158,2)</f>
        <v>0</v>
      </c>
      <c r="BL158" s="16" t="s">
        <v>135</v>
      </c>
      <c r="BM158" s="215" t="s">
        <v>219</v>
      </c>
    </row>
    <row r="159" spans="1:65" s="12" customFormat="1" ht="22.9" customHeight="1">
      <c r="B159" s="187"/>
      <c r="C159" s="188"/>
      <c r="D159" s="189" t="s">
        <v>73</v>
      </c>
      <c r="E159" s="201" t="s">
        <v>220</v>
      </c>
      <c r="F159" s="201" t="s">
        <v>221</v>
      </c>
      <c r="G159" s="188"/>
      <c r="H159" s="188"/>
      <c r="I159" s="191"/>
      <c r="J159" s="202">
        <f>BK159</f>
        <v>0</v>
      </c>
      <c r="K159" s="188"/>
      <c r="L159" s="193"/>
      <c r="M159" s="194"/>
      <c r="N159" s="195"/>
      <c r="O159" s="195"/>
      <c r="P159" s="196">
        <f>P160</f>
        <v>0</v>
      </c>
      <c r="Q159" s="195"/>
      <c r="R159" s="196">
        <f>R160</f>
        <v>0</v>
      </c>
      <c r="S159" s="195"/>
      <c r="T159" s="197">
        <f>T160</f>
        <v>0</v>
      </c>
      <c r="AR159" s="198" t="s">
        <v>82</v>
      </c>
      <c r="AT159" s="199" t="s">
        <v>73</v>
      </c>
      <c r="AU159" s="199" t="s">
        <v>82</v>
      </c>
      <c r="AY159" s="198" t="s">
        <v>129</v>
      </c>
      <c r="BK159" s="200">
        <f>BK160</f>
        <v>0</v>
      </c>
    </row>
    <row r="160" spans="1:65" s="2" customFormat="1" ht="42" customHeight="1">
      <c r="A160" s="33"/>
      <c r="B160" s="34"/>
      <c r="C160" s="203" t="s">
        <v>7</v>
      </c>
      <c r="D160" s="203" t="s">
        <v>131</v>
      </c>
      <c r="E160" s="204" t="s">
        <v>222</v>
      </c>
      <c r="F160" s="205" t="s">
        <v>223</v>
      </c>
      <c r="G160" s="206" t="s">
        <v>175</v>
      </c>
      <c r="H160" s="207">
        <v>5.03</v>
      </c>
      <c r="I160" s="208"/>
      <c r="J160" s="209">
        <f>ROUND(I160*H160,2)</f>
        <v>0</v>
      </c>
      <c r="K160" s="210"/>
      <c r="L160" s="38"/>
      <c r="M160" s="211" t="s">
        <v>1</v>
      </c>
      <c r="N160" s="212" t="s">
        <v>39</v>
      </c>
      <c r="O160" s="70"/>
      <c r="P160" s="213">
        <f>O160*H160</f>
        <v>0</v>
      </c>
      <c r="Q160" s="213">
        <v>0</v>
      </c>
      <c r="R160" s="213">
        <f>Q160*H160</f>
        <v>0</v>
      </c>
      <c r="S160" s="213">
        <v>0</v>
      </c>
      <c r="T160" s="214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15" t="s">
        <v>135</v>
      </c>
      <c r="AT160" s="215" t="s">
        <v>131</v>
      </c>
      <c r="AU160" s="215" t="s">
        <v>84</v>
      </c>
      <c r="AY160" s="16" t="s">
        <v>129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6" t="s">
        <v>82</v>
      </c>
      <c r="BK160" s="216">
        <f>ROUND(I160*H160,2)</f>
        <v>0</v>
      </c>
      <c r="BL160" s="16" t="s">
        <v>135</v>
      </c>
      <c r="BM160" s="215" t="s">
        <v>224</v>
      </c>
    </row>
    <row r="161" spans="1:65" s="12" customFormat="1" ht="25.9" customHeight="1">
      <c r="B161" s="187"/>
      <c r="C161" s="188"/>
      <c r="D161" s="189" t="s">
        <v>73</v>
      </c>
      <c r="E161" s="190" t="s">
        <v>225</v>
      </c>
      <c r="F161" s="190" t="s">
        <v>226</v>
      </c>
      <c r="G161" s="188"/>
      <c r="H161" s="188"/>
      <c r="I161" s="191"/>
      <c r="J161" s="192">
        <f>BK161</f>
        <v>0</v>
      </c>
      <c r="K161" s="188"/>
      <c r="L161" s="193"/>
      <c r="M161" s="194"/>
      <c r="N161" s="195"/>
      <c r="O161" s="195"/>
      <c r="P161" s="196">
        <f>P162</f>
        <v>0</v>
      </c>
      <c r="Q161" s="195"/>
      <c r="R161" s="196">
        <f>R162</f>
        <v>2.3100000000000002E-2</v>
      </c>
      <c r="S161" s="195"/>
      <c r="T161" s="197">
        <f>T162</f>
        <v>0</v>
      </c>
      <c r="AR161" s="198" t="s">
        <v>84</v>
      </c>
      <c r="AT161" s="199" t="s">
        <v>73</v>
      </c>
      <c r="AU161" s="199" t="s">
        <v>74</v>
      </c>
      <c r="AY161" s="198" t="s">
        <v>129</v>
      </c>
      <c r="BK161" s="200">
        <f>BK162</f>
        <v>0</v>
      </c>
    </row>
    <row r="162" spans="1:65" s="12" customFormat="1" ht="22.9" customHeight="1">
      <c r="B162" s="187"/>
      <c r="C162" s="188"/>
      <c r="D162" s="189" t="s">
        <v>73</v>
      </c>
      <c r="E162" s="201" t="s">
        <v>227</v>
      </c>
      <c r="F162" s="201" t="s">
        <v>228</v>
      </c>
      <c r="G162" s="188"/>
      <c r="H162" s="188"/>
      <c r="I162" s="191"/>
      <c r="J162" s="202">
        <f>BK162</f>
        <v>0</v>
      </c>
      <c r="K162" s="188"/>
      <c r="L162" s="193"/>
      <c r="M162" s="194"/>
      <c r="N162" s="195"/>
      <c r="O162" s="195"/>
      <c r="P162" s="196">
        <f>SUM(P163:P166)</f>
        <v>0</v>
      </c>
      <c r="Q162" s="195"/>
      <c r="R162" s="196">
        <f>SUM(R163:R166)</f>
        <v>2.3100000000000002E-2</v>
      </c>
      <c r="S162" s="195"/>
      <c r="T162" s="197">
        <f>SUM(T163:T166)</f>
        <v>0</v>
      </c>
      <c r="AR162" s="198" t="s">
        <v>84</v>
      </c>
      <c r="AT162" s="199" t="s">
        <v>73</v>
      </c>
      <c r="AU162" s="199" t="s">
        <v>82</v>
      </c>
      <c r="AY162" s="198" t="s">
        <v>129</v>
      </c>
      <c r="BK162" s="200">
        <f>SUM(BK163:BK166)</f>
        <v>0</v>
      </c>
    </row>
    <row r="163" spans="1:65" s="2" customFormat="1" ht="41.25" customHeight="1">
      <c r="A163" s="33"/>
      <c r="B163" s="34"/>
      <c r="C163" s="203" t="s">
        <v>229</v>
      </c>
      <c r="D163" s="203" t="s">
        <v>131</v>
      </c>
      <c r="E163" s="204" t="s">
        <v>230</v>
      </c>
      <c r="F163" s="205" t="s">
        <v>231</v>
      </c>
      <c r="G163" s="206" t="s">
        <v>210</v>
      </c>
      <c r="H163" s="207">
        <v>105</v>
      </c>
      <c r="I163" s="208"/>
      <c r="J163" s="209">
        <f>ROUND(I163*H163,2)</f>
        <v>0</v>
      </c>
      <c r="K163" s="210"/>
      <c r="L163" s="38"/>
      <c r="M163" s="211" t="s">
        <v>1</v>
      </c>
      <c r="N163" s="212" t="s">
        <v>39</v>
      </c>
      <c r="O163" s="70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15" t="s">
        <v>200</v>
      </c>
      <c r="AT163" s="215" t="s">
        <v>131</v>
      </c>
      <c r="AU163" s="215" t="s">
        <v>84</v>
      </c>
      <c r="AY163" s="16" t="s">
        <v>129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6" t="s">
        <v>82</v>
      </c>
      <c r="BK163" s="216">
        <f>ROUND(I163*H163,2)</f>
        <v>0</v>
      </c>
      <c r="BL163" s="16" t="s">
        <v>200</v>
      </c>
      <c r="BM163" s="215" t="s">
        <v>232</v>
      </c>
    </row>
    <row r="164" spans="1:65" s="2" customFormat="1" ht="23.25" customHeight="1">
      <c r="A164" s="33"/>
      <c r="B164" s="34"/>
      <c r="C164" s="229" t="s">
        <v>233</v>
      </c>
      <c r="D164" s="229" t="s">
        <v>234</v>
      </c>
      <c r="E164" s="230" t="s">
        <v>235</v>
      </c>
      <c r="F164" s="231" t="s">
        <v>236</v>
      </c>
      <c r="G164" s="232" t="s">
        <v>210</v>
      </c>
      <c r="H164" s="233">
        <v>115.5</v>
      </c>
      <c r="I164" s="234"/>
      <c r="J164" s="235">
        <f>ROUND(I164*H164,2)</f>
        <v>0</v>
      </c>
      <c r="K164" s="236"/>
      <c r="L164" s="237"/>
      <c r="M164" s="238" t="s">
        <v>1</v>
      </c>
      <c r="N164" s="239" t="s">
        <v>39</v>
      </c>
      <c r="O164" s="70"/>
      <c r="P164" s="213">
        <f>O164*H164</f>
        <v>0</v>
      </c>
      <c r="Q164" s="213">
        <v>2.0000000000000001E-4</v>
      </c>
      <c r="R164" s="213">
        <f>Q164*H164</f>
        <v>2.3100000000000002E-2</v>
      </c>
      <c r="S164" s="213">
        <v>0</v>
      </c>
      <c r="T164" s="214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15" t="s">
        <v>237</v>
      </c>
      <c r="AT164" s="215" t="s">
        <v>234</v>
      </c>
      <c r="AU164" s="215" t="s">
        <v>84</v>
      </c>
      <c r="AY164" s="16" t="s">
        <v>129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6" t="s">
        <v>82</v>
      </c>
      <c r="BK164" s="216">
        <f>ROUND(I164*H164,2)</f>
        <v>0</v>
      </c>
      <c r="BL164" s="16" t="s">
        <v>200</v>
      </c>
      <c r="BM164" s="215" t="s">
        <v>238</v>
      </c>
    </row>
    <row r="165" spans="1:65" s="13" customFormat="1">
      <c r="B165" s="217"/>
      <c r="C165" s="218"/>
      <c r="D165" s="219" t="s">
        <v>137</v>
      </c>
      <c r="E165" s="220" t="s">
        <v>1</v>
      </c>
      <c r="F165" s="221" t="s">
        <v>239</v>
      </c>
      <c r="G165" s="218"/>
      <c r="H165" s="222">
        <v>115.5</v>
      </c>
      <c r="I165" s="223"/>
      <c r="J165" s="218"/>
      <c r="K165" s="218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137</v>
      </c>
      <c r="AU165" s="228" t="s">
        <v>84</v>
      </c>
      <c r="AV165" s="13" t="s">
        <v>84</v>
      </c>
      <c r="AW165" s="13" t="s">
        <v>31</v>
      </c>
      <c r="AX165" s="13" t="s">
        <v>82</v>
      </c>
      <c r="AY165" s="228" t="s">
        <v>129</v>
      </c>
    </row>
    <row r="166" spans="1:65" s="2" customFormat="1" ht="43.5" customHeight="1">
      <c r="A166" s="33"/>
      <c r="B166" s="34"/>
      <c r="C166" s="203" t="s">
        <v>240</v>
      </c>
      <c r="D166" s="203" t="s">
        <v>131</v>
      </c>
      <c r="E166" s="204" t="s">
        <v>241</v>
      </c>
      <c r="F166" s="205" t="s">
        <v>242</v>
      </c>
      <c r="G166" s="206" t="s">
        <v>175</v>
      </c>
      <c r="H166" s="207">
        <v>2.3E-2</v>
      </c>
      <c r="I166" s="208"/>
      <c r="J166" s="209">
        <f>ROUND(I166*H166,2)</f>
        <v>0</v>
      </c>
      <c r="K166" s="210"/>
      <c r="L166" s="38"/>
      <c r="M166" s="211" t="s">
        <v>1</v>
      </c>
      <c r="N166" s="212" t="s">
        <v>39</v>
      </c>
      <c r="O166" s="70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15" t="s">
        <v>200</v>
      </c>
      <c r="AT166" s="215" t="s">
        <v>131</v>
      </c>
      <c r="AU166" s="215" t="s">
        <v>84</v>
      </c>
      <c r="AY166" s="16" t="s">
        <v>129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6" t="s">
        <v>82</v>
      </c>
      <c r="BK166" s="216">
        <f>ROUND(I166*H166,2)</f>
        <v>0</v>
      </c>
      <c r="BL166" s="16" t="s">
        <v>200</v>
      </c>
      <c r="BM166" s="215" t="s">
        <v>243</v>
      </c>
    </row>
    <row r="167" spans="1:65" s="12" customFormat="1" ht="25.9" customHeight="1">
      <c r="B167" s="187"/>
      <c r="C167" s="188"/>
      <c r="D167" s="189" t="s">
        <v>73</v>
      </c>
      <c r="E167" s="190" t="s">
        <v>234</v>
      </c>
      <c r="F167" s="190" t="s">
        <v>244</v>
      </c>
      <c r="G167" s="188"/>
      <c r="H167" s="188"/>
      <c r="I167" s="191"/>
      <c r="J167" s="192">
        <f>BK167</f>
        <v>0</v>
      </c>
      <c r="K167" s="188"/>
      <c r="L167" s="193"/>
      <c r="M167" s="194"/>
      <c r="N167" s="195"/>
      <c r="O167" s="195"/>
      <c r="P167" s="196">
        <f>P168</f>
        <v>0</v>
      </c>
      <c r="Q167" s="195"/>
      <c r="R167" s="196">
        <f>R168</f>
        <v>9.0000000000000011E-3</v>
      </c>
      <c r="S167" s="195"/>
      <c r="T167" s="197">
        <f>T168</f>
        <v>0</v>
      </c>
      <c r="AR167" s="198" t="s">
        <v>142</v>
      </c>
      <c r="AT167" s="199" t="s">
        <v>73</v>
      </c>
      <c r="AU167" s="199" t="s">
        <v>74</v>
      </c>
      <c r="AY167" s="198" t="s">
        <v>129</v>
      </c>
      <c r="BK167" s="200">
        <f>BK168</f>
        <v>0</v>
      </c>
    </row>
    <row r="168" spans="1:65" s="12" customFormat="1" ht="22.9" customHeight="1">
      <c r="B168" s="187"/>
      <c r="C168" s="188"/>
      <c r="D168" s="189" t="s">
        <v>73</v>
      </c>
      <c r="E168" s="201" t="s">
        <v>245</v>
      </c>
      <c r="F168" s="201" t="s">
        <v>246</v>
      </c>
      <c r="G168" s="188"/>
      <c r="H168" s="188"/>
      <c r="I168" s="191"/>
      <c r="J168" s="202">
        <f>BK168</f>
        <v>0</v>
      </c>
      <c r="K168" s="188"/>
      <c r="L168" s="193"/>
      <c r="M168" s="194"/>
      <c r="N168" s="195"/>
      <c r="O168" s="195"/>
      <c r="P168" s="196">
        <f>P169</f>
        <v>0</v>
      </c>
      <c r="Q168" s="195"/>
      <c r="R168" s="196">
        <f>R169</f>
        <v>9.0000000000000011E-3</v>
      </c>
      <c r="S168" s="195"/>
      <c r="T168" s="197">
        <f>T169</f>
        <v>0</v>
      </c>
      <c r="AR168" s="198" t="s">
        <v>142</v>
      </c>
      <c r="AT168" s="199" t="s">
        <v>73</v>
      </c>
      <c r="AU168" s="199" t="s">
        <v>82</v>
      </c>
      <c r="AY168" s="198" t="s">
        <v>129</v>
      </c>
      <c r="BK168" s="200">
        <f>BK169</f>
        <v>0</v>
      </c>
    </row>
    <row r="169" spans="1:65" s="2" customFormat="1" ht="45" customHeight="1">
      <c r="A169" s="33"/>
      <c r="B169" s="34"/>
      <c r="C169" s="203" t="s">
        <v>247</v>
      </c>
      <c r="D169" s="203" t="s">
        <v>131</v>
      </c>
      <c r="E169" s="204" t="s">
        <v>248</v>
      </c>
      <c r="F169" s="205" t="s">
        <v>249</v>
      </c>
      <c r="G169" s="206" t="s">
        <v>210</v>
      </c>
      <c r="H169" s="207">
        <v>100</v>
      </c>
      <c r="I169" s="208"/>
      <c r="J169" s="209">
        <f>ROUND(I169*H169,2)</f>
        <v>0</v>
      </c>
      <c r="K169" s="210"/>
      <c r="L169" s="38"/>
      <c r="M169" s="240" t="s">
        <v>1</v>
      </c>
      <c r="N169" s="241" t="s">
        <v>39</v>
      </c>
      <c r="O169" s="242"/>
      <c r="P169" s="243">
        <f>O169*H169</f>
        <v>0</v>
      </c>
      <c r="Q169" s="243">
        <v>9.0000000000000006E-5</v>
      </c>
      <c r="R169" s="243">
        <f>Q169*H169</f>
        <v>9.0000000000000011E-3</v>
      </c>
      <c r="S169" s="243">
        <v>0</v>
      </c>
      <c r="T169" s="244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15" t="s">
        <v>250</v>
      </c>
      <c r="AT169" s="215" t="s">
        <v>131</v>
      </c>
      <c r="AU169" s="215" t="s">
        <v>84</v>
      </c>
      <c r="AY169" s="16" t="s">
        <v>129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6" t="s">
        <v>82</v>
      </c>
      <c r="BK169" s="216">
        <f>ROUND(I169*H169,2)</f>
        <v>0</v>
      </c>
      <c r="BL169" s="16" t="s">
        <v>250</v>
      </c>
      <c r="BM169" s="215" t="s">
        <v>251</v>
      </c>
    </row>
    <row r="170" spans="1:65" s="2" customFormat="1" ht="6.95" customHeight="1">
      <c r="A170" s="33"/>
      <c r="B170" s="53"/>
      <c r="C170" s="54"/>
      <c r="D170" s="54"/>
      <c r="E170" s="54"/>
      <c r="F170" s="54"/>
      <c r="G170" s="54"/>
      <c r="H170" s="54"/>
      <c r="I170" s="151"/>
      <c r="J170" s="54"/>
      <c r="K170" s="54"/>
      <c r="L170" s="38"/>
      <c r="M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</row>
  </sheetData>
  <autoFilter ref="C125:K169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88"/>
  <sheetViews>
    <sheetView showGridLines="0" workbookViewId="0">
      <selection activeCell="F159" sqref="F15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7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6" t="s">
        <v>87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84</v>
      </c>
    </row>
    <row r="4" spans="1:46" s="1" customFormat="1" ht="24.95" customHeight="1">
      <c r="B4" s="19"/>
      <c r="D4" s="111" t="s">
        <v>96</v>
      </c>
      <c r="I4" s="107"/>
      <c r="L4" s="19"/>
      <c r="M4" s="112" t="s">
        <v>10</v>
      </c>
      <c r="AT4" s="16" t="s">
        <v>4</v>
      </c>
    </row>
    <row r="5" spans="1:46" s="1" customFormat="1" ht="6.95" customHeight="1">
      <c r="B5" s="19"/>
      <c r="I5" s="107"/>
      <c r="L5" s="19"/>
    </row>
    <row r="6" spans="1:46" s="1" customFormat="1" ht="12" customHeight="1">
      <c r="B6" s="19"/>
      <c r="D6" s="113" t="s">
        <v>16</v>
      </c>
      <c r="I6" s="107"/>
      <c r="L6" s="19"/>
    </row>
    <row r="7" spans="1:46" s="1" customFormat="1" ht="16.5" customHeight="1">
      <c r="B7" s="19"/>
      <c r="E7" s="301" t="str">
        <f>'Rekapitulace stavby'!K6</f>
        <v>Úprava zpevněných ploch a sanace objektu - VŠ Menza Olomouc</v>
      </c>
      <c r="F7" s="302"/>
      <c r="G7" s="302"/>
      <c r="H7" s="302"/>
      <c r="I7" s="107"/>
      <c r="L7" s="19"/>
    </row>
    <row r="8" spans="1:46" s="2" customFormat="1" ht="12" customHeight="1">
      <c r="A8" s="33"/>
      <c r="B8" s="38"/>
      <c r="C8" s="33"/>
      <c r="D8" s="113" t="s">
        <v>97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03" t="s">
        <v>252</v>
      </c>
      <c r="F9" s="304"/>
      <c r="G9" s="304"/>
      <c r="H9" s="304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stavby'!AN8</f>
        <v>17. 3. 2020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5" t="s">
        <v>26</v>
      </c>
      <c r="F15" s="33"/>
      <c r="G15" s="33"/>
      <c r="H15" s="33"/>
      <c r="I15" s="116" t="s">
        <v>27</v>
      </c>
      <c r="J15" s="11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3" t="s">
        <v>28</v>
      </c>
      <c r="E17" s="33"/>
      <c r="F17" s="33"/>
      <c r="G17" s="33"/>
      <c r="H17" s="33"/>
      <c r="I17" s="116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05" t="str">
        <f>'Rekapitulace stavby'!E14</f>
        <v>Vyplň údaj</v>
      </c>
      <c r="F18" s="306"/>
      <c r="G18" s="306"/>
      <c r="H18" s="306"/>
      <c r="I18" s="116" t="s">
        <v>27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3" t="s">
        <v>30</v>
      </c>
      <c r="E20" s="33"/>
      <c r="F20" s="33"/>
      <c r="G20" s="33"/>
      <c r="H20" s="33"/>
      <c r="I20" s="116" t="s">
        <v>25</v>
      </c>
      <c r="J20" s="115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5" t="s">
        <v>26</v>
      </c>
      <c r="F21" s="33"/>
      <c r="G21" s="33"/>
      <c r="H21" s="33"/>
      <c r="I21" s="116" t="s">
        <v>27</v>
      </c>
      <c r="J21" s="115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3" t="s">
        <v>32</v>
      </c>
      <c r="E23" s="33"/>
      <c r="F23" s="33"/>
      <c r="G23" s="33"/>
      <c r="H23" s="33"/>
      <c r="I23" s="116" t="s">
        <v>25</v>
      </c>
      <c r="J23" s="115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5" t="s">
        <v>26</v>
      </c>
      <c r="F24" s="33"/>
      <c r="G24" s="33"/>
      <c r="H24" s="33"/>
      <c r="I24" s="116" t="s">
        <v>27</v>
      </c>
      <c r="J24" s="115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3" t="s">
        <v>33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8"/>
      <c r="B27" s="119"/>
      <c r="C27" s="118"/>
      <c r="D27" s="118"/>
      <c r="E27" s="307" t="s">
        <v>1</v>
      </c>
      <c r="F27" s="307"/>
      <c r="G27" s="307"/>
      <c r="H27" s="307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24" t="s">
        <v>34</v>
      </c>
      <c r="E30" s="33"/>
      <c r="F30" s="33"/>
      <c r="G30" s="33"/>
      <c r="H30" s="33"/>
      <c r="I30" s="114"/>
      <c r="J30" s="125">
        <f>ROUND(J125,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6" t="s">
        <v>36</v>
      </c>
      <c r="G32" s="33"/>
      <c r="H32" s="33"/>
      <c r="I32" s="127" t="s">
        <v>35</v>
      </c>
      <c r="J32" s="126" t="s">
        <v>37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8" t="s">
        <v>38</v>
      </c>
      <c r="E33" s="113" t="s">
        <v>39</v>
      </c>
      <c r="F33" s="129">
        <f>ROUND((SUM(BE125:BE187)),  2)</f>
        <v>0</v>
      </c>
      <c r="G33" s="33"/>
      <c r="H33" s="33"/>
      <c r="I33" s="130">
        <v>0.21</v>
      </c>
      <c r="J33" s="129">
        <f>ROUND(((SUM(BE125:BE187))*I33),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3" t="s">
        <v>40</v>
      </c>
      <c r="F34" s="129">
        <f>ROUND((SUM(BF125:BF187)),  2)</f>
        <v>0</v>
      </c>
      <c r="G34" s="33"/>
      <c r="H34" s="33"/>
      <c r="I34" s="130">
        <v>0.15</v>
      </c>
      <c r="J34" s="129">
        <f>ROUND(((SUM(BF125:BF187))*I34),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3" t="s">
        <v>41</v>
      </c>
      <c r="F35" s="129">
        <f>ROUND((SUM(BG125:BG187)),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3" t="s">
        <v>42</v>
      </c>
      <c r="F36" s="129">
        <f>ROUND((SUM(BH125:BH187)),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3" t="s">
        <v>43</v>
      </c>
      <c r="F37" s="129">
        <f>ROUND((SUM(BI125:BI187)),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31"/>
      <c r="D39" s="132" t="s">
        <v>44</v>
      </c>
      <c r="E39" s="133"/>
      <c r="F39" s="133"/>
      <c r="G39" s="134" t="s">
        <v>45</v>
      </c>
      <c r="H39" s="135" t="s">
        <v>46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I41" s="107"/>
      <c r="L41" s="19"/>
    </row>
    <row r="42" spans="1:31" s="1" customFormat="1" ht="14.45" customHeight="1">
      <c r="B42" s="19"/>
      <c r="I42" s="107"/>
      <c r="L42" s="19"/>
    </row>
    <row r="43" spans="1:31" s="1" customFormat="1" ht="14.45" customHeight="1">
      <c r="B43" s="19"/>
      <c r="I43" s="107"/>
      <c r="L43" s="19"/>
    </row>
    <row r="44" spans="1:31" s="1" customFormat="1" ht="14.45" customHeight="1">
      <c r="B44" s="19"/>
      <c r="I44" s="107"/>
      <c r="L44" s="19"/>
    </row>
    <row r="45" spans="1:31" s="1" customFormat="1" ht="14.45" customHeight="1">
      <c r="B45" s="19"/>
      <c r="I45" s="107"/>
      <c r="L45" s="19"/>
    </row>
    <row r="46" spans="1:31" s="1" customFormat="1" ht="14.45" customHeight="1">
      <c r="B46" s="19"/>
      <c r="I46" s="107"/>
      <c r="L46" s="19"/>
    </row>
    <row r="47" spans="1:31" s="1" customFormat="1" ht="14.45" customHeight="1">
      <c r="B47" s="19"/>
      <c r="I47" s="107"/>
      <c r="L47" s="19"/>
    </row>
    <row r="48" spans="1:31" s="1" customFormat="1" ht="14.45" customHeight="1">
      <c r="B48" s="19"/>
      <c r="I48" s="107"/>
      <c r="L48" s="19"/>
    </row>
    <row r="49" spans="1:31" s="1" customFormat="1" ht="14.45" customHeight="1">
      <c r="B49" s="19"/>
      <c r="I49" s="107"/>
      <c r="L49" s="19"/>
    </row>
    <row r="50" spans="1:31" s="2" customFormat="1" ht="14.45" customHeight="1">
      <c r="B50" s="50"/>
      <c r="D50" s="139" t="s">
        <v>47</v>
      </c>
      <c r="E50" s="140"/>
      <c r="F50" s="140"/>
      <c r="G50" s="139" t="s">
        <v>48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42" t="s">
        <v>49</v>
      </c>
      <c r="E61" s="143"/>
      <c r="F61" s="144" t="s">
        <v>50</v>
      </c>
      <c r="G61" s="142" t="s">
        <v>49</v>
      </c>
      <c r="H61" s="143"/>
      <c r="I61" s="145"/>
      <c r="J61" s="146" t="s">
        <v>50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39" t="s">
        <v>51</v>
      </c>
      <c r="E65" s="147"/>
      <c r="F65" s="147"/>
      <c r="G65" s="139" t="s">
        <v>52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42" t="s">
        <v>49</v>
      </c>
      <c r="E76" s="143"/>
      <c r="F76" s="144" t="s">
        <v>50</v>
      </c>
      <c r="G76" s="142" t="s">
        <v>49</v>
      </c>
      <c r="H76" s="143"/>
      <c r="I76" s="145"/>
      <c r="J76" s="146" t="s">
        <v>50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hidden="1" customHeigh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hidden="1" customHeight="1">
      <c r="A82" s="33"/>
      <c r="B82" s="34"/>
      <c r="C82" s="22" t="s">
        <v>99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hidden="1" customHeigh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hidden="1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hidden="1" customHeight="1">
      <c r="A85" s="33"/>
      <c r="B85" s="34"/>
      <c r="C85" s="35"/>
      <c r="D85" s="35"/>
      <c r="E85" s="299" t="str">
        <f>E7</f>
        <v>Úprava zpevněných ploch a sanace objektu - VŠ Menza Olomouc</v>
      </c>
      <c r="F85" s="300"/>
      <c r="G85" s="300"/>
      <c r="H85" s="300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hidden="1" customHeight="1">
      <c r="A86" s="33"/>
      <c r="B86" s="34"/>
      <c r="C86" s="28" t="s">
        <v>97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hidden="1" customHeight="1">
      <c r="A87" s="33"/>
      <c r="B87" s="34"/>
      <c r="C87" s="35"/>
      <c r="D87" s="35"/>
      <c r="E87" s="280" t="str">
        <f>E9</f>
        <v>SO02 - Stání pro kontejnery (02) + obrubník kolem stromu (08)</v>
      </c>
      <c r="F87" s="298"/>
      <c r="G87" s="298"/>
      <c r="H87" s="298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hidden="1" customHeigh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hidden="1" customHeight="1">
      <c r="A89" s="33"/>
      <c r="B89" s="34"/>
      <c r="C89" s="28" t="s">
        <v>20</v>
      </c>
      <c r="D89" s="35"/>
      <c r="E89" s="35"/>
      <c r="F89" s="26" t="str">
        <f>F12</f>
        <v>tř. 17. listopadu 54</v>
      </c>
      <c r="G89" s="35"/>
      <c r="H89" s="35"/>
      <c r="I89" s="116" t="s">
        <v>22</v>
      </c>
      <c r="J89" s="65" t="str">
        <f>IF(J12="","",J12)</f>
        <v>17. 3. 2020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hidden="1" customHeigh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hidden="1" customHeight="1">
      <c r="A91" s="33"/>
      <c r="B91" s="34"/>
      <c r="C91" s="28" t="s">
        <v>24</v>
      </c>
      <c r="D91" s="35"/>
      <c r="E91" s="35"/>
      <c r="F91" s="26" t="str">
        <f>E15</f>
        <v xml:space="preserve"> </v>
      </c>
      <c r="G91" s="35"/>
      <c r="H91" s="35"/>
      <c r="I91" s="116" t="s">
        <v>30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hidden="1" customHeight="1">
      <c r="A92" s="33"/>
      <c r="B92" s="34"/>
      <c r="C92" s="28" t="s">
        <v>28</v>
      </c>
      <c r="D92" s="35"/>
      <c r="E92" s="35"/>
      <c r="F92" s="26" t="str">
        <f>IF(E18="","",E18)</f>
        <v>Vyplň údaj</v>
      </c>
      <c r="G92" s="35"/>
      <c r="H92" s="35"/>
      <c r="I92" s="116" t="s">
        <v>32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hidden="1" customHeigh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hidden="1" customHeight="1">
      <c r="A94" s="33"/>
      <c r="B94" s="34"/>
      <c r="C94" s="155" t="s">
        <v>100</v>
      </c>
      <c r="D94" s="156"/>
      <c r="E94" s="156"/>
      <c r="F94" s="156"/>
      <c r="G94" s="156"/>
      <c r="H94" s="156"/>
      <c r="I94" s="157"/>
      <c r="J94" s="158" t="s">
        <v>101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hidden="1" customHeigh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hidden="1" customHeight="1">
      <c r="A96" s="33"/>
      <c r="B96" s="34"/>
      <c r="C96" s="159" t="s">
        <v>102</v>
      </c>
      <c r="D96" s="35"/>
      <c r="E96" s="35"/>
      <c r="F96" s="35"/>
      <c r="G96" s="35"/>
      <c r="H96" s="35"/>
      <c r="I96" s="114"/>
      <c r="J96" s="83">
        <f>J125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103</v>
      </c>
    </row>
    <row r="97" spans="1:31" s="9" customFormat="1" ht="24.95" hidden="1" customHeight="1">
      <c r="B97" s="160"/>
      <c r="C97" s="161"/>
      <c r="D97" s="162" t="s">
        <v>104</v>
      </c>
      <c r="E97" s="163"/>
      <c r="F97" s="163"/>
      <c r="G97" s="163"/>
      <c r="H97" s="163"/>
      <c r="I97" s="164"/>
      <c r="J97" s="165">
        <f>J126</f>
        <v>0</v>
      </c>
      <c r="K97" s="161"/>
      <c r="L97" s="166"/>
    </row>
    <row r="98" spans="1:31" s="10" customFormat="1" ht="19.899999999999999" hidden="1" customHeight="1">
      <c r="B98" s="167"/>
      <c r="C98" s="168"/>
      <c r="D98" s="169" t="s">
        <v>105</v>
      </c>
      <c r="E98" s="170"/>
      <c r="F98" s="170"/>
      <c r="G98" s="170"/>
      <c r="H98" s="170"/>
      <c r="I98" s="171"/>
      <c r="J98" s="172">
        <f>J127</f>
        <v>0</v>
      </c>
      <c r="K98" s="168"/>
      <c r="L98" s="173"/>
    </row>
    <row r="99" spans="1:31" s="10" customFormat="1" ht="19.899999999999999" hidden="1" customHeight="1">
      <c r="B99" s="167"/>
      <c r="C99" s="168"/>
      <c r="D99" s="169" t="s">
        <v>106</v>
      </c>
      <c r="E99" s="170"/>
      <c r="F99" s="170"/>
      <c r="G99" s="170"/>
      <c r="H99" s="170"/>
      <c r="I99" s="171"/>
      <c r="J99" s="172">
        <f>J149</f>
        <v>0</v>
      </c>
      <c r="K99" s="168"/>
      <c r="L99" s="173"/>
    </row>
    <row r="100" spans="1:31" s="10" customFormat="1" ht="19.899999999999999" hidden="1" customHeight="1">
      <c r="B100" s="167"/>
      <c r="C100" s="168"/>
      <c r="D100" s="169" t="s">
        <v>253</v>
      </c>
      <c r="E100" s="170"/>
      <c r="F100" s="170"/>
      <c r="G100" s="170"/>
      <c r="H100" s="170"/>
      <c r="I100" s="171"/>
      <c r="J100" s="172">
        <f>J152</f>
        <v>0</v>
      </c>
      <c r="K100" s="168"/>
      <c r="L100" s="173"/>
    </row>
    <row r="101" spans="1:31" s="10" customFormat="1" ht="19.899999999999999" hidden="1" customHeight="1">
      <c r="B101" s="167"/>
      <c r="C101" s="168"/>
      <c r="D101" s="169" t="s">
        <v>107</v>
      </c>
      <c r="E101" s="170"/>
      <c r="F101" s="170"/>
      <c r="G101" s="170"/>
      <c r="H101" s="170"/>
      <c r="I101" s="171"/>
      <c r="J101" s="172">
        <f>J156</f>
        <v>0</v>
      </c>
      <c r="K101" s="168"/>
      <c r="L101" s="173"/>
    </row>
    <row r="102" spans="1:31" s="10" customFormat="1" ht="19.899999999999999" hidden="1" customHeight="1">
      <c r="B102" s="167"/>
      <c r="C102" s="168"/>
      <c r="D102" s="169" t="s">
        <v>108</v>
      </c>
      <c r="E102" s="170"/>
      <c r="F102" s="170"/>
      <c r="G102" s="170"/>
      <c r="H102" s="170"/>
      <c r="I102" s="171"/>
      <c r="J102" s="172">
        <f>J167</f>
        <v>0</v>
      </c>
      <c r="K102" s="168"/>
      <c r="L102" s="173"/>
    </row>
    <row r="103" spans="1:31" s="10" customFormat="1" ht="19.899999999999999" hidden="1" customHeight="1">
      <c r="B103" s="167"/>
      <c r="C103" s="168"/>
      <c r="D103" s="169" t="s">
        <v>254</v>
      </c>
      <c r="E103" s="170"/>
      <c r="F103" s="170"/>
      <c r="G103" s="170"/>
      <c r="H103" s="170"/>
      <c r="I103" s="171"/>
      <c r="J103" s="172">
        <f>J177</f>
        <v>0</v>
      </c>
      <c r="K103" s="168"/>
      <c r="L103" s="173"/>
    </row>
    <row r="104" spans="1:31" s="10" customFormat="1" ht="19.899999999999999" hidden="1" customHeight="1">
      <c r="B104" s="167"/>
      <c r="C104" s="168"/>
      <c r="D104" s="169" t="s">
        <v>109</v>
      </c>
      <c r="E104" s="170"/>
      <c r="F104" s="170"/>
      <c r="G104" s="170"/>
      <c r="H104" s="170"/>
      <c r="I104" s="171"/>
      <c r="J104" s="172">
        <f>J183</f>
        <v>0</v>
      </c>
      <c r="K104" s="168"/>
      <c r="L104" s="173"/>
    </row>
    <row r="105" spans="1:31" s="9" customFormat="1" ht="24.95" hidden="1" customHeight="1">
      <c r="B105" s="160"/>
      <c r="C105" s="161"/>
      <c r="D105" s="162" t="s">
        <v>255</v>
      </c>
      <c r="E105" s="163"/>
      <c r="F105" s="163"/>
      <c r="G105" s="163"/>
      <c r="H105" s="163"/>
      <c r="I105" s="164"/>
      <c r="J105" s="165">
        <f>J186</f>
        <v>0</v>
      </c>
      <c r="K105" s="161"/>
      <c r="L105" s="166"/>
    </row>
    <row r="106" spans="1:31" s="2" customFormat="1" ht="21.75" hidden="1" customHeight="1">
      <c r="A106" s="33"/>
      <c r="B106" s="34"/>
      <c r="C106" s="35"/>
      <c r="D106" s="35"/>
      <c r="E106" s="35"/>
      <c r="F106" s="35"/>
      <c r="G106" s="35"/>
      <c r="H106" s="35"/>
      <c r="I106" s="114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5" hidden="1" customHeight="1">
      <c r="A107" s="33"/>
      <c r="B107" s="53"/>
      <c r="C107" s="54"/>
      <c r="D107" s="54"/>
      <c r="E107" s="54"/>
      <c r="F107" s="54"/>
      <c r="G107" s="54"/>
      <c r="H107" s="54"/>
      <c r="I107" s="151"/>
      <c r="J107" s="54"/>
      <c r="K107" s="54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hidden="1"/>
    <row r="109" spans="1:31" hidden="1"/>
    <row r="110" spans="1:31" hidden="1"/>
    <row r="111" spans="1:31" s="2" customFormat="1" ht="6.95" customHeight="1">
      <c r="A111" s="33"/>
      <c r="B111" s="55"/>
      <c r="C111" s="56"/>
      <c r="D111" s="56"/>
      <c r="E111" s="56"/>
      <c r="F111" s="56"/>
      <c r="G111" s="56"/>
      <c r="H111" s="56"/>
      <c r="I111" s="154"/>
      <c r="J111" s="56"/>
      <c r="K111" s="56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4.95" customHeight="1">
      <c r="A112" s="33"/>
      <c r="B112" s="34"/>
      <c r="C112" s="22" t="s">
        <v>114</v>
      </c>
      <c r="D112" s="35"/>
      <c r="E112" s="35"/>
      <c r="F112" s="35"/>
      <c r="G112" s="35"/>
      <c r="H112" s="35"/>
      <c r="I112" s="114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5"/>
      <c r="D113" s="35"/>
      <c r="E113" s="35"/>
      <c r="F113" s="35"/>
      <c r="G113" s="35"/>
      <c r="H113" s="35"/>
      <c r="I113" s="114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16</v>
      </c>
      <c r="D114" s="35"/>
      <c r="E114" s="35"/>
      <c r="F114" s="35"/>
      <c r="G114" s="35"/>
      <c r="H114" s="35"/>
      <c r="I114" s="114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5"/>
      <c r="D115" s="35"/>
      <c r="E115" s="299" t="str">
        <f>E7</f>
        <v>Úprava zpevněných ploch a sanace objektu - VŠ Menza Olomouc</v>
      </c>
      <c r="F115" s="300"/>
      <c r="G115" s="300"/>
      <c r="H115" s="300"/>
      <c r="I115" s="114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97</v>
      </c>
      <c r="D116" s="35"/>
      <c r="E116" s="35"/>
      <c r="F116" s="35"/>
      <c r="G116" s="35"/>
      <c r="H116" s="35"/>
      <c r="I116" s="114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5"/>
      <c r="D117" s="35"/>
      <c r="E117" s="280" t="str">
        <f>E9</f>
        <v>SO02 - Stání pro kontejnery (02) + obrubník kolem stromu (08)</v>
      </c>
      <c r="F117" s="298"/>
      <c r="G117" s="298"/>
      <c r="H117" s="298"/>
      <c r="I117" s="114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5"/>
      <c r="D118" s="35"/>
      <c r="E118" s="35"/>
      <c r="F118" s="35"/>
      <c r="G118" s="35"/>
      <c r="H118" s="35"/>
      <c r="I118" s="114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20</v>
      </c>
      <c r="D119" s="35"/>
      <c r="E119" s="35"/>
      <c r="F119" s="26" t="str">
        <f>F12</f>
        <v>tř. 17. listopadu 54</v>
      </c>
      <c r="G119" s="35"/>
      <c r="H119" s="35"/>
      <c r="I119" s="116" t="s">
        <v>22</v>
      </c>
      <c r="J119" s="65" t="str">
        <f>IF(J12="","",J12)</f>
        <v>17. 3. 2020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5" customHeight="1">
      <c r="A120" s="33"/>
      <c r="B120" s="34"/>
      <c r="C120" s="35"/>
      <c r="D120" s="35"/>
      <c r="E120" s="35"/>
      <c r="F120" s="35"/>
      <c r="G120" s="35"/>
      <c r="H120" s="35"/>
      <c r="I120" s="114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8" t="s">
        <v>24</v>
      </c>
      <c r="D121" s="35"/>
      <c r="E121" s="35"/>
      <c r="F121" s="26" t="str">
        <f>E15</f>
        <v xml:space="preserve"> </v>
      </c>
      <c r="G121" s="35"/>
      <c r="H121" s="35"/>
      <c r="I121" s="116" t="s">
        <v>30</v>
      </c>
      <c r="J121" s="31" t="str">
        <f>E21</f>
        <v xml:space="preserve"> </v>
      </c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2" customHeight="1">
      <c r="A122" s="33"/>
      <c r="B122" s="34"/>
      <c r="C122" s="28" t="s">
        <v>28</v>
      </c>
      <c r="D122" s="35"/>
      <c r="E122" s="35"/>
      <c r="F122" s="26" t="str">
        <f>IF(E18="","",E18)</f>
        <v>Vyplň údaj</v>
      </c>
      <c r="G122" s="35"/>
      <c r="H122" s="35"/>
      <c r="I122" s="116" t="s">
        <v>32</v>
      </c>
      <c r="J122" s="31" t="str">
        <f>E24</f>
        <v xml:space="preserve"> 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5"/>
      <c r="D123" s="35"/>
      <c r="E123" s="35"/>
      <c r="F123" s="35"/>
      <c r="G123" s="35"/>
      <c r="H123" s="35"/>
      <c r="I123" s="114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74"/>
      <c r="B124" s="175"/>
      <c r="C124" s="176" t="s">
        <v>115</v>
      </c>
      <c r="D124" s="177" t="s">
        <v>59</v>
      </c>
      <c r="E124" s="177" t="s">
        <v>55</v>
      </c>
      <c r="F124" s="177" t="s">
        <v>56</v>
      </c>
      <c r="G124" s="177" t="s">
        <v>116</v>
      </c>
      <c r="H124" s="177" t="s">
        <v>117</v>
      </c>
      <c r="I124" s="178" t="s">
        <v>118</v>
      </c>
      <c r="J124" s="179" t="s">
        <v>101</v>
      </c>
      <c r="K124" s="180" t="s">
        <v>119</v>
      </c>
      <c r="L124" s="181"/>
      <c r="M124" s="74" t="s">
        <v>1</v>
      </c>
      <c r="N124" s="75" t="s">
        <v>38</v>
      </c>
      <c r="O124" s="75" t="s">
        <v>120</v>
      </c>
      <c r="P124" s="75" t="s">
        <v>121</v>
      </c>
      <c r="Q124" s="75" t="s">
        <v>122</v>
      </c>
      <c r="R124" s="75" t="s">
        <v>123</v>
      </c>
      <c r="S124" s="75" t="s">
        <v>124</v>
      </c>
      <c r="T124" s="76" t="s">
        <v>125</v>
      </c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  <c r="AE124" s="174"/>
    </row>
    <row r="125" spans="1:65" s="2" customFormat="1" ht="22.9" customHeight="1">
      <c r="A125" s="33"/>
      <c r="B125" s="34"/>
      <c r="C125" s="81" t="s">
        <v>126</v>
      </c>
      <c r="D125" s="35"/>
      <c r="E125" s="35"/>
      <c r="F125" s="35"/>
      <c r="G125" s="35"/>
      <c r="H125" s="35"/>
      <c r="I125" s="114"/>
      <c r="J125" s="182">
        <f>BK125</f>
        <v>0</v>
      </c>
      <c r="K125" s="35"/>
      <c r="L125" s="38"/>
      <c r="M125" s="77"/>
      <c r="N125" s="183"/>
      <c r="O125" s="78"/>
      <c r="P125" s="184">
        <f>P126+P186</f>
        <v>0</v>
      </c>
      <c r="Q125" s="78"/>
      <c r="R125" s="184">
        <f>R126+R186</f>
        <v>86.754882199999997</v>
      </c>
      <c r="S125" s="78"/>
      <c r="T125" s="185">
        <f>T126+T186</f>
        <v>11.6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6" t="s">
        <v>73</v>
      </c>
      <c r="AU125" s="16" t="s">
        <v>103</v>
      </c>
      <c r="BK125" s="186">
        <f>BK126+BK186</f>
        <v>0</v>
      </c>
    </row>
    <row r="126" spans="1:65" s="12" customFormat="1" ht="25.9" customHeight="1">
      <c r="B126" s="187"/>
      <c r="C126" s="188"/>
      <c r="D126" s="189" t="s">
        <v>73</v>
      </c>
      <c r="E126" s="190" t="s">
        <v>127</v>
      </c>
      <c r="F126" s="190" t="s">
        <v>128</v>
      </c>
      <c r="G126" s="188"/>
      <c r="H126" s="188"/>
      <c r="I126" s="191"/>
      <c r="J126" s="192">
        <f>BK126</f>
        <v>0</v>
      </c>
      <c r="K126" s="188"/>
      <c r="L126" s="193"/>
      <c r="M126" s="194"/>
      <c r="N126" s="195"/>
      <c r="O126" s="195"/>
      <c r="P126" s="196">
        <f>P127+P149+P152+P156+P167+P177+P183</f>
        <v>0</v>
      </c>
      <c r="Q126" s="195"/>
      <c r="R126" s="196">
        <f>R127+R149+R152+R156+R167+R177+R183</f>
        <v>86.754882199999997</v>
      </c>
      <c r="S126" s="195"/>
      <c r="T126" s="197">
        <f>T127+T149+T152+T156+T167+T177+T183</f>
        <v>11.6</v>
      </c>
      <c r="AR126" s="198" t="s">
        <v>82</v>
      </c>
      <c r="AT126" s="199" t="s">
        <v>73</v>
      </c>
      <c r="AU126" s="199" t="s">
        <v>74</v>
      </c>
      <c r="AY126" s="198" t="s">
        <v>129</v>
      </c>
      <c r="BK126" s="200">
        <f>BK127+BK149+BK152+BK156+BK167+BK177+BK183</f>
        <v>0</v>
      </c>
    </row>
    <row r="127" spans="1:65" s="12" customFormat="1" ht="22.9" customHeight="1">
      <c r="B127" s="187"/>
      <c r="C127" s="188"/>
      <c r="D127" s="189" t="s">
        <v>73</v>
      </c>
      <c r="E127" s="201" t="s">
        <v>82</v>
      </c>
      <c r="F127" s="201" t="s">
        <v>130</v>
      </c>
      <c r="G127" s="188"/>
      <c r="H127" s="188"/>
      <c r="I127" s="191"/>
      <c r="J127" s="202">
        <f>BK127</f>
        <v>0</v>
      </c>
      <c r="K127" s="188"/>
      <c r="L127" s="193"/>
      <c r="M127" s="194"/>
      <c r="N127" s="195"/>
      <c r="O127" s="195"/>
      <c r="P127" s="196">
        <f>SUM(P128:P148)</f>
        <v>0</v>
      </c>
      <c r="Q127" s="195"/>
      <c r="R127" s="196">
        <f>SUM(R128:R148)</f>
        <v>20.0015</v>
      </c>
      <c r="S127" s="195"/>
      <c r="T127" s="197">
        <f>SUM(T128:T148)</f>
        <v>11.6</v>
      </c>
      <c r="AR127" s="198" t="s">
        <v>82</v>
      </c>
      <c r="AT127" s="199" t="s">
        <v>73</v>
      </c>
      <c r="AU127" s="199" t="s">
        <v>82</v>
      </c>
      <c r="AY127" s="198" t="s">
        <v>129</v>
      </c>
      <c r="BK127" s="200">
        <f>SUM(BK128:BK148)</f>
        <v>0</v>
      </c>
    </row>
    <row r="128" spans="1:65" s="2" customFormat="1" ht="42.75" customHeight="1">
      <c r="A128" s="33"/>
      <c r="B128" s="34"/>
      <c r="C128" s="203" t="s">
        <v>82</v>
      </c>
      <c r="D128" s="203" t="s">
        <v>131</v>
      </c>
      <c r="E128" s="204" t="s">
        <v>256</v>
      </c>
      <c r="F128" s="205" t="s">
        <v>257</v>
      </c>
      <c r="G128" s="206" t="s">
        <v>210</v>
      </c>
      <c r="H128" s="207">
        <v>40</v>
      </c>
      <c r="I128" s="208"/>
      <c r="J128" s="209">
        <f>ROUND(I128*H128,2)</f>
        <v>0</v>
      </c>
      <c r="K128" s="210"/>
      <c r="L128" s="38"/>
      <c r="M128" s="211" t="s">
        <v>1</v>
      </c>
      <c r="N128" s="212" t="s">
        <v>39</v>
      </c>
      <c r="O128" s="70"/>
      <c r="P128" s="213">
        <f>O128*H128</f>
        <v>0</v>
      </c>
      <c r="Q128" s="213">
        <v>0</v>
      </c>
      <c r="R128" s="213">
        <f>Q128*H128</f>
        <v>0</v>
      </c>
      <c r="S128" s="213">
        <v>0.28999999999999998</v>
      </c>
      <c r="T128" s="214">
        <f>S128*H128</f>
        <v>11.6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15" t="s">
        <v>135</v>
      </c>
      <c r="AT128" s="215" t="s">
        <v>131</v>
      </c>
      <c r="AU128" s="215" t="s">
        <v>84</v>
      </c>
      <c r="AY128" s="16" t="s">
        <v>129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6" t="s">
        <v>82</v>
      </c>
      <c r="BK128" s="216">
        <f>ROUND(I128*H128,2)</f>
        <v>0</v>
      </c>
      <c r="BL128" s="16" t="s">
        <v>135</v>
      </c>
      <c r="BM128" s="215" t="s">
        <v>258</v>
      </c>
    </row>
    <row r="129" spans="1:65" s="13" customFormat="1">
      <c r="B129" s="217"/>
      <c r="C129" s="218"/>
      <c r="D129" s="219" t="s">
        <v>137</v>
      </c>
      <c r="E129" s="220" t="s">
        <v>1</v>
      </c>
      <c r="F129" s="221" t="s">
        <v>259</v>
      </c>
      <c r="G129" s="218"/>
      <c r="H129" s="222">
        <v>40</v>
      </c>
      <c r="I129" s="223"/>
      <c r="J129" s="218"/>
      <c r="K129" s="218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137</v>
      </c>
      <c r="AU129" s="228" t="s">
        <v>84</v>
      </c>
      <c r="AV129" s="13" t="s">
        <v>84</v>
      </c>
      <c r="AW129" s="13" t="s">
        <v>31</v>
      </c>
      <c r="AX129" s="13" t="s">
        <v>82</v>
      </c>
      <c r="AY129" s="228" t="s">
        <v>129</v>
      </c>
    </row>
    <row r="130" spans="1:65" s="2" customFormat="1" ht="45.75" customHeight="1">
      <c r="A130" s="33"/>
      <c r="B130" s="34"/>
      <c r="C130" s="203" t="s">
        <v>84</v>
      </c>
      <c r="D130" s="203" t="s">
        <v>131</v>
      </c>
      <c r="E130" s="204" t="s">
        <v>260</v>
      </c>
      <c r="F130" s="205" t="s">
        <v>261</v>
      </c>
      <c r="G130" s="206" t="s">
        <v>145</v>
      </c>
      <c r="H130" s="207">
        <v>23.2</v>
      </c>
      <c r="I130" s="208"/>
      <c r="J130" s="209">
        <f>ROUND(I130*H130,2)</f>
        <v>0</v>
      </c>
      <c r="K130" s="210"/>
      <c r="L130" s="38"/>
      <c r="M130" s="211" t="s">
        <v>1</v>
      </c>
      <c r="N130" s="212" t="s">
        <v>39</v>
      </c>
      <c r="O130" s="70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15" t="s">
        <v>135</v>
      </c>
      <c r="AT130" s="215" t="s">
        <v>131</v>
      </c>
      <c r="AU130" s="215" t="s">
        <v>84</v>
      </c>
      <c r="AY130" s="16" t="s">
        <v>129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6" t="s">
        <v>82</v>
      </c>
      <c r="BK130" s="216">
        <f>ROUND(I130*H130,2)</f>
        <v>0</v>
      </c>
      <c r="BL130" s="16" t="s">
        <v>135</v>
      </c>
      <c r="BM130" s="215" t="s">
        <v>262</v>
      </c>
    </row>
    <row r="131" spans="1:65" s="13" customFormat="1">
      <c r="B131" s="217"/>
      <c r="C131" s="218"/>
      <c r="D131" s="219" t="s">
        <v>137</v>
      </c>
      <c r="E131" s="220" t="s">
        <v>1</v>
      </c>
      <c r="F131" s="221" t="s">
        <v>263</v>
      </c>
      <c r="G131" s="218"/>
      <c r="H131" s="222">
        <v>8</v>
      </c>
      <c r="I131" s="223"/>
      <c r="J131" s="218"/>
      <c r="K131" s="218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137</v>
      </c>
      <c r="AU131" s="228" t="s">
        <v>84</v>
      </c>
      <c r="AV131" s="13" t="s">
        <v>84</v>
      </c>
      <c r="AW131" s="13" t="s">
        <v>31</v>
      </c>
      <c r="AX131" s="13" t="s">
        <v>74</v>
      </c>
      <c r="AY131" s="228" t="s">
        <v>129</v>
      </c>
    </row>
    <row r="132" spans="1:65" s="13" customFormat="1">
      <c r="B132" s="217"/>
      <c r="C132" s="218"/>
      <c r="D132" s="219" t="s">
        <v>137</v>
      </c>
      <c r="E132" s="220" t="s">
        <v>1</v>
      </c>
      <c r="F132" s="221" t="s">
        <v>264</v>
      </c>
      <c r="G132" s="218"/>
      <c r="H132" s="222">
        <v>15.2</v>
      </c>
      <c r="I132" s="223"/>
      <c r="J132" s="218"/>
      <c r="K132" s="218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137</v>
      </c>
      <c r="AU132" s="228" t="s">
        <v>84</v>
      </c>
      <c r="AV132" s="13" t="s">
        <v>84</v>
      </c>
      <c r="AW132" s="13" t="s">
        <v>31</v>
      </c>
      <c r="AX132" s="13" t="s">
        <v>74</v>
      </c>
      <c r="AY132" s="228" t="s">
        <v>129</v>
      </c>
    </row>
    <row r="133" spans="1:65" s="14" customFormat="1">
      <c r="B133" s="245"/>
      <c r="C133" s="246"/>
      <c r="D133" s="219" t="s">
        <v>137</v>
      </c>
      <c r="E133" s="247" t="s">
        <v>1</v>
      </c>
      <c r="F133" s="248" t="s">
        <v>265</v>
      </c>
      <c r="G133" s="246"/>
      <c r="H133" s="249">
        <v>23.2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AT133" s="255" t="s">
        <v>137</v>
      </c>
      <c r="AU133" s="255" t="s">
        <v>84</v>
      </c>
      <c r="AV133" s="14" t="s">
        <v>135</v>
      </c>
      <c r="AW133" s="14" t="s">
        <v>31</v>
      </c>
      <c r="AX133" s="14" t="s">
        <v>82</v>
      </c>
      <c r="AY133" s="255" t="s">
        <v>129</v>
      </c>
    </row>
    <row r="134" spans="1:65" s="2" customFormat="1" ht="42.75" customHeight="1">
      <c r="A134" s="33"/>
      <c r="B134" s="34"/>
      <c r="C134" s="203" t="s">
        <v>142</v>
      </c>
      <c r="D134" s="203" t="s">
        <v>131</v>
      </c>
      <c r="E134" s="204" t="s">
        <v>266</v>
      </c>
      <c r="F134" s="205" t="s">
        <v>267</v>
      </c>
      <c r="G134" s="206" t="s">
        <v>145</v>
      </c>
      <c r="H134" s="207">
        <v>26.56</v>
      </c>
      <c r="I134" s="208"/>
      <c r="J134" s="209">
        <f>ROUND(I134*H134,2)</f>
        <v>0</v>
      </c>
      <c r="K134" s="210"/>
      <c r="L134" s="38"/>
      <c r="M134" s="211" t="s">
        <v>1</v>
      </c>
      <c r="N134" s="212" t="s">
        <v>39</v>
      </c>
      <c r="O134" s="70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15" t="s">
        <v>135</v>
      </c>
      <c r="AT134" s="215" t="s">
        <v>131</v>
      </c>
      <c r="AU134" s="215" t="s">
        <v>84</v>
      </c>
      <c r="AY134" s="16" t="s">
        <v>129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6" t="s">
        <v>82</v>
      </c>
      <c r="BK134" s="216">
        <f>ROUND(I134*H134,2)</f>
        <v>0</v>
      </c>
      <c r="BL134" s="16" t="s">
        <v>135</v>
      </c>
      <c r="BM134" s="215" t="s">
        <v>268</v>
      </c>
    </row>
    <row r="135" spans="1:65" s="13" customFormat="1">
      <c r="B135" s="217"/>
      <c r="C135" s="218"/>
      <c r="D135" s="219" t="s">
        <v>137</v>
      </c>
      <c r="E135" s="220" t="s">
        <v>1</v>
      </c>
      <c r="F135" s="221" t="s">
        <v>269</v>
      </c>
      <c r="G135" s="218"/>
      <c r="H135" s="222">
        <v>26.56</v>
      </c>
      <c r="I135" s="223"/>
      <c r="J135" s="218"/>
      <c r="K135" s="218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137</v>
      </c>
      <c r="AU135" s="228" t="s">
        <v>84</v>
      </c>
      <c r="AV135" s="13" t="s">
        <v>84</v>
      </c>
      <c r="AW135" s="13" t="s">
        <v>31</v>
      </c>
      <c r="AX135" s="13" t="s">
        <v>82</v>
      </c>
      <c r="AY135" s="228" t="s">
        <v>129</v>
      </c>
    </row>
    <row r="136" spans="1:65" s="2" customFormat="1" ht="41.25" customHeight="1">
      <c r="A136" s="33"/>
      <c r="B136" s="34"/>
      <c r="C136" s="203" t="s">
        <v>135</v>
      </c>
      <c r="D136" s="203" t="s">
        <v>131</v>
      </c>
      <c r="E136" s="204" t="s">
        <v>270</v>
      </c>
      <c r="F136" s="205" t="s">
        <v>271</v>
      </c>
      <c r="G136" s="206" t="s">
        <v>145</v>
      </c>
      <c r="H136" s="207">
        <v>3.36</v>
      </c>
      <c r="I136" s="208"/>
      <c r="J136" s="209">
        <f>ROUND(I136*H136,2)</f>
        <v>0</v>
      </c>
      <c r="K136" s="210"/>
      <c r="L136" s="38"/>
      <c r="M136" s="211" t="s">
        <v>1</v>
      </c>
      <c r="N136" s="212" t="s">
        <v>39</v>
      </c>
      <c r="O136" s="70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15" t="s">
        <v>135</v>
      </c>
      <c r="AT136" s="215" t="s">
        <v>131</v>
      </c>
      <c r="AU136" s="215" t="s">
        <v>84</v>
      </c>
      <c r="AY136" s="16" t="s">
        <v>129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6" t="s">
        <v>82</v>
      </c>
      <c r="BK136" s="216">
        <f>ROUND(I136*H136,2)</f>
        <v>0</v>
      </c>
      <c r="BL136" s="16" t="s">
        <v>135</v>
      </c>
      <c r="BM136" s="215" t="s">
        <v>272</v>
      </c>
    </row>
    <row r="137" spans="1:65" s="13" customFormat="1">
      <c r="B137" s="217"/>
      <c r="C137" s="218"/>
      <c r="D137" s="219" t="s">
        <v>137</v>
      </c>
      <c r="E137" s="220" t="s">
        <v>1</v>
      </c>
      <c r="F137" s="221" t="s">
        <v>273</v>
      </c>
      <c r="G137" s="218"/>
      <c r="H137" s="222">
        <v>3.36</v>
      </c>
      <c r="I137" s="223"/>
      <c r="J137" s="218"/>
      <c r="K137" s="218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137</v>
      </c>
      <c r="AU137" s="228" t="s">
        <v>84</v>
      </c>
      <c r="AV137" s="13" t="s">
        <v>84</v>
      </c>
      <c r="AW137" s="13" t="s">
        <v>31</v>
      </c>
      <c r="AX137" s="13" t="s">
        <v>82</v>
      </c>
      <c r="AY137" s="228" t="s">
        <v>129</v>
      </c>
    </row>
    <row r="138" spans="1:65" s="2" customFormat="1" ht="57.75" customHeight="1">
      <c r="A138" s="33"/>
      <c r="B138" s="34"/>
      <c r="C138" s="203" t="s">
        <v>151</v>
      </c>
      <c r="D138" s="203" t="s">
        <v>131</v>
      </c>
      <c r="E138" s="204" t="s">
        <v>274</v>
      </c>
      <c r="F138" s="205" t="s">
        <v>275</v>
      </c>
      <c r="G138" s="206" t="s">
        <v>145</v>
      </c>
      <c r="H138" s="207">
        <v>26.56</v>
      </c>
      <c r="I138" s="208"/>
      <c r="J138" s="209">
        <f>ROUND(I138*H138,2)</f>
        <v>0</v>
      </c>
      <c r="K138" s="210"/>
      <c r="L138" s="38"/>
      <c r="M138" s="211" t="s">
        <v>1</v>
      </c>
      <c r="N138" s="212" t="s">
        <v>39</v>
      </c>
      <c r="O138" s="70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15" t="s">
        <v>135</v>
      </c>
      <c r="AT138" s="215" t="s">
        <v>131</v>
      </c>
      <c r="AU138" s="215" t="s">
        <v>84</v>
      </c>
      <c r="AY138" s="16" t="s">
        <v>129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6" t="s">
        <v>82</v>
      </c>
      <c r="BK138" s="216">
        <f>ROUND(I138*H138,2)</f>
        <v>0</v>
      </c>
      <c r="BL138" s="16" t="s">
        <v>135</v>
      </c>
      <c r="BM138" s="215" t="s">
        <v>276</v>
      </c>
    </row>
    <row r="139" spans="1:65" s="13" customFormat="1">
      <c r="B139" s="217"/>
      <c r="C139" s="218"/>
      <c r="D139" s="219" t="s">
        <v>137</v>
      </c>
      <c r="E139" s="220" t="s">
        <v>1</v>
      </c>
      <c r="F139" s="221" t="s">
        <v>269</v>
      </c>
      <c r="G139" s="218"/>
      <c r="H139" s="222">
        <v>26.56</v>
      </c>
      <c r="I139" s="223"/>
      <c r="J139" s="218"/>
      <c r="K139" s="218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137</v>
      </c>
      <c r="AU139" s="228" t="s">
        <v>84</v>
      </c>
      <c r="AV139" s="13" t="s">
        <v>84</v>
      </c>
      <c r="AW139" s="13" t="s">
        <v>31</v>
      </c>
      <c r="AX139" s="13" t="s">
        <v>82</v>
      </c>
      <c r="AY139" s="228" t="s">
        <v>129</v>
      </c>
    </row>
    <row r="140" spans="1:65" s="2" customFormat="1" ht="39" customHeight="1">
      <c r="A140" s="33"/>
      <c r="B140" s="34"/>
      <c r="C140" s="203" t="s">
        <v>156</v>
      </c>
      <c r="D140" s="203" t="s">
        <v>131</v>
      </c>
      <c r="E140" s="204" t="s">
        <v>277</v>
      </c>
      <c r="F140" s="205" t="s">
        <v>278</v>
      </c>
      <c r="G140" s="206" t="s">
        <v>145</v>
      </c>
      <c r="H140" s="207">
        <v>26.56</v>
      </c>
      <c r="I140" s="208"/>
      <c r="J140" s="209">
        <f t="shared" ref="J140:J146" si="0">ROUND(I140*H140,2)</f>
        <v>0</v>
      </c>
      <c r="K140" s="210"/>
      <c r="L140" s="38"/>
      <c r="M140" s="211" t="s">
        <v>1</v>
      </c>
      <c r="N140" s="212" t="s">
        <v>39</v>
      </c>
      <c r="O140" s="70"/>
      <c r="P140" s="213">
        <f t="shared" ref="P140:P146" si="1">O140*H140</f>
        <v>0</v>
      </c>
      <c r="Q140" s="213">
        <v>0</v>
      </c>
      <c r="R140" s="213">
        <f t="shared" ref="R140:R146" si="2">Q140*H140</f>
        <v>0</v>
      </c>
      <c r="S140" s="213">
        <v>0</v>
      </c>
      <c r="T140" s="214">
        <f t="shared" ref="T140:T146" si="3"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15" t="s">
        <v>135</v>
      </c>
      <c r="AT140" s="215" t="s">
        <v>131</v>
      </c>
      <c r="AU140" s="215" t="s">
        <v>84</v>
      </c>
      <c r="AY140" s="16" t="s">
        <v>129</v>
      </c>
      <c r="BE140" s="216">
        <f t="shared" ref="BE140:BE146" si="4">IF(N140="základní",J140,0)</f>
        <v>0</v>
      </c>
      <c r="BF140" s="216">
        <f t="shared" ref="BF140:BF146" si="5">IF(N140="snížená",J140,0)</f>
        <v>0</v>
      </c>
      <c r="BG140" s="216">
        <f t="shared" ref="BG140:BG146" si="6">IF(N140="zákl. přenesená",J140,0)</f>
        <v>0</v>
      </c>
      <c r="BH140" s="216">
        <f t="shared" ref="BH140:BH146" si="7">IF(N140="sníž. přenesená",J140,0)</f>
        <v>0</v>
      </c>
      <c r="BI140" s="216">
        <f t="shared" ref="BI140:BI146" si="8">IF(N140="nulová",J140,0)</f>
        <v>0</v>
      </c>
      <c r="BJ140" s="16" t="s">
        <v>82</v>
      </c>
      <c r="BK140" s="216">
        <f t="shared" ref="BK140:BK146" si="9">ROUND(I140*H140,2)</f>
        <v>0</v>
      </c>
      <c r="BL140" s="16" t="s">
        <v>135</v>
      </c>
      <c r="BM140" s="215" t="s">
        <v>279</v>
      </c>
    </row>
    <row r="141" spans="1:65" s="2" customFormat="1" ht="16.5" customHeight="1">
      <c r="A141" s="33"/>
      <c r="B141" s="34"/>
      <c r="C141" s="203" t="s">
        <v>160</v>
      </c>
      <c r="D141" s="203" t="s">
        <v>131</v>
      </c>
      <c r="E141" s="204" t="s">
        <v>169</v>
      </c>
      <c r="F141" s="205" t="s">
        <v>170</v>
      </c>
      <c r="G141" s="206" t="s">
        <v>145</v>
      </c>
      <c r="H141" s="207">
        <v>26.56</v>
      </c>
      <c r="I141" s="208"/>
      <c r="J141" s="209">
        <f t="shared" si="0"/>
        <v>0</v>
      </c>
      <c r="K141" s="210"/>
      <c r="L141" s="38"/>
      <c r="M141" s="211" t="s">
        <v>1</v>
      </c>
      <c r="N141" s="212" t="s">
        <v>39</v>
      </c>
      <c r="O141" s="70"/>
      <c r="P141" s="213">
        <f t="shared" si="1"/>
        <v>0</v>
      </c>
      <c r="Q141" s="213">
        <v>0</v>
      </c>
      <c r="R141" s="213">
        <f t="shared" si="2"/>
        <v>0</v>
      </c>
      <c r="S141" s="213">
        <v>0</v>
      </c>
      <c r="T141" s="214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15" t="s">
        <v>135</v>
      </c>
      <c r="AT141" s="215" t="s">
        <v>131</v>
      </c>
      <c r="AU141" s="215" t="s">
        <v>84</v>
      </c>
      <c r="AY141" s="16" t="s">
        <v>129</v>
      </c>
      <c r="BE141" s="216">
        <f t="shared" si="4"/>
        <v>0</v>
      </c>
      <c r="BF141" s="216">
        <f t="shared" si="5"/>
        <v>0</v>
      </c>
      <c r="BG141" s="216">
        <f t="shared" si="6"/>
        <v>0</v>
      </c>
      <c r="BH141" s="216">
        <f t="shared" si="7"/>
        <v>0</v>
      </c>
      <c r="BI141" s="216">
        <f t="shared" si="8"/>
        <v>0</v>
      </c>
      <c r="BJ141" s="16" t="s">
        <v>82</v>
      </c>
      <c r="BK141" s="216">
        <f t="shared" si="9"/>
        <v>0</v>
      </c>
      <c r="BL141" s="16" t="s">
        <v>135</v>
      </c>
      <c r="BM141" s="215" t="s">
        <v>280</v>
      </c>
    </row>
    <row r="142" spans="1:65" s="2" customFormat="1" ht="40.5" customHeight="1">
      <c r="A142" s="33"/>
      <c r="B142" s="34"/>
      <c r="C142" s="203" t="s">
        <v>164</v>
      </c>
      <c r="D142" s="203" t="s">
        <v>131</v>
      </c>
      <c r="E142" s="204" t="s">
        <v>173</v>
      </c>
      <c r="F142" s="205" t="s">
        <v>174</v>
      </c>
      <c r="G142" s="206" t="s">
        <v>175</v>
      </c>
      <c r="H142" s="207">
        <v>53.12</v>
      </c>
      <c r="I142" s="208"/>
      <c r="J142" s="209">
        <f t="shared" si="0"/>
        <v>0</v>
      </c>
      <c r="K142" s="210"/>
      <c r="L142" s="38"/>
      <c r="M142" s="211" t="s">
        <v>1</v>
      </c>
      <c r="N142" s="212" t="s">
        <v>39</v>
      </c>
      <c r="O142" s="70"/>
      <c r="P142" s="213">
        <f t="shared" si="1"/>
        <v>0</v>
      </c>
      <c r="Q142" s="213">
        <v>0</v>
      </c>
      <c r="R142" s="213">
        <f t="shared" si="2"/>
        <v>0</v>
      </c>
      <c r="S142" s="213">
        <v>0</v>
      </c>
      <c r="T142" s="214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15" t="s">
        <v>135</v>
      </c>
      <c r="AT142" s="215" t="s">
        <v>131</v>
      </c>
      <c r="AU142" s="215" t="s">
        <v>84</v>
      </c>
      <c r="AY142" s="16" t="s">
        <v>129</v>
      </c>
      <c r="BE142" s="216">
        <f t="shared" si="4"/>
        <v>0</v>
      </c>
      <c r="BF142" s="216">
        <f t="shared" si="5"/>
        <v>0</v>
      </c>
      <c r="BG142" s="216">
        <f t="shared" si="6"/>
        <v>0</v>
      </c>
      <c r="BH142" s="216">
        <f t="shared" si="7"/>
        <v>0</v>
      </c>
      <c r="BI142" s="216">
        <f t="shared" si="8"/>
        <v>0</v>
      </c>
      <c r="BJ142" s="16" t="s">
        <v>82</v>
      </c>
      <c r="BK142" s="216">
        <f t="shared" si="9"/>
        <v>0</v>
      </c>
      <c r="BL142" s="16" t="s">
        <v>135</v>
      </c>
      <c r="BM142" s="215" t="s">
        <v>281</v>
      </c>
    </row>
    <row r="143" spans="1:65" s="2" customFormat="1" ht="38.25" customHeight="1">
      <c r="A143" s="33"/>
      <c r="B143" s="34"/>
      <c r="C143" s="203" t="s">
        <v>168</v>
      </c>
      <c r="D143" s="203" t="s">
        <v>131</v>
      </c>
      <c r="E143" s="204" t="s">
        <v>282</v>
      </c>
      <c r="F143" s="205" t="s">
        <v>283</v>
      </c>
      <c r="G143" s="206" t="s">
        <v>134</v>
      </c>
      <c r="H143" s="207">
        <v>100</v>
      </c>
      <c r="I143" s="208"/>
      <c r="J143" s="209">
        <f t="shared" si="0"/>
        <v>0</v>
      </c>
      <c r="K143" s="210"/>
      <c r="L143" s="38"/>
      <c r="M143" s="211" t="s">
        <v>1</v>
      </c>
      <c r="N143" s="212" t="s">
        <v>39</v>
      </c>
      <c r="O143" s="70"/>
      <c r="P143" s="213">
        <f t="shared" si="1"/>
        <v>0</v>
      </c>
      <c r="Q143" s="213">
        <v>0</v>
      </c>
      <c r="R143" s="213">
        <f t="shared" si="2"/>
        <v>0</v>
      </c>
      <c r="S143" s="213">
        <v>0</v>
      </c>
      <c r="T143" s="214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15" t="s">
        <v>135</v>
      </c>
      <c r="AT143" s="215" t="s">
        <v>131</v>
      </c>
      <c r="AU143" s="215" t="s">
        <v>84</v>
      </c>
      <c r="AY143" s="16" t="s">
        <v>129</v>
      </c>
      <c r="BE143" s="216">
        <f t="shared" si="4"/>
        <v>0</v>
      </c>
      <c r="BF143" s="216">
        <f t="shared" si="5"/>
        <v>0</v>
      </c>
      <c r="BG143" s="216">
        <f t="shared" si="6"/>
        <v>0</v>
      </c>
      <c r="BH143" s="216">
        <f t="shared" si="7"/>
        <v>0</v>
      </c>
      <c r="BI143" s="216">
        <f t="shared" si="8"/>
        <v>0</v>
      </c>
      <c r="BJ143" s="16" t="s">
        <v>82</v>
      </c>
      <c r="BK143" s="216">
        <f t="shared" si="9"/>
        <v>0</v>
      </c>
      <c r="BL143" s="16" t="s">
        <v>135</v>
      </c>
      <c r="BM143" s="215" t="s">
        <v>284</v>
      </c>
    </row>
    <row r="144" spans="1:65" s="2" customFormat="1" ht="16.5" customHeight="1">
      <c r="A144" s="33"/>
      <c r="B144" s="34"/>
      <c r="C144" s="229" t="s">
        <v>172</v>
      </c>
      <c r="D144" s="229" t="s">
        <v>234</v>
      </c>
      <c r="E144" s="230" t="s">
        <v>285</v>
      </c>
      <c r="F144" s="231" t="s">
        <v>286</v>
      </c>
      <c r="G144" s="232" t="s">
        <v>175</v>
      </c>
      <c r="H144" s="233">
        <v>20</v>
      </c>
      <c r="I144" s="234"/>
      <c r="J144" s="235">
        <f t="shared" si="0"/>
        <v>0</v>
      </c>
      <c r="K144" s="236"/>
      <c r="L144" s="237"/>
      <c r="M144" s="238" t="s">
        <v>1</v>
      </c>
      <c r="N144" s="239" t="s">
        <v>39</v>
      </c>
      <c r="O144" s="70"/>
      <c r="P144" s="213">
        <f t="shared" si="1"/>
        <v>0</v>
      </c>
      <c r="Q144" s="213">
        <v>1</v>
      </c>
      <c r="R144" s="213">
        <f t="shared" si="2"/>
        <v>20</v>
      </c>
      <c r="S144" s="213">
        <v>0</v>
      </c>
      <c r="T144" s="214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15" t="s">
        <v>164</v>
      </c>
      <c r="AT144" s="215" t="s">
        <v>234</v>
      </c>
      <c r="AU144" s="215" t="s">
        <v>84</v>
      </c>
      <c r="AY144" s="16" t="s">
        <v>129</v>
      </c>
      <c r="BE144" s="216">
        <f t="shared" si="4"/>
        <v>0</v>
      </c>
      <c r="BF144" s="216">
        <f t="shared" si="5"/>
        <v>0</v>
      </c>
      <c r="BG144" s="216">
        <f t="shared" si="6"/>
        <v>0</v>
      </c>
      <c r="BH144" s="216">
        <f t="shared" si="7"/>
        <v>0</v>
      </c>
      <c r="BI144" s="216">
        <f t="shared" si="8"/>
        <v>0</v>
      </c>
      <c r="BJ144" s="16" t="s">
        <v>82</v>
      </c>
      <c r="BK144" s="216">
        <f t="shared" si="9"/>
        <v>0</v>
      </c>
      <c r="BL144" s="16" t="s">
        <v>135</v>
      </c>
      <c r="BM144" s="215" t="s">
        <v>287</v>
      </c>
    </row>
    <row r="145" spans="1:65" s="2" customFormat="1" ht="39" customHeight="1">
      <c r="A145" s="33"/>
      <c r="B145" s="34"/>
      <c r="C145" s="203" t="s">
        <v>177</v>
      </c>
      <c r="D145" s="203" t="s">
        <v>131</v>
      </c>
      <c r="E145" s="204" t="s">
        <v>288</v>
      </c>
      <c r="F145" s="205" t="s">
        <v>289</v>
      </c>
      <c r="G145" s="206" t="s">
        <v>134</v>
      </c>
      <c r="H145" s="207">
        <v>100</v>
      </c>
      <c r="I145" s="208"/>
      <c r="J145" s="209">
        <f t="shared" si="0"/>
        <v>0</v>
      </c>
      <c r="K145" s="210"/>
      <c r="L145" s="38"/>
      <c r="M145" s="211" t="s">
        <v>1</v>
      </c>
      <c r="N145" s="212" t="s">
        <v>39</v>
      </c>
      <c r="O145" s="70"/>
      <c r="P145" s="213">
        <f t="shared" si="1"/>
        <v>0</v>
      </c>
      <c r="Q145" s="213">
        <v>0</v>
      </c>
      <c r="R145" s="213">
        <f t="shared" si="2"/>
        <v>0</v>
      </c>
      <c r="S145" s="213">
        <v>0</v>
      </c>
      <c r="T145" s="214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15" t="s">
        <v>135</v>
      </c>
      <c r="AT145" s="215" t="s">
        <v>131</v>
      </c>
      <c r="AU145" s="215" t="s">
        <v>84</v>
      </c>
      <c r="AY145" s="16" t="s">
        <v>129</v>
      </c>
      <c r="BE145" s="216">
        <f t="shared" si="4"/>
        <v>0</v>
      </c>
      <c r="BF145" s="216">
        <f t="shared" si="5"/>
        <v>0</v>
      </c>
      <c r="BG145" s="216">
        <f t="shared" si="6"/>
        <v>0</v>
      </c>
      <c r="BH145" s="216">
        <f t="shared" si="7"/>
        <v>0</v>
      </c>
      <c r="BI145" s="216">
        <f t="shared" si="8"/>
        <v>0</v>
      </c>
      <c r="BJ145" s="16" t="s">
        <v>82</v>
      </c>
      <c r="BK145" s="216">
        <f t="shared" si="9"/>
        <v>0</v>
      </c>
      <c r="BL145" s="16" t="s">
        <v>135</v>
      </c>
      <c r="BM145" s="215" t="s">
        <v>290</v>
      </c>
    </row>
    <row r="146" spans="1:65" s="2" customFormat="1" ht="16.5" customHeight="1">
      <c r="A146" s="33"/>
      <c r="B146" s="34"/>
      <c r="C146" s="229" t="s">
        <v>181</v>
      </c>
      <c r="D146" s="229" t="s">
        <v>234</v>
      </c>
      <c r="E146" s="230" t="s">
        <v>291</v>
      </c>
      <c r="F146" s="231" t="s">
        <v>292</v>
      </c>
      <c r="G146" s="232" t="s">
        <v>293</v>
      </c>
      <c r="H146" s="233">
        <v>1.5</v>
      </c>
      <c r="I146" s="234"/>
      <c r="J146" s="235">
        <f t="shared" si="0"/>
        <v>0</v>
      </c>
      <c r="K146" s="236"/>
      <c r="L146" s="237"/>
      <c r="M146" s="238" t="s">
        <v>1</v>
      </c>
      <c r="N146" s="239" t="s">
        <v>39</v>
      </c>
      <c r="O146" s="70"/>
      <c r="P146" s="213">
        <f t="shared" si="1"/>
        <v>0</v>
      </c>
      <c r="Q146" s="213">
        <v>1E-3</v>
      </c>
      <c r="R146" s="213">
        <f t="shared" si="2"/>
        <v>1.5E-3</v>
      </c>
      <c r="S146" s="213">
        <v>0</v>
      </c>
      <c r="T146" s="214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15" t="s">
        <v>164</v>
      </c>
      <c r="AT146" s="215" t="s">
        <v>234</v>
      </c>
      <c r="AU146" s="215" t="s">
        <v>84</v>
      </c>
      <c r="AY146" s="16" t="s">
        <v>129</v>
      </c>
      <c r="BE146" s="216">
        <f t="shared" si="4"/>
        <v>0</v>
      </c>
      <c r="BF146" s="216">
        <f t="shared" si="5"/>
        <v>0</v>
      </c>
      <c r="BG146" s="216">
        <f t="shared" si="6"/>
        <v>0</v>
      </c>
      <c r="BH146" s="216">
        <f t="shared" si="7"/>
        <v>0</v>
      </c>
      <c r="BI146" s="216">
        <f t="shared" si="8"/>
        <v>0</v>
      </c>
      <c r="BJ146" s="16" t="s">
        <v>82</v>
      </c>
      <c r="BK146" s="216">
        <f t="shared" si="9"/>
        <v>0</v>
      </c>
      <c r="BL146" s="16" t="s">
        <v>135</v>
      </c>
      <c r="BM146" s="215" t="s">
        <v>294</v>
      </c>
    </row>
    <row r="147" spans="1:65" s="13" customFormat="1">
      <c r="B147" s="217"/>
      <c r="C147" s="218"/>
      <c r="D147" s="219" t="s">
        <v>137</v>
      </c>
      <c r="E147" s="220" t="s">
        <v>1</v>
      </c>
      <c r="F147" s="221" t="s">
        <v>295</v>
      </c>
      <c r="G147" s="218"/>
      <c r="H147" s="222">
        <v>1.5</v>
      </c>
      <c r="I147" s="223"/>
      <c r="J147" s="218"/>
      <c r="K147" s="218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137</v>
      </c>
      <c r="AU147" s="228" t="s">
        <v>84</v>
      </c>
      <c r="AV147" s="13" t="s">
        <v>84</v>
      </c>
      <c r="AW147" s="13" t="s">
        <v>31</v>
      </c>
      <c r="AX147" s="13" t="s">
        <v>82</v>
      </c>
      <c r="AY147" s="228" t="s">
        <v>129</v>
      </c>
    </row>
    <row r="148" spans="1:65" s="2" customFormat="1" ht="27" customHeight="1">
      <c r="A148" s="33"/>
      <c r="B148" s="34"/>
      <c r="C148" s="203" t="s">
        <v>186</v>
      </c>
      <c r="D148" s="203" t="s">
        <v>131</v>
      </c>
      <c r="E148" s="204" t="s">
        <v>296</v>
      </c>
      <c r="F148" s="205" t="s">
        <v>297</v>
      </c>
      <c r="G148" s="206" t="s">
        <v>134</v>
      </c>
      <c r="H148" s="207">
        <v>38</v>
      </c>
      <c r="I148" s="208"/>
      <c r="J148" s="209">
        <f>ROUND(I148*H148,2)</f>
        <v>0</v>
      </c>
      <c r="K148" s="210"/>
      <c r="L148" s="38"/>
      <c r="M148" s="211" t="s">
        <v>1</v>
      </c>
      <c r="N148" s="212" t="s">
        <v>39</v>
      </c>
      <c r="O148" s="70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15" t="s">
        <v>135</v>
      </c>
      <c r="AT148" s="215" t="s">
        <v>131</v>
      </c>
      <c r="AU148" s="215" t="s">
        <v>84</v>
      </c>
      <c r="AY148" s="16" t="s">
        <v>129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6" t="s">
        <v>82</v>
      </c>
      <c r="BK148" s="216">
        <f>ROUND(I148*H148,2)</f>
        <v>0</v>
      </c>
      <c r="BL148" s="16" t="s">
        <v>135</v>
      </c>
      <c r="BM148" s="215" t="s">
        <v>298</v>
      </c>
    </row>
    <row r="149" spans="1:65" s="12" customFormat="1" ht="22.9" customHeight="1">
      <c r="B149" s="187"/>
      <c r="C149" s="188"/>
      <c r="D149" s="189" t="s">
        <v>73</v>
      </c>
      <c r="E149" s="201" t="s">
        <v>84</v>
      </c>
      <c r="F149" s="201" t="s">
        <v>185</v>
      </c>
      <c r="G149" s="188"/>
      <c r="H149" s="188"/>
      <c r="I149" s="191"/>
      <c r="J149" s="202">
        <f>BK149</f>
        <v>0</v>
      </c>
      <c r="K149" s="188"/>
      <c r="L149" s="193"/>
      <c r="M149" s="194"/>
      <c r="N149" s="195"/>
      <c r="O149" s="195"/>
      <c r="P149" s="196">
        <f>SUM(P150:P151)</f>
        <v>0</v>
      </c>
      <c r="Q149" s="195"/>
      <c r="R149" s="196">
        <f>SUM(R150:R151)</f>
        <v>7.5813023999999993</v>
      </c>
      <c r="S149" s="195"/>
      <c r="T149" s="197">
        <f>SUM(T150:T151)</f>
        <v>0</v>
      </c>
      <c r="AR149" s="198" t="s">
        <v>82</v>
      </c>
      <c r="AT149" s="199" t="s">
        <v>73</v>
      </c>
      <c r="AU149" s="199" t="s">
        <v>82</v>
      </c>
      <c r="AY149" s="198" t="s">
        <v>129</v>
      </c>
      <c r="BK149" s="200">
        <f>SUM(BK150:BK151)</f>
        <v>0</v>
      </c>
    </row>
    <row r="150" spans="1:65" s="2" customFormat="1" ht="27.75" customHeight="1">
      <c r="A150" s="33"/>
      <c r="B150" s="34"/>
      <c r="C150" s="203" t="s">
        <v>190</v>
      </c>
      <c r="D150" s="203" t="s">
        <v>131</v>
      </c>
      <c r="E150" s="204" t="s">
        <v>299</v>
      </c>
      <c r="F150" s="205" t="s">
        <v>300</v>
      </c>
      <c r="G150" s="206" t="s">
        <v>145</v>
      </c>
      <c r="H150" s="207">
        <v>3.36</v>
      </c>
      <c r="I150" s="208"/>
      <c r="J150" s="209">
        <f>ROUND(I150*H150,2)</f>
        <v>0</v>
      </c>
      <c r="K150" s="210"/>
      <c r="L150" s="38"/>
      <c r="M150" s="211" t="s">
        <v>1</v>
      </c>
      <c r="N150" s="212" t="s">
        <v>39</v>
      </c>
      <c r="O150" s="70"/>
      <c r="P150" s="213">
        <f>O150*H150</f>
        <v>0</v>
      </c>
      <c r="Q150" s="213">
        <v>2.2563399999999998</v>
      </c>
      <c r="R150" s="213">
        <f>Q150*H150</f>
        <v>7.5813023999999993</v>
      </c>
      <c r="S150" s="213">
        <v>0</v>
      </c>
      <c r="T150" s="214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15" t="s">
        <v>135</v>
      </c>
      <c r="AT150" s="215" t="s">
        <v>131</v>
      </c>
      <c r="AU150" s="215" t="s">
        <v>84</v>
      </c>
      <c r="AY150" s="16" t="s">
        <v>129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6" t="s">
        <v>82</v>
      </c>
      <c r="BK150" s="216">
        <f>ROUND(I150*H150,2)</f>
        <v>0</v>
      </c>
      <c r="BL150" s="16" t="s">
        <v>135</v>
      </c>
      <c r="BM150" s="215" t="s">
        <v>301</v>
      </c>
    </row>
    <row r="151" spans="1:65" s="13" customFormat="1">
      <c r="B151" s="217"/>
      <c r="C151" s="218"/>
      <c r="D151" s="219" t="s">
        <v>137</v>
      </c>
      <c r="E151" s="220" t="s">
        <v>1</v>
      </c>
      <c r="F151" s="221" t="s">
        <v>273</v>
      </c>
      <c r="G151" s="218"/>
      <c r="H151" s="222">
        <v>3.36</v>
      </c>
      <c r="I151" s="223"/>
      <c r="J151" s="218"/>
      <c r="K151" s="218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137</v>
      </c>
      <c r="AU151" s="228" t="s">
        <v>84</v>
      </c>
      <c r="AV151" s="13" t="s">
        <v>84</v>
      </c>
      <c r="AW151" s="13" t="s">
        <v>31</v>
      </c>
      <c r="AX151" s="13" t="s">
        <v>82</v>
      </c>
      <c r="AY151" s="228" t="s">
        <v>129</v>
      </c>
    </row>
    <row r="152" spans="1:65" s="12" customFormat="1" ht="22.9" customHeight="1">
      <c r="B152" s="187"/>
      <c r="C152" s="188"/>
      <c r="D152" s="189" t="s">
        <v>73</v>
      </c>
      <c r="E152" s="201" t="s">
        <v>142</v>
      </c>
      <c r="F152" s="201" t="s">
        <v>302</v>
      </c>
      <c r="G152" s="188"/>
      <c r="H152" s="188"/>
      <c r="I152" s="191"/>
      <c r="J152" s="202">
        <f>BK152</f>
        <v>0</v>
      </c>
      <c r="K152" s="188"/>
      <c r="L152" s="193"/>
      <c r="M152" s="194"/>
      <c r="N152" s="195"/>
      <c r="O152" s="195"/>
      <c r="P152" s="196">
        <f>SUM(P153:P155)</f>
        <v>0</v>
      </c>
      <c r="Q152" s="195"/>
      <c r="R152" s="196">
        <f>SUM(R153:R155)</f>
        <v>0.37391999999999997</v>
      </c>
      <c r="S152" s="195"/>
      <c r="T152" s="197">
        <f>SUM(T153:T155)</f>
        <v>0</v>
      </c>
      <c r="AR152" s="198" t="s">
        <v>82</v>
      </c>
      <c r="AT152" s="199" t="s">
        <v>73</v>
      </c>
      <c r="AU152" s="199" t="s">
        <v>82</v>
      </c>
      <c r="AY152" s="198" t="s">
        <v>129</v>
      </c>
      <c r="BK152" s="200">
        <f>SUM(BK153:BK155)</f>
        <v>0</v>
      </c>
    </row>
    <row r="153" spans="1:65" s="2" customFormat="1" ht="38.25" customHeight="1">
      <c r="A153" s="33"/>
      <c r="B153" s="34"/>
      <c r="C153" s="203" t="s">
        <v>8</v>
      </c>
      <c r="D153" s="203" t="s">
        <v>131</v>
      </c>
      <c r="E153" s="204" t="s">
        <v>303</v>
      </c>
      <c r="F153" s="205" t="s">
        <v>304</v>
      </c>
      <c r="G153" s="206" t="s">
        <v>210</v>
      </c>
      <c r="H153" s="207">
        <v>12</v>
      </c>
      <c r="I153" s="208"/>
      <c r="J153" s="209">
        <f>ROUND(I153*H153,2)</f>
        <v>0</v>
      </c>
      <c r="K153" s="210"/>
      <c r="L153" s="38"/>
      <c r="M153" s="211" t="s">
        <v>1</v>
      </c>
      <c r="N153" s="212" t="s">
        <v>39</v>
      </c>
      <c r="O153" s="70"/>
      <c r="P153" s="213">
        <f>O153*H153</f>
        <v>0</v>
      </c>
      <c r="Q153" s="213">
        <v>2.4979999999999999E-2</v>
      </c>
      <c r="R153" s="213">
        <f>Q153*H153</f>
        <v>0.29975999999999997</v>
      </c>
      <c r="S153" s="213">
        <v>0</v>
      </c>
      <c r="T153" s="214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15" t="s">
        <v>135</v>
      </c>
      <c r="AT153" s="215" t="s">
        <v>131</v>
      </c>
      <c r="AU153" s="215" t="s">
        <v>84</v>
      </c>
      <c r="AY153" s="16" t="s">
        <v>129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6" t="s">
        <v>82</v>
      </c>
      <c r="BK153" s="216">
        <f>ROUND(I153*H153,2)</f>
        <v>0</v>
      </c>
      <c r="BL153" s="16" t="s">
        <v>135</v>
      </c>
      <c r="BM153" s="215" t="s">
        <v>305</v>
      </c>
    </row>
    <row r="154" spans="1:65" s="2" customFormat="1" ht="16.5" customHeight="1">
      <c r="A154" s="33"/>
      <c r="B154" s="34"/>
      <c r="C154" s="229" t="s">
        <v>200</v>
      </c>
      <c r="D154" s="229" t="s">
        <v>234</v>
      </c>
      <c r="E154" s="230" t="s">
        <v>306</v>
      </c>
      <c r="F154" s="231" t="s">
        <v>307</v>
      </c>
      <c r="G154" s="232" t="s">
        <v>134</v>
      </c>
      <c r="H154" s="233">
        <v>24</v>
      </c>
      <c r="I154" s="234"/>
      <c r="J154" s="235">
        <f>ROUND(I154*H154,2)</f>
        <v>0</v>
      </c>
      <c r="K154" s="236"/>
      <c r="L154" s="237"/>
      <c r="M154" s="238" t="s">
        <v>1</v>
      </c>
      <c r="N154" s="239" t="s">
        <v>39</v>
      </c>
      <c r="O154" s="70"/>
      <c r="P154" s="213">
        <f>O154*H154</f>
        <v>0</v>
      </c>
      <c r="Q154" s="213">
        <v>3.0899999999999999E-3</v>
      </c>
      <c r="R154" s="213">
        <f>Q154*H154</f>
        <v>7.4160000000000004E-2</v>
      </c>
      <c r="S154" s="213">
        <v>0</v>
      </c>
      <c r="T154" s="214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15" t="s">
        <v>164</v>
      </c>
      <c r="AT154" s="215" t="s">
        <v>234</v>
      </c>
      <c r="AU154" s="215" t="s">
        <v>84</v>
      </c>
      <c r="AY154" s="16" t="s">
        <v>129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6" t="s">
        <v>82</v>
      </c>
      <c r="BK154" s="216">
        <f>ROUND(I154*H154,2)</f>
        <v>0</v>
      </c>
      <c r="BL154" s="16" t="s">
        <v>135</v>
      </c>
      <c r="BM154" s="215" t="s">
        <v>308</v>
      </c>
    </row>
    <row r="155" spans="1:65" s="13" customFormat="1">
      <c r="B155" s="217"/>
      <c r="C155" s="218"/>
      <c r="D155" s="219" t="s">
        <v>137</v>
      </c>
      <c r="E155" s="220" t="s">
        <v>1</v>
      </c>
      <c r="F155" s="221" t="s">
        <v>309</v>
      </c>
      <c r="G155" s="218"/>
      <c r="H155" s="222">
        <v>24</v>
      </c>
      <c r="I155" s="223"/>
      <c r="J155" s="218"/>
      <c r="K155" s="218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137</v>
      </c>
      <c r="AU155" s="228" t="s">
        <v>84</v>
      </c>
      <c r="AV155" s="13" t="s">
        <v>84</v>
      </c>
      <c r="AW155" s="13" t="s">
        <v>31</v>
      </c>
      <c r="AX155" s="13" t="s">
        <v>82</v>
      </c>
      <c r="AY155" s="228" t="s">
        <v>129</v>
      </c>
    </row>
    <row r="156" spans="1:65" s="12" customFormat="1" ht="22.9" customHeight="1">
      <c r="B156" s="187"/>
      <c r="C156" s="188"/>
      <c r="D156" s="189" t="s">
        <v>73</v>
      </c>
      <c r="E156" s="201" t="s">
        <v>151</v>
      </c>
      <c r="F156" s="201" t="s">
        <v>195</v>
      </c>
      <c r="G156" s="188"/>
      <c r="H156" s="188"/>
      <c r="I156" s="191"/>
      <c r="J156" s="202">
        <f>BK156</f>
        <v>0</v>
      </c>
      <c r="K156" s="188"/>
      <c r="L156" s="193"/>
      <c r="M156" s="194"/>
      <c r="N156" s="195"/>
      <c r="O156" s="195"/>
      <c r="P156" s="196">
        <f>SUM(P157:P166)</f>
        <v>0</v>
      </c>
      <c r="Q156" s="195"/>
      <c r="R156" s="196">
        <f>SUM(R157:R166)</f>
        <v>35.471405000000004</v>
      </c>
      <c r="S156" s="195"/>
      <c r="T156" s="197">
        <f>SUM(T157:T166)</f>
        <v>0</v>
      </c>
      <c r="AR156" s="198" t="s">
        <v>82</v>
      </c>
      <c r="AT156" s="199" t="s">
        <v>73</v>
      </c>
      <c r="AU156" s="199" t="s">
        <v>82</v>
      </c>
      <c r="AY156" s="198" t="s">
        <v>129</v>
      </c>
      <c r="BK156" s="200">
        <f>SUM(BK157:BK166)</f>
        <v>0</v>
      </c>
    </row>
    <row r="157" spans="1:65" s="2" customFormat="1" ht="30" customHeight="1">
      <c r="A157" s="33"/>
      <c r="B157" s="34"/>
      <c r="C157" s="203" t="s">
        <v>204</v>
      </c>
      <c r="D157" s="203" t="s">
        <v>131</v>
      </c>
      <c r="E157" s="204" t="s">
        <v>310</v>
      </c>
      <c r="F157" s="205" t="s">
        <v>311</v>
      </c>
      <c r="G157" s="206" t="s">
        <v>134</v>
      </c>
      <c r="H157" s="207">
        <v>38</v>
      </c>
      <c r="I157" s="208"/>
      <c r="J157" s="209">
        <f>ROUND(I157*H157,2)</f>
        <v>0</v>
      </c>
      <c r="K157" s="210"/>
      <c r="L157" s="38"/>
      <c r="M157" s="211" t="s">
        <v>1</v>
      </c>
      <c r="N157" s="212" t="s">
        <v>39</v>
      </c>
      <c r="O157" s="70"/>
      <c r="P157" s="213">
        <f>O157*H157</f>
        <v>0</v>
      </c>
      <c r="Q157" s="213">
        <v>0.27994000000000002</v>
      </c>
      <c r="R157" s="213">
        <f>Q157*H157</f>
        <v>10.637720000000002</v>
      </c>
      <c r="S157" s="213">
        <v>0</v>
      </c>
      <c r="T157" s="214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15" t="s">
        <v>135</v>
      </c>
      <c r="AT157" s="215" t="s">
        <v>131</v>
      </c>
      <c r="AU157" s="215" t="s">
        <v>84</v>
      </c>
      <c r="AY157" s="16" t="s">
        <v>129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6" t="s">
        <v>82</v>
      </c>
      <c r="BK157" s="216">
        <f>ROUND(I157*H157,2)</f>
        <v>0</v>
      </c>
      <c r="BL157" s="16" t="s">
        <v>135</v>
      </c>
      <c r="BM157" s="215" t="s">
        <v>312</v>
      </c>
    </row>
    <row r="158" spans="1:65" s="2" customFormat="1" ht="28.5" customHeight="1">
      <c r="A158" s="33"/>
      <c r="B158" s="34"/>
      <c r="C158" s="203" t="s">
        <v>207</v>
      </c>
      <c r="D158" s="203" t="s">
        <v>131</v>
      </c>
      <c r="E158" s="204" t="s">
        <v>196</v>
      </c>
      <c r="F158" s="205" t="s">
        <v>197</v>
      </c>
      <c r="G158" s="206" t="s">
        <v>134</v>
      </c>
      <c r="H158" s="207">
        <v>38</v>
      </c>
      <c r="I158" s="208"/>
      <c r="J158" s="209">
        <f>ROUND(I158*H158,2)</f>
        <v>0</v>
      </c>
      <c r="K158" s="210"/>
      <c r="L158" s="38"/>
      <c r="M158" s="211" t="s">
        <v>1</v>
      </c>
      <c r="N158" s="212" t="s">
        <v>39</v>
      </c>
      <c r="O158" s="70"/>
      <c r="P158" s="213">
        <f>O158*H158</f>
        <v>0</v>
      </c>
      <c r="Q158" s="213">
        <v>0.378</v>
      </c>
      <c r="R158" s="213">
        <f>Q158*H158</f>
        <v>14.364000000000001</v>
      </c>
      <c r="S158" s="213">
        <v>0</v>
      </c>
      <c r="T158" s="214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15" t="s">
        <v>135</v>
      </c>
      <c r="AT158" s="215" t="s">
        <v>131</v>
      </c>
      <c r="AU158" s="215" t="s">
        <v>84</v>
      </c>
      <c r="AY158" s="16" t="s">
        <v>129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6" t="s">
        <v>82</v>
      </c>
      <c r="BK158" s="216">
        <f>ROUND(I158*H158,2)</f>
        <v>0</v>
      </c>
      <c r="BL158" s="16" t="s">
        <v>135</v>
      </c>
      <c r="BM158" s="215" t="s">
        <v>313</v>
      </c>
    </row>
    <row r="159" spans="1:65" s="2" customFormat="1" ht="76.5" customHeight="1">
      <c r="A159" s="33"/>
      <c r="B159" s="34"/>
      <c r="C159" s="203" t="s">
        <v>213</v>
      </c>
      <c r="D159" s="203" t="s">
        <v>131</v>
      </c>
      <c r="E159" s="204" t="s">
        <v>314</v>
      </c>
      <c r="F159" s="205" t="s">
        <v>581</v>
      </c>
      <c r="G159" s="206" t="s">
        <v>134</v>
      </c>
      <c r="H159" s="207">
        <v>24.5</v>
      </c>
      <c r="I159" s="208"/>
      <c r="J159" s="209">
        <f>ROUND(I159*H159,2)</f>
        <v>0</v>
      </c>
      <c r="K159" s="210"/>
      <c r="L159" s="38"/>
      <c r="M159" s="211" t="s">
        <v>1</v>
      </c>
      <c r="N159" s="212" t="s">
        <v>39</v>
      </c>
      <c r="O159" s="70"/>
      <c r="P159" s="213">
        <f>O159*H159</f>
        <v>0</v>
      </c>
      <c r="Q159" s="213">
        <v>8.5650000000000004E-2</v>
      </c>
      <c r="R159" s="213">
        <f>Q159*H159</f>
        <v>2.0984250000000002</v>
      </c>
      <c r="S159" s="213">
        <v>0</v>
      </c>
      <c r="T159" s="214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15" t="s">
        <v>135</v>
      </c>
      <c r="AT159" s="215" t="s">
        <v>131</v>
      </c>
      <c r="AU159" s="215" t="s">
        <v>84</v>
      </c>
      <c r="AY159" s="16" t="s">
        <v>129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6" t="s">
        <v>82</v>
      </c>
      <c r="BK159" s="216">
        <f>ROUND(I159*H159,2)</f>
        <v>0</v>
      </c>
      <c r="BL159" s="16" t="s">
        <v>135</v>
      </c>
      <c r="BM159" s="215" t="s">
        <v>315</v>
      </c>
    </row>
    <row r="160" spans="1:65" s="13" customFormat="1">
      <c r="B160" s="217"/>
      <c r="C160" s="218"/>
      <c r="D160" s="219" t="s">
        <v>137</v>
      </c>
      <c r="E160" s="220" t="s">
        <v>1</v>
      </c>
      <c r="F160" s="221" t="s">
        <v>316</v>
      </c>
      <c r="G160" s="218"/>
      <c r="H160" s="222">
        <v>24.5</v>
      </c>
      <c r="I160" s="223"/>
      <c r="J160" s="218"/>
      <c r="K160" s="218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137</v>
      </c>
      <c r="AU160" s="228" t="s">
        <v>84</v>
      </c>
      <c r="AV160" s="13" t="s">
        <v>84</v>
      </c>
      <c r="AW160" s="13" t="s">
        <v>31</v>
      </c>
      <c r="AX160" s="13" t="s">
        <v>82</v>
      </c>
      <c r="AY160" s="228" t="s">
        <v>129</v>
      </c>
    </row>
    <row r="161" spans="1:65" s="2" customFormat="1" ht="16.5" customHeight="1">
      <c r="A161" s="33"/>
      <c r="B161" s="34"/>
      <c r="C161" s="229" t="s">
        <v>216</v>
      </c>
      <c r="D161" s="229" t="s">
        <v>234</v>
      </c>
      <c r="E161" s="230" t="s">
        <v>317</v>
      </c>
      <c r="F161" s="231" t="s">
        <v>318</v>
      </c>
      <c r="G161" s="232" t="s">
        <v>134</v>
      </c>
      <c r="H161" s="233">
        <v>25.725000000000001</v>
      </c>
      <c r="I161" s="234"/>
      <c r="J161" s="235">
        <f>ROUND(I161*H161,2)</f>
        <v>0</v>
      </c>
      <c r="K161" s="236"/>
      <c r="L161" s="237"/>
      <c r="M161" s="238" t="s">
        <v>1</v>
      </c>
      <c r="N161" s="239" t="s">
        <v>39</v>
      </c>
      <c r="O161" s="70"/>
      <c r="P161" s="213">
        <f>O161*H161</f>
        <v>0</v>
      </c>
      <c r="Q161" s="213">
        <v>0.17599999999999999</v>
      </c>
      <c r="R161" s="213">
        <f>Q161*H161</f>
        <v>4.5275999999999996</v>
      </c>
      <c r="S161" s="213">
        <v>0</v>
      </c>
      <c r="T161" s="214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15" t="s">
        <v>164</v>
      </c>
      <c r="AT161" s="215" t="s">
        <v>234</v>
      </c>
      <c r="AU161" s="215" t="s">
        <v>84</v>
      </c>
      <c r="AY161" s="16" t="s">
        <v>129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6" t="s">
        <v>82</v>
      </c>
      <c r="BK161" s="216">
        <f>ROUND(I161*H161,2)</f>
        <v>0</v>
      </c>
      <c r="BL161" s="16" t="s">
        <v>135</v>
      </c>
      <c r="BM161" s="215" t="s">
        <v>319</v>
      </c>
    </row>
    <row r="162" spans="1:65" s="13" customFormat="1">
      <c r="B162" s="217"/>
      <c r="C162" s="218"/>
      <c r="D162" s="219" t="s">
        <v>137</v>
      </c>
      <c r="E162" s="220" t="s">
        <v>1</v>
      </c>
      <c r="F162" s="221" t="s">
        <v>320</v>
      </c>
      <c r="G162" s="218"/>
      <c r="H162" s="222">
        <v>25.725000000000001</v>
      </c>
      <c r="I162" s="223"/>
      <c r="J162" s="218"/>
      <c r="K162" s="218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137</v>
      </c>
      <c r="AU162" s="228" t="s">
        <v>84</v>
      </c>
      <c r="AV162" s="13" t="s">
        <v>84</v>
      </c>
      <c r="AW162" s="13" t="s">
        <v>31</v>
      </c>
      <c r="AX162" s="13" t="s">
        <v>82</v>
      </c>
      <c r="AY162" s="228" t="s">
        <v>129</v>
      </c>
    </row>
    <row r="163" spans="1:65" s="2" customFormat="1" ht="64.5" customHeight="1">
      <c r="A163" s="33"/>
      <c r="B163" s="34"/>
      <c r="C163" s="203" t="s">
        <v>7</v>
      </c>
      <c r="D163" s="203" t="s">
        <v>131</v>
      </c>
      <c r="E163" s="204" t="s">
        <v>321</v>
      </c>
      <c r="F163" s="205" t="s">
        <v>322</v>
      </c>
      <c r="G163" s="206" t="s">
        <v>134</v>
      </c>
      <c r="H163" s="207">
        <v>13.5</v>
      </c>
      <c r="I163" s="208"/>
      <c r="J163" s="209">
        <f>ROUND(I163*H163,2)</f>
        <v>0</v>
      </c>
      <c r="K163" s="210"/>
      <c r="L163" s="38"/>
      <c r="M163" s="211" t="s">
        <v>1</v>
      </c>
      <c r="N163" s="212" t="s">
        <v>39</v>
      </c>
      <c r="O163" s="70"/>
      <c r="P163" s="213">
        <f>O163*H163</f>
        <v>0</v>
      </c>
      <c r="Q163" s="213">
        <v>0.14610000000000001</v>
      </c>
      <c r="R163" s="213">
        <f>Q163*H163</f>
        <v>1.97235</v>
      </c>
      <c r="S163" s="213">
        <v>0</v>
      </c>
      <c r="T163" s="214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15" t="s">
        <v>135</v>
      </c>
      <c r="AT163" s="215" t="s">
        <v>131</v>
      </c>
      <c r="AU163" s="215" t="s">
        <v>84</v>
      </c>
      <c r="AY163" s="16" t="s">
        <v>129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6" t="s">
        <v>82</v>
      </c>
      <c r="BK163" s="216">
        <f>ROUND(I163*H163,2)</f>
        <v>0</v>
      </c>
      <c r="BL163" s="16" t="s">
        <v>135</v>
      </c>
      <c r="BM163" s="215" t="s">
        <v>323</v>
      </c>
    </row>
    <row r="164" spans="1:65" s="2" customFormat="1" ht="16.5" customHeight="1">
      <c r="A164" s="33"/>
      <c r="B164" s="34"/>
      <c r="C164" s="229" t="s">
        <v>229</v>
      </c>
      <c r="D164" s="229" t="s">
        <v>234</v>
      </c>
      <c r="E164" s="230" t="s">
        <v>324</v>
      </c>
      <c r="F164" s="231" t="s">
        <v>325</v>
      </c>
      <c r="G164" s="232" t="s">
        <v>134</v>
      </c>
      <c r="H164" s="233">
        <v>14.175000000000001</v>
      </c>
      <c r="I164" s="234"/>
      <c r="J164" s="235">
        <f>ROUND(I164*H164,2)</f>
        <v>0</v>
      </c>
      <c r="K164" s="236"/>
      <c r="L164" s="237"/>
      <c r="M164" s="238" t="s">
        <v>1</v>
      </c>
      <c r="N164" s="239" t="s">
        <v>39</v>
      </c>
      <c r="O164" s="70"/>
      <c r="P164" s="213">
        <f>O164*H164</f>
        <v>0</v>
      </c>
      <c r="Q164" s="213">
        <v>0.13200000000000001</v>
      </c>
      <c r="R164" s="213">
        <f>Q164*H164</f>
        <v>1.8711000000000002</v>
      </c>
      <c r="S164" s="213">
        <v>0</v>
      </c>
      <c r="T164" s="214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15" t="s">
        <v>164</v>
      </c>
      <c r="AT164" s="215" t="s">
        <v>234</v>
      </c>
      <c r="AU164" s="215" t="s">
        <v>84</v>
      </c>
      <c r="AY164" s="16" t="s">
        <v>129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6" t="s">
        <v>82</v>
      </c>
      <c r="BK164" s="216">
        <f>ROUND(I164*H164,2)</f>
        <v>0</v>
      </c>
      <c r="BL164" s="16" t="s">
        <v>135</v>
      </c>
      <c r="BM164" s="215" t="s">
        <v>326</v>
      </c>
    </row>
    <row r="165" spans="1:65" s="13" customFormat="1">
      <c r="B165" s="217"/>
      <c r="C165" s="218"/>
      <c r="D165" s="219" t="s">
        <v>137</v>
      </c>
      <c r="E165" s="220" t="s">
        <v>1</v>
      </c>
      <c r="F165" s="221" t="s">
        <v>327</v>
      </c>
      <c r="G165" s="218"/>
      <c r="H165" s="222">
        <v>14.175000000000001</v>
      </c>
      <c r="I165" s="223"/>
      <c r="J165" s="218"/>
      <c r="K165" s="218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137</v>
      </c>
      <c r="AU165" s="228" t="s">
        <v>84</v>
      </c>
      <c r="AV165" s="13" t="s">
        <v>84</v>
      </c>
      <c r="AW165" s="13" t="s">
        <v>31</v>
      </c>
      <c r="AX165" s="13" t="s">
        <v>82</v>
      </c>
      <c r="AY165" s="228" t="s">
        <v>129</v>
      </c>
    </row>
    <row r="166" spans="1:65" s="2" customFormat="1" ht="27.75" customHeight="1">
      <c r="A166" s="33"/>
      <c r="B166" s="34"/>
      <c r="C166" s="203" t="s">
        <v>233</v>
      </c>
      <c r="D166" s="203" t="s">
        <v>131</v>
      </c>
      <c r="E166" s="204" t="s">
        <v>208</v>
      </c>
      <c r="F166" s="205" t="s">
        <v>209</v>
      </c>
      <c r="G166" s="206" t="s">
        <v>210</v>
      </c>
      <c r="H166" s="207">
        <v>21</v>
      </c>
      <c r="I166" s="208"/>
      <c r="J166" s="209">
        <f>ROUND(I166*H166,2)</f>
        <v>0</v>
      </c>
      <c r="K166" s="210"/>
      <c r="L166" s="38"/>
      <c r="M166" s="211" t="s">
        <v>1</v>
      </c>
      <c r="N166" s="212" t="s">
        <v>39</v>
      </c>
      <c r="O166" s="70"/>
      <c r="P166" s="213">
        <f>O166*H166</f>
        <v>0</v>
      </c>
      <c r="Q166" s="213">
        <v>1.0000000000000001E-5</v>
      </c>
      <c r="R166" s="213">
        <f>Q166*H166</f>
        <v>2.1000000000000001E-4</v>
      </c>
      <c r="S166" s="213">
        <v>0</v>
      </c>
      <c r="T166" s="214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15" t="s">
        <v>135</v>
      </c>
      <c r="AT166" s="215" t="s">
        <v>131</v>
      </c>
      <c r="AU166" s="215" t="s">
        <v>84</v>
      </c>
      <c r="AY166" s="16" t="s">
        <v>129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6" t="s">
        <v>82</v>
      </c>
      <c r="BK166" s="216">
        <f>ROUND(I166*H166,2)</f>
        <v>0</v>
      </c>
      <c r="BL166" s="16" t="s">
        <v>135</v>
      </c>
      <c r="BM166" s="215" t="s">
        <v>328</v>
      </c>
    </row>
    <row r="167" spans="1:65" s="12" customFormat="1" ht="22.9" customHeight="1">
      <c r="B167" s="187"/>
      <c r="C167" s="188"/>
      <c r="D167" s="189" t="s">
        <v>73</v>
      </c>
      <c r="E167" s="201" t="s">
        <v>168</v>
      </c>
      <c r="F167" s="201" t="s">
        <v>212</v>
      </c>
      <c r="G167" s="188"/>
      <c r="H167" s="188"/>
      <c r="I167" s="191"/>
      <c r="J167" s="202">
        <f>BK167</f>
        <v>0</v>
      </c>
      <c r="K167" s="188"/>
      <c r="L167" s="193"/>
      <c r="M167" s="194"/>
      <c r="N167" s="195"/>
      <c r="O167" s="195"/>
      <c r="P167" s="196">
        <f>SUM(P168:P176)</f>
        <v>0</v>
      </c>
      <c r="Q167" s="195"/>
      <c r="R167" s="196">
        <f>SUM(R168:R176)</f>
        <v>23.3267548</v>
      </c>
      <c r="S167" s="195"/>
      <c r="T167" s="197">
        <f>SUM(T168:T176)</f>
        <v>0</v>
      </c>
      <c r="AR167" s="198" t="s">
        <v>82</v>
      </c>
      <c r="AT167" s="199" t="s">
        <v>73</v>
      </c>
      <c r="AU167" s="199" t="s">
        <v>82</v>
      </c>
      <c r="AY167" s="198" t="s">
        <v>129</v>
      </c>
      <c r="BK167" s="200">
        <f>SUM(BK168:BK176)</f>
        <v>0</v>
      </c>
    </row>
    <row r="168" spans="1:65" s="2" customFormat="1" ht="51.75" customHeight="1">
      <c r="A168" s="33"/>
      <c r="B168" s="34"/>
      <c r="C168" s="203" t="s">
        <v>240</v>
      </c>
      <c r="D168" s="203" t="s">
        <v>131</v>
      </c>
      <c r="E168" s="204" t="s">
        <v>329</v>
      </c>
      <c r="F168" s="205" t="s">
        <v>330</v>
      </c>
      <c r="G168" s="206" t="s">
        <v>210</v>
      </c>
      <c r="H168" s="207">
        <v>30</v>
      </c>
      <c r="I168" s="208"/>
      <c r="J168" s="209">
        <f t="shared" ref="J168:J173" si="10">ROUND(I168*H168,2)</f>
        <v>0</v>
      </c>
      <c r="K168" s="210"/>
      <c r="L168" s="38"/>
      <c r="M168" s="211" t="s">
        <v>1</v>
      </c>
      <c r="N168" s="212" t="s">
        <v>39</v>
      </c>
      <c r="O168" s="70"/>
      <c r="P168" s="213">
        <f t="shared" ref="P168:P173" si="11">O168*H168</f>
        <v>0</v>
      </c>
      <c r="Q168" s="213">
        <v>0.15540000000000001</v>
      </c>
      <c r="R168" s="213">
        <f t="shared" ref="R168:R173" si="12">Q168*H168</f>
        <v>4.6619999999999999</v>
      </c>
      <c r="S168" s="213">
        <v>0</v>
      </c>
      <c r="T168" s="214">
        <f t="shared" ref="T168:T173" si="13"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15" t="s">
        <v>135</v>
      </c>
      <c r="AT168" s="215" t="s">
        <v>131</v>
      </c>
      <c r="AU168" s="215" t="s">
        <v>84</v>
      </c>
      <c r="AY168" s="16" t="s">
        <v>129</v>
      </c>
      <c r="BE168" s="216">
        <f t="shared" ref="BE168:BE173" si="14">IF(N168="základní",J168,0)</f>
        <v>0</v>
      </c>
      <c r="BF168" s="216">
        <f t="shared" ref="BF168:BF173" si="15">IF(N168="snížená",J168,0)</f>
        <v>0</v>
      </c>
      <c r="BG168" s="216">
        <f t="shared" ref="BG168:BG173" si="16">IF(N168="zákl. přenesená",J168,0)</f>
        <v>0</v>
      </c>
      <c r="BH168" s="216">
        <f t="shared" ref="BH168:BH173" si="17">IF(N168="sníž. přenesená",J168,0)</f>
        <v>0</v>
      </c>
      <c r="BI168" s="216">
        <f t="shared" ref="BI168:BI173" si="18">IF(N168="nulová",J168,0)</f>
        <v>0</v>
      </c>
      <c r="BJ168" s="16" t="s">
        <v>82</v>
      </c>
      <c r="BK168" s="216">
        <f t="shared" ref="BK168:BK173" si="19">ROUND(I168*H168,2)</f>
        <v>0</v>
      </c>
      <c r="BL168" s="16" t="s">
        <v>135</v>
      </c>
      <c r="BM168" s="215" t="s">
        <v>331</v>
      </c>
    </row>
    <row r="169" spans="1:65" s="2" customFormat="1" ht="21.75" customHeight="1">
      <c r="A169" s="33"/>
      <c r="B169" s="34"/>
      <c r="C169" s="229" t="s">
        <v>247</v>
      </c>
      <c r="D169" s="229" t="s">
        <v>234</v>
      </c>
      <c r="E169" s="230" t="s">
        <v>332</v>
      </c>
      <c r="F169" s="231" t="s">
        <v>333</v>
      </c>
      <c r="G169" s="232" t="s">
        <v>210</v>
      </c>
      <c r="H169" s="233">
        <v>2</v>
      </c>
      <c r="I169" s="234"/>
      <c r="J169" s="235">
        <f t="shared" si="10"/>
        <v>0</v>
      </c>
      <c r="K169" s="236"/>
      <c r="L169" s="237"/>
      <c r="M169" s="238" t="s">
        <v>1</v>
      </c>
      <c r="N169" s="239" t="s">
        <v>39</v>
      </c>
      <c r="O169" s="70"/>
      <c r="P169" s="213">
        <f t="shared" si="11"/>
        <v>0</v>
      </c>
      <c r="Q169" s="213">
        <v>6.7000000000000004E-2</v>
      </c>
      <c r="R169" s="213">
        <f t="shared" si="12"/>
        <v>0.13400000000000001</v>
      </c>
      <c r="S169" s="213">
        <v>0</v>
      </c>
      <c r="T169" s="214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15" t="s">
        <v>164</v>
      </c>
      <c r="AT169" s="215" t="s">
        <v>234</v>
      </c>
      <c r="AU169" s="215" t="s">
        <v>84</v>
      </c>
      <c r="AY169" s="16" t="s">
        <v>129</v>
      </c>
      <c r="BE169" s="216">
        <f t="shared" si="14"/>
        <v>0</v>
      </c>
      <c r="BF169" s="216">
        <f t="shared" si="15"/>
        <v>0</v>
      </c>
      <c r="BG169" s="216">
        <f t="shared" si="16"/>
        <v>0</v>
      </c>
      <c r="BH169" s="216">
        <f t="shared" si="17"/>
        <v>0</v>
      </c>
      <c r="BI169" s="216">
        <f t="shared" si="18"/>
        <v>0</v>
      </c>
      <c r="BJ169" s="16" t="s">
        <v>82</v>
      </c>
      <c r="BK169" s="216">
        <f t="shared" si="19"/>
        <v>0</v>
      </c>
      <c r="BL169" s="16" t="s">
        <v>135</v>
      </c>
      <c r="BM169" s="215" t="s">
        <v>334</v>
      </c>
    </row>
    <row r="170" spans="1:65" s="2" customFormat="1" ht="16.5" customHeight="1">
      <c r="A170" s="33"/>
      <c r="B170" s="34"/>
      <c r="C170" s="229" t="s">
        <v>335</v>
      </c>
      <c r="D170" s="229" t="s">
        <v>234</v>
      </c>
      <c r="E170" s="230" t="s">
        <v>336</v>
      </c>
      <c r="F170" s="231" t="s">
        <v>337</v>
      </c>
      <c r="G170" s="232" t="s">
        <v>210</v>
      </c>
      <c r="H170" s="233">
        <v>30</v>
      </c>
      <c r="I170" s="234"/>
      <c r="J170" s="235">
        <f t="shared" si="10"/>
        <v>0</v>
      </c>
      <c r="K170" s="236"/>
      <c r="L170" s="237"/>
      <c r="M170" s="238" t="s">
        <v>1</v>
      </c>
      <c r="N170" s="239" t="s">
        <v>39</v>
      </c>
      <c r="O170" s="70"/>
      <c r="P170" s="213">
        <f t="shared" si="11"/>
        <v>0</v>
      </c>
      <c r="Q170" s="213">
        <v>8.1000000000000003E-2</v>
      </c>
      <c r="R170" s="213">
        <f t="shared" si="12"/>
        <v>2.4300000000000002</v>
      </c>
      <c r="S170" s="213">
        <v>0</v>
      </c>
      <c r="T170" s="214">
        <f t="shared" si="1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15" t="s">
        <v>164</v>
      </c>
      <c r="AT170" s="215" t="s">
        <v>234</v>
      </c>
      <c r="AU170" s="215" t="s">
        <v>84</v>
      </c>
      <c r="AY170" s="16" t="s">
        <v>129</v>
      </c>
      <c r="BE170" s="216">
        <f t="shared" si="14"/>
        <v>0</v>
      </c>
      <c r="BF170" s="216">
        <f t="shared" si="15"/>
        <v>0</v>
      </c>
      <c r="BG170" s="216">
        <f t="shared" si="16"/>
        <v>0</v>
      </c>
      <c r="BH170" s="216">
        <f t="shared" si="17"/>
        <v>0</v>
      </c>
      <c r="BI170" s="216">
        <f t="shared" si="18"/>
        <v>0</v>
      </c>
      <c r="BJ170" s="16" t="s">
        <v>82</v>
      </c>
      <c r="BK170" s="216">
        <f t="shared" si="19"/>
        <v>0</v>
      </c>
      <c r="BL170" s="16" t="s">
        <v>135</v>
      </c>
      <c r="BM170" s="215" t="s">
        <v>338</v>
      </c>
    </row>
    <row r="171" spans="1:65" s="2" customFormat="1" ht="54.75" customHeight="1">
      <c r="A171" s="33"/>
      <c r="B171" s="34"/>
      <c r="C171" s="203" t="s">
        <v>339</v>
      </c>
      <c r="D171" s="203" t="s">
        <v>131</v>
      </c>
      <c r="E171" s="204" t="s">
        <v>340</v>
      </c>
      <c r="F171" s="205" t="s">
        <v>341</v>
      </c>
      <c r="G171" s="206" t="s">
        <v>210</v>
      </c>
      <c r="H171" s="207">
        <v>12</v>
      </c>
      <c r="I171" s="208"/>
      <c r="J171" s="209">
        <f t="shared" si="10"/>
        <v>0</v>
      </c>
      <c r="K171" s="210"/>
      <c r="L171" s="38"/>
      <c r="M171" s="211" t="s">
        <v>1</v>
      </c>
      <c r="N171" s="212" t="s">
        <v>39</v>
      </c>
      <c r="O171" s="70"/>
      <c r="P171" s="213">
        <f t="shared" si="11"/>
        <v>0</v>
      </c>
      <c r="Q171" s="213">
        <v>0.2323624</v>
      </c>
      <c r="R171" s="213">
        <f t="shared" si="12"/>
        <v>2.7883488000000001</v>
      </c>
      <c r="S171" s="213">
        <v>0</v>
      </c>
      <c r="T171" s="214">
        <f t="shared" si="1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15" t="s">
        <v>135</v>
      </c>
      <c r="AT171" s="215" t="s">
        <v>131</v>
      </c>
      <c r="AU171" s="215" t="s">
        <v>84</v>
      </c>
      <c r="AY171" s="16" t="s">
        <v>129</v>
      </c>
      <c r="BE171" s="216">
        <f t="shared" si="14"/>
        <v>0</v>
      </c>
      <c r="BF171" s="216">
        <f t="shared" si="15"/>
        <v>0</v>
      </c>
      <c r="BG171" s="216">
        <f t="shared" si="16"/>
        <v>0</v>
      </c>
      <c r="BH171" s="216">
        <f t="shared" si="17"/>
        <v>0</v>
      </c>
      <c r="BI171" s="216">
        <f t="shared" si="18"/>
        <v>0</v>
      </c>
      <c r="BJ171" s="16" t="s">
        <v>82</v>
      </c>
      <c r="BK171" s="216">
        <f t="shared" si="19"/>
        <v>0</v>
      </c>
      <c r="BL171" s="16" t="s">
        <v>135</v>
      </c>
      <c r="BM171" s="215" t="s">
        <v>342</v>
      </c>
    </row>
    <row r="172" spans="1:65" s="2" customFormat="1" ht="38.25" customHeight="1">
      <c r="A172" s="33"/>
      <c r="B172" s="34"/>
      <c r="C172" s="203" t="s">
        <v>343</v>
      </c>
      <c r="D172" s="203" t="s">
        <v>131</v>
      </c>
      <c r="E172" s="204" t="s">
        <v>344</v>
      </c>
      <c r="F172" s="205" t="s">
        <v>345</v>
      </c>
      <c r="G172" s="206" t="s">
        <v>210</v>
      </c>
      <c r="H172" s="207">
        <v>12</v>
      </c>
      <c r="I172" s="208"/>
      <c r="J172" s="209">
        <f t="shared" si="10"/>
        <v>0</v>
      </c>
      <c r="K172" s="210"/>
      <c r="L172" s="38"/>
      <c r="M172" s="211" t="s">
        <v>1</v>
      </c>
      <c r="N172" s="212" t="s">
        <v>39</v>
      </c>
      <c r="O172" s="70"/>
      <c r="P172" s="213">
        <f t="shared" si="11"/>
        <v>0</v>
      </c>
      <c r="Q172" s="213">
        <v>0</v>
      </c>
      <c r="R172" s="213">
        <f t="shared" si="12"/>
        <v>0</v>
      </c>
      <c r="S172" s="213">
        <v>0</v>
      </c>
      <c r="T172" s="214">
        <f t="shared" si="1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15" t="s">
        <v>135</v>
      </c>
      <c r="AT172" s="215" t="s">
        <v>131</v>
      </c>
      <c r="AU172" s="215" t="s">
        <v>84</v>
      </c>
      <c r="AY172" s="16" t="s">
        <v>129</v>
      </c>
      <c r="BE172" s="216">
        <f t="shared" si="14"/>
        <v>0</v>
      </c>
      <c r="BF172" s="216">
        <f t="shared" si="15"/>
        <v>0</v>
      </c>
      <c r="BG172" s="216">
        <f t="shared" si="16"/>
        <v>0</v>
      </c>
      <c r="BH172" s="216">
        <f t="shared" si="17"/>
        <v>0</v>
      </c>
      <c r="BI172" s="216">
        <f t="shared" si="18"/>
        <v>0</v>
      </c>
      <c r="BJ172" s="16" t="s">
        <v>82</v>
      </c>
      <c r="BK172" s="216">
        <f t="shared" si="19"/>
        <v>0</v>
      </c>
      <c r="BL172" s="16" t="s">
        <v>135</v>
      </c>
      <c r="BM172" s="215" t="s">
        <v>346</v>
      </c>
    </row>
    <row r="173" spans="1:65" s="2" customFormat="1" ht="30" customHeight="1">
      <c r="A173" s="33"/>
      <c r="B173" s="34"/>
      <c r="C173" s="203" t="s">
        <v>347</v>
      </c>
      <c r="D173" s="203" t="s">
        <v>131</v>
      </c>
      <c r="E173" s="204" t="s">
        <v>348</v>
      </c>
      <c r="F173" s="205" t="s">
        <v>349</v>
      </c>
      <c r="G173" s="206" t="s">
        <v>145</v>
      </c>
      <c r="H173" s="207">
        <v>5.9</v>
      </c>
      <c r="I173" s="208"/>
      <c r="J173" s="209">
        <f t="shared" si="10"/>
        <v>0</v>
      </c>
      <c r="K173" s="210"/>
      <c r="L173" s="38"/>
      <c r="M173" s="211" t="s">
        <v>1</v>
      </c>
      <c r="N173" s="212" t="s">
        <v>39</v>
      </c>
      <c r="O173" s="70"/>
      <c r="P173" s="213">
        <f t="shared" si="11"/>
        <v>0</v>
      </c>
      <c r="Q173" s="213">
        <v>2.2563399999999998</v>
      </c>
      <c r="R173" s="213">
        <f t="shared" si="12"/>
        <v>13.312405999999999</v>
      </c>
      <c r="S173" s="213">
        <v>0</v>
      </c>
      <c r="T173" s="214">
        <f t="shared" si="1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15" t="s">
        <v>135</v>
      </c>
      <c r="AT173" s="215" t="s">
        <v>131</v>
      </c>
      <c r="AU173" s="215" t="s">
        <v>84</v>
      </c>
      <c r="AY173" s="16" t="s">
        <v>129</v>
      </c>
      <c r="BE173" s="216">
        <f t="shared" si="14"/>
        <v>0</v>
      </c>
      <c r="BF173" s="216">
        <f t="shared" si="15"/>
        <v>0</v>
      </c>
      <c r="BG173" s="216">
        <f t="shared" si="16"/>
        <v>0</v>
      </c>
      <c r="BH173" s="216">
        <f t="shared" si="17"/>
        <v>0</v>
      </c>
      <c r="BI173" s="216">
        <f t="shared" si="18"/>
        <v>0</v>
      </c>
      <c r="BJ173" s="16" t="s">
        <v>82</v>
      </c>
      <c r="BK173" s="216">
        <f t="shared" si="19"/>
        <v>0</v>
      </c>
      <c r="BL173" s="16" t="s">
        <v>135</v>
      </c>
      <c r="BM173" s="215" t="s">
        <v>350</v>
      </c>
    </row>
    <row r="174" spans="1:65" s="13" customFormat="1">
      <c r="B174" s="217"/>
      <c r="C174" s="218"/>
      <c r="D174" s="219" t="s">
        <v>137</v>
      </c>
      <c r="E174" s="220" t="s">
        <v>1</v>
      </c>
      <c r="F174" s="221" t="s">
        <v>351</v>
      </c>
      <c r="G174" s="218"/>
      <c r="H174" s="222">
        <v>2.1</v>
      </c>
      <c r="I174" s="223"/>
      <c r="J174" s="218"/>
      <c r="K174" s="218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137</v>
      </c>
      <c r="AU174" s="228" t="s">
        <v>84</v>
      </c>
      <c r="AV174" s="13" t="s">
        <v>84</v>
      </c>
      <c r="AW174" s="13" t="s">
        <v>31</v>
      </c>
      <c r="AX174" s="13" t="s">
        <v>74</v>
      </c>
      <c r="AY174" s="228" t="s">
        <v>129</v>
      </c>
    </row>
    <row r="175" spans="1:65" s="13" customFormat="1">
      <c r="B175" s="217"/>
      <c r="C175" s="218"/>
      <c r="D175" s="219" t="s">
        <v>137</v>
      </c>
      <c r="E175" s="220" t="s">
        <v>1</v>
      </c>
      <c r="F175" s="221" t="s">
        <v>352</v>
      </c>
      <c r="G175" s="218"/>
      <c r="H175" s="222">
        <v>3.8</v>
      </c>
      <c r="I175" s="223"/>
      <c r="J175" s="218"/>
      <c r="K175" s="218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137</v>
      </c>
      <c r="AU175" s="228" t="s">
        <v>84</v>
      </c>
      <c r="AV175" s="13" t="s">
        <v>84</v>
      </c>
      <c r="AW175" s="13" t="s">
        <v>31</v>
      </c>
      <c r="AX175" s="13" t="s">
        <v>74</v>
      </c>
      <c r="AY175" s="228" t="s">
        <v>129</v>
      </c>
    </row>
    <row r="176" spans="1:65" s="14" customFormat="1">
      <c r="B176" s="245"/>
      <c r="C176" s="246"/>
      <c r="D176" s="219" t="s">
        <v>137</v>
      </c>
      <c r="E176" s="247" t="s">
        <v>1</v>
      </c>
      <c r="F176" s="248" t="s">
        <v>265</v>
      </c>
      <c r="G176" s="246"/>
      <c r="H176" s="249">
        <v>5.9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AT176" s="255" t="s">
        <v>137</v>
      </c>
      <c r="AU176" s="255" t="s">
        <v>84</v>
      </c>
      <c r="AV176" s="14" t="s">
        <v>135</v>
      </c>
      <c r="AW176" s="14" t="s">
        <v>31</v>
      </c>
      <c r="AX176" s="14" t="s">
        <v>82</v>
      </c>
      <c r="AY176" s="255" t="s">
        <v>129</v>
      </c>
    </row>
    <row r="177" spans="1:65" s="12" customFormat="1" ht="22.9" customHeight="1">
      <c r="B177" s="187"/>
      <c r="C177" s="188"/>
      <c r="D177" s="189" t="s">
        <v>73</v>
      </c>
      <c r="E177" s="201" t="s">
        <v>353</v>
      </c>
      <c r="F177" s="201" t="s">
        <v>354</v>
      </c>
      <c r="G177" s="188"/>
      <c r="H177" s="188"/>
      <c r="I177" s="191"/>
      <c r="J177" s="202">
        <f>BK177</f>
        <v>0</v>
      </c>
      <c r="K177" s="188"/>
      <c r="L177" s="193"/>
      <c r="M177" s="194"/>
      <c r="N177" s="195"/>
      <c r="O177" s="195"/>
      <c r="P177" s="196">
        <f>SUM(P178:P182)</f>
        <v>0</v>
      </c>
      <c r="Q177" s="195"/>
      <c r="R177" s="196">
        <f>SUM(R178:R182)</f>
        <v>0</v>
      </c>
      <c r="S177" s="195"/>
      <c r="T177" s="197">
        <f>SUM(T178:T182)</f>
        <v>0</v>
      </c>
      <c r="AR177" s="198" t="s">
        <v>82</v>
      </c>
      <c r="AT177" s="199" t="s">
        <v>73</v>
      </c>
      <c r="AU177" s="199" t="s">
        <v>82</v>
      </c>
      <c r="AY177" s="198" t="s">
        <v>129</v>
      </c>
      <c r="BK177" s="200">
        <f>SUM(BK178:BK182)</f>
        <v>0</v>
      </c>
    </row>
    <row r="178" spans="1:65" s="2" customFormat="1" ht="36" customHeight="1">
      <c r="A178" s="33"/>
      <c r="B178" s="34"/>
      <c r="C178" s="203" t="s">
        <v>355</v>
      </c>
      <c r="D178" s="203" t="s">
        <v>131</v>
      </c>
      <c r="E178" s="204" t="s">
        <v>356</v>
      </c>
      <c r="F178" s="205" t="s">
        <v>357</v>
      </c>
      <c r="G178" s="206" t="s">
        <v>175</v>
      </c>
      <c r="H178" s="207">
        <v>11.6</v>
      </c>
      <c r="I178" s="208"/>
      <c r="J178" s="209">
        <f>ROUND(I178*H178,2)</f>
        <v>0</v>
      </c>
      <c r="K178" s="210"/>
      <c r="L178" s="38"/>
      <c r="M178" s="211" t="s">
        <v>1</v>
      </c>
      <c r="N178" s="212" t="s">
        <v>39</v>
      </c>
      <c r="O178" s="70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15" t="s">
        <v>135</v>
      </c>
      <c r="AT178" s="215" t="s">
        <v>131</v>
      </c>
      <c r="AU178" s="215" t="s">
        <v>84</v>
      </c>
      <c r="AY178" s="16" t="s">
        <v>129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6" t="s">
        <v>82</v>
      </c>
      <c r="BK178" s="216">
        <f>ROUND(I178*H178,2)</f>
        <v>0</v>
      </c>
      <c r="BL178" s="16" t="s">
        <v>135</v>
      </c>
      <c r="BM178" s="215" t="s">
        <v>358</v>
      </c>
    </row>
    <row r="179" spans="1:65" s="2" customFormat="1" ht="51" customHeight="1">
      <c r="A179" s="33"/>
      <c r="B179" s="34"/>
      <c r="C179" s="203" t="s">
        <v>359</v>
      </c>
      <c r="D179" s="203" t="s">
        <v>131</v>
      </c>
      <c r="E179" s="204" t="s">
        <v>360</v>
      </c>
      <c r="F179" s="205" t="s">
        <v>361</v>
      </c>
      <c r="G179" s="206" t="s">
        <v>175</v>
      </c>
      <c r="H179" s="207">
        <v>69.599999999999994</v>
      </c>
      <c r="I179" s="208"/>
      <c r="J179" s="209">
        <f>ROUND(I179*H179,2)</f>
        <v>0</v>
      </c>
      <c r="K179" s="210"/>
      <c r="L179" s="38"/>
      <c r="M179" s="211" t="s">
        <v>1</v>
      </c>
      <c r="N179" s="212" t="s">
        <v>39</v>
      </c>
      <c r="O179" s="70"/>
      <c r="P179" s="213">
        <f>O179*H179</f>
        <v>0</v>
      </c>
      <c r="Q179" s="213">
        <v>0</v>
      </c>
      <c r="R179" s="213">
        <f>Q179*H179</f>
        <v>0</v>
      </c>
      <c r="S179" s="213">
        <v>0</v>
      </c>
      <c r="T179" s="214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15" t="s">
        <v>135</v>
      </c>
      <c r="AT179" s="215" t="s">
        <v>131</v>
      </c>
      <c r="AU179" s="215" t="s">
        <v>84</v>
      </c>
      <c r="AY179" s="16" t="s">
        <v>129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6" t="s">
        <v>82</v>
      </c>
      <c r="BK179" s="216">
        <f>ROUND(I179*H179,2)</f>
        <v>0</v>
      </c>
      <c r="BL179" s="16" t="s">
        <v>135</v>
      </c>
      <c r="BM179" s="215" t="s">
        <v>362</v>
      </c>
    </row>
    <row r="180" spans="1:65" s="13" customFormat="1">
      <c r="B180" s="217"/>
      <c r="C180" s="218"/>
      <c r="D180" s="219" t="s">
        <v>137</v>
      </c>
      <c r="E180" s="220" t="s">
        <v>1</v>
      </c>
      <c r="F180" s="221" t="s">
        <v>363</v>
      </c>
      <c r="G180" s="218"/>
      <c r="H180" s="222">
        <v>69.599999999999994</v>
      </c>
      <c r="I180" s="223"/>
      <c r="J180" s="218"/>
      <c r="K180" s="218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137</v>
      </c>
      <c r="AU180" s="228" t="s">
        <v>84</v>
      </c>
      <c r="AV180" s="13" t="s">
        <v>84</v>
      </c>
      <c r="AW180" s="13" t="s">
        <v>31</v>
      </c>
      <c r="AX180" s="13" t="s">
        <v>82</v>
      </c>
      <c r="AY180" s="228" t="s">
        <v>129</v>
      </c>
    </row>
    <row r="181" spans="1:65" s="2" customFormat="1" ht="27.75" customHeight="1">
      <c r="A181" s="33"/>
      <c r="B181" s="34"/>
      <c r="C181" s="203" t="s">
        <v>237</v>
      </c>
      <c r="D181" s="203" t="s">
        <v>131</v>
      </c>
      <c r="E181" s="204" t="s">
        <v>364</v>
      </c>
      <c r="F181" s="205" t="s">
        <v>365</v>
      </c>
      <c r="G181" s="206" t="s">
        <v>175</v>
      </c>
      <c r="H181" s="207">
        <v>11.6</v>
      </c>
      <c r="I181" s="208"/>
      <c r="J181" s="209">
        <f>ROUND(I181*H181,2)</f>
        <v>0</v>
      </c>
      <c r="K181" s="210"/>
      <c r="L181" s="38"/>
      <c r="M181" s="211" t="s">
        <v>1</v>
      </c>
      <c r="N181" s="212" t="s">
        <v>39</v>
      </c>
      <c r="O181" s="70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15" t="s">
        <v>135</v>
      </c>
      <c r="AT181" s="215" t="s">
        <v>131</v>
      </c>
      <c r="AU181" s="215" t="s">
        <v>84</v>
      </c>
      <c r="AY181" s="16" t="s">
        <v>129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6" t="s">
        <v>82</v>
      </c>
      <c r="BK181" s="216">
        <f>ROUND(I181*H181,2)</f>
        <v>0</v>
      </c>
      <c r="BL181" s="16" t="s">
        <v>135</v>
      </c>
      <c r="BM181" s="215" t="s">
        <v>366</v>
      </c>
    </row>
    <row r="182" spans="1:65" s="2" customFormat="1" ht="41.25" customHeight="1">
      <c r="A182" s="33"/>
      <c r="B182" s="34"/>
      <c r="C182" s="203" t="s">
        <v>367</v>
      </c>
      <c r="D182" s="203" t="s">
        <v>131</v>
      </c>
      <c r="E182" s="204" t="s">
        <v>368</v>
      </c>
      <c r="F182" s="205" t="s">
        <v>369</v>
      </c>
      <c r="G182" s="206" t="s">
        <v>175</v>
      </c>
      <c r="H182" s="207">
        <v>11.6</v>
      </c>
      <c r="I182" s="208"/>
      <c r="J182" s="209">
        <f>ROUND(I182*H182,2)</f>
        <v>0</v>
      </c>
      <c r="K182" s="210"/>
      <c r="L182" s="38"/>
      <c r="M182" s="211" t="s">
        <v>1</v>
      </c>
      <c r="N182" s="212" t="s">
        <v>39</v>
      </c>
      <c r="O182" s="70"/>
      <c r="P182" s="213">
        <f>O182*H182</f>
        <v>0</v>
      </c>
      <c r="Q182" s="213">
        <v>0</v>
      </c>
      <c r="R182" s="213">
        <f>Q182*H182</f>
        <v>0</v>
      </c>
      <c r="S182" s="213">
        <v>0</v>
      </c>
      <c r="T182" s="214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15" t="s">
        <v>135</v>
      </c>
      <c r="AT182" s="215" t="s">
        <v>131</v>
      </c>
      <c r="AU182" s="215" t="s">
        <v>84</v>
      </c>
      <c r="AY182" s="16" t="s">
        <v>129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6" t="s">
        <v>82</v>
      </c>
      <c r="BK182" s="216">
        <f>ROUND(I182*H182,2)</f>
        <v>0</v>
      </c>
      <c r="BL182" s="16" t="s">
        <v>135</v>
      </c>
      <c r="BM182" s="215" t="s">
        <v>370</v>
      </c>
    </row>
    <row r="183" spans="1:65" s="12" customFormat="1" ht="22.9" customHeight="1">
      <c r="B183" s="187"/>
      <c r="C183" s="188"/>
      <c r="D183" s="189" t="s">
        <v>73</v>
      </c>
      <c r="E183" s="201" t="s">
        <v>220</v>
      </c>
      <c r="F183" s="201" t="s">
        <v>221</v>
      </c>
      <c r="G183" s="188"/>
      <c r="H183" s="188"/>
      <c r="I183" s="191"/>
      <c r="J183" s="202">
        <f>BK183</f>
        <v>0</v>
      </c>
      <c r="K183" s="188"/>
      <c r="L183" s="193"/>
      <c r="M183" s="194"/>
      <c r="N183" s="195"/>
      <c r="O183" s="195"/>
      <c r="P183" s="196">
        <f>SUM(P184:P185)</f>
        <v>0</v>
      </c>
      <c r="Q183" s="195"/>
      <c r="R183" s="196">
        <f>SUM(R184:R185)</f>
        <v>0</v>
      </c>
      <c r="S183" s="195"/>
      <c r="T183" s="197">
        <f>SUM(T184:T185)</f>
        <v>0</v>
      </c>
      <c r="AR183" s="198" t="s">
        <v>82</v>
      </c>
      <c r="AT183" s="199" t="s">
        <v>73</v>
      </c>
      <c r="AU183" s="199" t="s">
        <v>82</v>
      </c>
      <c r="AY183" s="198" t="s">
        <v>129</v>
      </c>
      <c r="BK183" s="200">
        <f>SUM(BK184:BK185)</f>
        <v>0</v>
      </c>
    </row>
    <row r="184" spans="1:65" s="2" customFormat="1" ht="36.75" customHeight="1">
      <c r="A184" s="33"/>
      <c r="B184" s="34"/>
      <c r="C184" s="203" t="s">
        <v>371</v>
      </c>
      <c r="D184" s="203" t="s">
        <v>131</v>
      </c>
      <c r="E184" s="204" t="s">
        <v>222</v>
      </c>
      <c r="F184" s="205" t="s">
        <v>223</v>
      </c>
      <c r="G184" s="206" t="s">
        <v>175</v>
      </c>
      <c r="H184" s="207">
        <v>86.754999999999995</v>
      </c>
      <c r="I184" s="208"/>
      <c r="J184" s="209">
        <f>ROUND(I184*H184,2)</f>
        <v>0</v>
      </c>
      <c r="K184" s="210"/>
      <c r="L184" s="38"/>
      <c r="M184" s="211" t="s">
        <v>1</v>
      </c>
      <c r="N184" s="212" t="s">
        <v>39</v>
      </c>
      <c r="O184" s="70"/>
      <c r="P184" s="213">
        <f>O184*H184</f>
        <v>0</v>
      </c>
      <c r="Q184" s="213">
        <v>0</v>
      </c>
      <c r="R184" s="213">
        <f>Q184*H184</f>
        <v>0</v>
      </c>
      <c r="S184" s="213">
        <v>0</v>
      </c>
      <c r="T184" s="214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15" t="s">
        <v>135</v>
      </c>
      <c r="AT184" s="215" t="s">
        <v>131</v>
      </c>
      <c r="AU184" s="215" t="s">
        <v>84</v>
      </c>
      <c r="AY184" s="16" t="s">
        <v>129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6" t="s">
        <v>82</v>
      </c>
      <c r="BK184" s="216">
        <f>ROUND(I184*H184,2)</f>
        <v>0</v>
      </c>
      <c r="BL184" s="16" t="s">
        <v>135</v>
      </c>
      <c r="BM184" s="215" t="s">
        <v>372</v>
      </c>
    </row>
    <row r="185" spans="1:65" s="2" customFormat="1" ht="42" customHeight="1">
      <c r="A185" s="33"/>
      <c r="B185" s="34"/>
      <c r="C185" s="203" t="s">
        <v>373</v>
      </c>
      <c r="D185" s="203" t="s">
        <v>131</v>
      </c>
      <c r="E185" s="204" t="s">
        <v>374</v>
      </c>
      <c r="F185" s="205" t="s">
        <v>375</v>
      </c>
      <c r="G185" s="206" t="s">
        <v>175</v>
      </c>
      <c r="H185" s="207">
        <v>86.754999999999995</v>
      </c>
      <c r="I185" s="208"/>
      <c r="J185" s="209">
        <f>ROUND(I185*H185,2)</f>
        <v>0</v>
      </c>
      <c r="K185" s="210"/>
      <c r="L185" s="38"/>
      <c r="M185" s="211" t="s">
        <v>1</v>
      </c>
      <c r="N185" s="212" t="s">
        <v>39</v>
      </c>
      <c r="O185" s="70"/>
      <c r="P185" s="213">
        <f>O185*H185</f>
        <v>0</v>
      </c>
      <c r="Q185" s="213">
        <v>0</v>
      </c>
      <c r="R185" s="213">
        <f>Q185*H185</f>
        <v>0</v>
      </c>
      <c r="S185" s="213">
        <v>0</v>
      </c>
      <c r="T185" s="214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15" t="s">
        <v>135</v>
      </c>
      <c r="AT185" s="215" t="s">
        <v>131</v>
      </c>
      <c r="AU185" s="215" t="s">
        <v>84</v>
      </c>
      <c r="AY185" s="16" t="s">
        <v>129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6" t="s">
        <v>82</v>
      </c>
      <c r="BK185" s="216">
        <f>ROUND(I185*H185,2)</f>
        <v>0</v>
      </c>
      <c r="BL185" s="16" t="s">
        <v>135</v>
      </c>
      <c r="BM185" s="215" t="s">
        <v>376</v>
      </c>
    </row>
    <row r="186" spans="1:65" s="12" customFormat="1" ht="25.9" customHeight="1">
      <c r="B186" s="187"/>
      <c r="C186" s="188"/>
      <c r="D186" s="189" t="s">
        <v>73</v>
      </c>
      <c r="E186" s="190" t="s">
        <v>377</v>
      </c>
      <c r="F186" s="190" t="s">
        <v>378</v>
      </c>
      <c r="G186" s="188"/>
      <c r="H186" s="188"/>
      <c r="I186" s="191"/>
      <c r="J186" s="192">
        <f>BK186</f>
        <v>0</v>
      </c>
      <c r="K186" s="188"/>
      <c r="L186" s="193"/>
      <c r="M186" s="194"/>
      <c r="N186" s="195"/>
      <c r="O186" s="195"/>
      <c r="P186" s="196">
        <f>P187</f>
        <v>0</v>
      </c>
      <c r="Q186" s="195"/>
      <c r="R186" s="196">
        <f>R187</f>
        <v>0</v>
      </c>
      <c r="S186" s="195"/>
      <c r="T186" s="197">
        <f>T187</f>
        <v>0</v>
      </c>
      <c r="AR186" s="198" t="s">
        <v>135</v>
      </c>
      <c r="AT186" s="199" t="s">
        <v>73</v>
      </c>
      <c r="AU186" s="199" t="s">
        <v>74</v>
      </c>
      <c r="AY186" s="198" t="s">
        <v>129</v>
      </c>
      <c r="BK186" s="200">
        <f>BK187</f>
        <v>0</v>
      </c>
    </row>
    <row r="187" spans="1:65" s="2" customFormat="1" ht="37.5" customHeight="1">
      <c r="A187" s="33"/>
      <c r="B187" s="34"/>
      <c r="C187" s="203" t="s">
        <v>379</v>
      </c>
      <c r="D187" s="203" t="s">
        <v>131</v>
      </c>
      <c r="E187" s="204" t="s">
        <v>380</v>
      </c>
      <c r="F187" s="205" t="s">
        <v>381</v>
      </c>
      <c r="G187" s="206" t="s">
        <v>382</v>
      </c>
      <c r="H187" s="207">
        <v>24</v>
      </c>
      <c r="I187" s="208"/>
      <c r="J187" s="209">
        <f>ROUND(I187*H187,2)</f>
        <v>0</v>
      </c>
      <c r="K187" s="210"/>
      <c r="L187" s="38"/>
      <c r="M187" s="240" t="s">
        <v>1</v>
      </c>
      <c r="N187" s="241" t="s">
        <v>39</v>
      </c>
      <c r="O187" s="242"/>
      <c r="P187" s="243">
        <f>O187*H187</f>
        <v>0</v>
      </c>
      <c r="Q187" s="243">
        <v>0</v>
      </c>
      <c r="R187" s="243">
        <f>Q187*H187</f>
        <v>0</v>
      </c>
      <c r="S187" s="243">
        <v>0</v>
      </c>
      <c r="T187" s="244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15" t="s">
        <v>383</v>
      </c>
      <c r="AT187" s="215" t="s">
        <v>131</v>
      </c>
      <c r="AU187" s="215" t="s">
        <v>82</v>
      </c>
      <c r="AY187" s="16" t="s">
        <v>129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16" t="s">
        <v>82</v>
      </c>
      <c r="BK187" s="216">
        <f>ROUND(I187*H187,2)</f>
        <v>0</v>
      </c>
      <c r="BL187" s="16" t="s">
        <v>383</v>
      </c>
      <c r="BM187" s="215" t="s">
        <v>384</v>
      </c>
    </row>
    <row r="188" spans="1:65" s="2" customFormat="1" ht="6.95" customHeight="1">
      <c r="A188" s="33"/>
      <c r="B188" s="53"/>
      <c r="C188" s="54"/>
      <c r="D188" s="54"/>
      <c r="E188" s="54"/>
      <c r="F188" s="54"/>
      <c r="G188" s="54"/>
      <c r="H188" s="54"/>
      <c r="I188" s="151"/>
      <c r="J188" s="54"/>
      <c r="K188" s="54"/>
      <c r="L188" s="38"/>
      <c r="M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</row>
  </sheetData>
  <autoFilter ref="C124:K187" xr:uid="{00000000-0009-0000-0000-000002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80"/>
  <sheetViews>
    <sheetView showGridLines="0" workbookViewId="0">
      <selection activeCell="F169" sqref="F16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7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6" t="s">
        <v>90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84</v>
      </c>
    </row>
    <row r="4" spans="1:46" s="1" customFormat="1" ht="24.95" customHeight="1">
      <c r="B4" s="19"/>
      <c r="D4" s="111" t="s">
        <v>96</v>
      </c>
      <c r="I4" s="107"/>
      <c r="L4" s="19"/>
      <c r="M4" s="112" t="s">
        <v>10</v>
      </c>
      <c r="AT4" s="16" t="s">
        <v>4</v>
      </c>
    </row>
    <row r="5" spans="1:46" s="1" customFormat="1" ht="6.95" customHeight="1">
      <c r="B5" s="19"/>
      <c r="I5" s="107"/>
      <c r="L5" s="19"/>
    </row>
    <row r="6" spans="1:46" s="1" customFormat="1" ht="12" customHeight="1">
      <c r="B6" s="19"/>
      <c r="D6" s="113" t="s">
        <v>16</v>
      </c>
      <c r="I6" s="107"/>
      <c r="L6" s="19"/>
    </row>
    <row r="7" spans="1:46" s="1" customFormat="1" ht="16.5" customHeight="1">
      <c r="B7" s="19"/>
      <c r="E7" s="301" t="str">
        <f>'Rekapitulace stavby'!K6</f>
        <v>Úprava zpevněných ploch a sanace objektu - VŠ Menza Olomouc</v>
      </c>
      <c r="F7" s="302"/>
      <c r="G7" s="302"/>
      <c r="H7" s="302"/>
      <c r="I7" s="107"/>
      <c r="L7" s="19"/>
    </row>
    <row r="8" spans="1:46" s="2" customFormat="1" ht="12" customHeight="1">
      <c r="A8" s="33"/>
      <c r="B8" s="38"/>
      <c r="C8" s="33"/>
      <c r="D8" s="113" t="s">
        <v>97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03" t="s">
        <v>385</v>
      </c>
      <c r="F9" s="304"/>
      <c r="G9" s="304"/>
      <c r="H9" s="304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stavby'!AN8</f>
        <v>17. 3. 2020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5" t="s">
        <v>26</v>
      </c>
      <c r="F15" s="33"/>
      <c r="G15" s="33"/>
      <c r="H15" s="33"/>
      <c r="I15" s="116" t="s">
        <v>27</v>
      </c>
      <c r="J15" s="11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3" t="s">
        <v>28</v>
      </c>
      <c r="E17" s="33"/>
      <c r="F17" s="33"/>
      <c r="G17" s="33"/>
      <c r="H17" s="33"/>
      <c r="I17" s="116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05" t="str">
        <f>'Rekapitulace stavby'!E14</f>
        <v>Vyplň údaj</v>
      </c>
      <c r="F18" s="306"/>
      <c r="G18" s="306"/>
      <c r="H18" s="306"/>
      <c r="I18" s="116" t="s">
        <v>27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3" t="s">
        <v>30</v>
      </c>
      <c r="E20" s="33"/>
      <c r="F20" s="33"/>
      <c r="G20" s="33"/>
      <c r="H20" s="33"/>
      <c r="I20" s="116" t="s">
        <v>25</v>
      </c>
      <c r="J20" s="115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5" t="s">
        <v>26</v>
      </c>
      <c r="F21" s="33"/>
      <c r="G21" s="33"/>
      <c r="H21" s="33"/>
      <c r="I21" s="116" t="s">
        <v>27</v>
      </c>
      <c r="J21" s="115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3" t="s">
        <v>32</v>
      </c>
      <c r="E23" s="33"/>
      <c r="F23" s="33"/>
      <c r="G23" s="33"/>
      <c r="H23" s="33"/>
      <c r="I23" s="116" t="s">
        <v>25</v>
      </c>
      <c r="J23" s="115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5" t="s">
        <v>26</v>
      </c>
      <c r="F24" s="33"/>
      <c r="G24" s="33"/>
      <c r="H24" s="33"/>
      <c r="I24" s="116" t="s">
        <v>27</v>
      </c>
      <c r="J24" s="115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3" t="s">
        <v>33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8"/>
      <c r="B27" s="119"/>
      <c r="C27" s="118"/>
      <c r="D27" s="118"/>
      <c r="E27" s="307" t="s">
        <v>1</v>
      </c>
      <c r="F27" s="307"/>
      <c r="G27" s="307"/>
      <c r="H27" s="307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24" t="s">
        <v>34</v>
      </c>
      <c r="E30" s="33"/>
      <c r="F30" s="33"/>
      <c r="G30" s="33"/>
      <c r="H30" s="33"/>
      <c r="I30" s="114"/>
      <c r="J30" s="125">
        <f>ROUND(J123,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6" t="s">
        <v>36</v>
      </c>
      <c r="G32" s="33"/>
      <c r="H32" s="33"/>
      <c r="I32" s="127" t="s">
        <v>35</v>
      </c>
      <c r="J32" s="126" t="s">
        <v>37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8" t="s">
        <v>38</v>
      </c>
      <c r="E33" s="113" t="s">
        <v>39</v>
      </c>
      <c r="F33" s="129">
        <f>ROUND((SUM(BE123:BE179)),  2)</f>
        <v>0</v>
      </c>
      <c r="G33" s="33"/>
      <c r="H33" s="33"/>
      <c r="I33" s="130">
        <v>0.21</v>
      </c>
      <c r="J33" s="129">
        <f>ROUND(((SUM(BE123:BE179))*I33),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3" t="s">
        <v>40</v>
      </c>
      <c r="F34" s="129">
        <f>ROUND((SUM(BF123:BF179)),  2)</f>
        <v>0</v>
      </c>
      <c r="G34" s="33"/>
      <c r="H34" s="33"/>
      <c r="I34" s="130">
        <v>0.15</v>
      </c>
      <c r="J34" s="129">
        <f>ROUND(((SUM(BF123:BF179))*I34),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3" t="s">
        <v>41</v>
      </c>
      <c r="F35" s="129">
        <f>ROUND((SUM(BG123:BG179)),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3" t="s">
        <v>42</v>
      </c>
      <c r="F36" s="129">
        <f>ROUND((SUM(BH123:BH179)),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3" t="s">
        <v>43</v>
      </c>
      <c r="F37" s="129">
        <f>ROUND((SUM(BI123:BI179)),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31"/>
      <c r="D39" s="132" t="s">
        <v>44</v>
      </c>
      <c r="E39" s="133"/>
      <c r="F39" s="133"/>
      <c r="G39" s="134" t="s">
        <v>45</v>
      </c>
      <c r="H39" s="135" t="s">
        <v>46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I41" s="107"/>
      <c r="L41" s="19"/>
    </row>
    <row r="42" spans="1:31" s="1" customFormat="1" ht="14.45" customHeight="1">
      <c r="B42" s="19"/>
      <c r="I42" s="107"/>
      <c r="L42" s="19"/>
    </row>
    <row r="43" spans="1:31" s="1" customFormat="1" ht="14.45" customHeight="1">
      <c r="B43" s="19"/>
      <c r="I43" s="107"/>
      <c r="L43" s="19"/>
    </row>
    <row r="44" spans="1:31" s="1" customFormat="1" ht="14.45" customHeight="1">
      <c r="B44" s="19"/>
      <c r="I44" s="107"/>
      <c r="L44" s="19"/>
    </row>
    <row r="45" spans="1:31" s="1" customFormat="1" ht="14.45" customHeight="1">
      <c r="B45" s="19"/>
      <c r="I45" s="107"/>
      <c r="L45" s="19"/>
    </row>
    <row r="46" spans="1:31" s="1" customFormat="1" ht="14.45" customHeight="1">
      <c r="B46" s="19"/>
      <c r="I46" s="107"/>
      <c r="L46" s="19"/>
    </row>
    <row r="47" spans="1:31" s="1" customFormat="1" ht="14.45" customHeight="1">
      <c r="B47" s="19"/>
      <c r="I47" s="107"/>
      <c r="L47" s="19"/>
    </row>
    <row r="48" spans="1:31" s="1" customFormat="1" ht="14.45" customHeight="1">
      <c r="B48" s="19"/>
      <c r="I48" s="107"/>
      <c r="L48" s="19"/>
    </row>
    <row r="49" spans="1:31" s="1" customFormat="1" ht="14.45" customHeight="1">
      <c r="B49" s="19"/>
      <c r="I49" s="107"/>
      <c r="L49" s="19"/>
    </row>
    <row r="50" spans="1:31" s="2" customFormat="1" ht="14.45" customHeight="1">
      <c r="B50" s="50"/>
      <c r="D50" s="139" t="s">
        <v>47</v>
      </c>
      <c r="E50" s="140"/>
      <c r="F50" s="140"/>
      <c r="G50" s="139" t="s">
        <v>48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42" t="s">
        <v>49</v>
      </c>
      <c r="E61" s="143"/>
      <c r="F61" s="144" t="s">
        <v>50</v>
      </c>
      <c r="G61" s="142" t="s">
        <v>49</v>
      </c>
      <c r="H61" s="143"/>
      <c r="I61" s="145"/>
      <c r="J61" s="146" t="s">
        <v>50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39" t="s">
        <v>51</v>
      </c>
      <c r="E65" s="147"/>
      <c r="F65" s="147"/>
      <c r="G65" s="139" t="s">
        <v>52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42" t="s">
        <v>49</v>
      </c>
      <c r="E76" s="143"/>
      <c r="F76" s="144" t="s">
        <v>50</v>
      </c>
      <c r="G76" s="142" t="s">
        <v>49</v>
      </c>
      <c r="H76" s="143"/>
      <c r="I76" s="145"/>
      <c r="J76" s="146" t="s">
        <v>50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hidden="1" customHeigh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hidden="1" customHeight="1">
      <c r="A82" s="33"/>
      <c r="B82" s="34"/>
      <c r="C82" s="22" t="s">
        <v>99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hidden="1" customHeigh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hidden="1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hidden="1" customHeight="1">
      <c r="A85" s="33"/>
      <c r="B85" s="34"/>
      <c r="C85" s="35"/>
      <c r="D85" s="35"/>
      <c r="E85" s="299" t="str">
        <f>E7</f>
        <v>Úprava zpevněných ploch a sanace objektu - VŠ Menza Olomouc</v>
      </c>
      <c r="F85" s="300"/>
      <c r="G85" s="300"/>
      <c r="H85" s="300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hidden="1" customHeight="1">
      <c r="A86" s="33"/>
      <c r="B86" s="34"/>
      <c r="C86" s="28" t="s">
        <v>97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hidden="1" customHeight="1">
      <c r="A87" s="33"/>
      <c r="B87" s="34"/>
      <c r="C87" s="35"/>
      <c r="D87" s="35"/>
      <c r="E87" s="280" t="str">
        <f>E9</f>
        <v>SO03 - Nová parkovací stání (10) + předláždění dlažby (15)</v>
      </c>
      <c r="F87" s="298"/>
      <c r="G87" s="298"/>
      <c r="H87" s="298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hidden="1" customHeigh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hidden="1" customHeight="1">
      <c r="A89" s="33"/>
      <c r="B89" s="34"/>
      <c r="C89" s="28" t="s">
        <v>20</v>
      </c>
      <c r="D89" s="35"/>
      <c r="E89" s="35"/>
      <c r="F89" s="26" t="str">
        <f>F12</f>
        <v>tř. 17. listopadu 54</v>
      </c>
      <c r="G89" s="35"/>
      <c r="H89" s="35"/>
      <c r="I89" s="116" t="s">
        <v>22</v>
      </c>
      <c r="J89" s="65" t="str">
        <f>IF(J12="","",J12)</f>
        <v>17. 3. 2020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hidden="1" customHeigh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hidden="1" customHeight="1">
      <c r="A91" s="33"/>
      <c r="B91" s="34"/>
      <c r="C91" s="28" t="s">
        <v>24</v>
      </c>
      <c r="D91" s="35"/>
      <c r="E91" s="35"/>
      <c r="F91" s="26" t="str">
        <f>E15</f>
        <v xml:space="preserve"> </v>
      </c>
      <c r="G91" s="35"/>
      <c r="H91" s="35"/>
      <c r="I91" s="116" t="s">
        <v>30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hidden="1" customHeight="1">
      <c r="A92" s="33"/>
      <c r="B92" s="34"/>
      <c r="C92" s="28" t="s">
        <v>28</v>
      </c>
      <c r="D92" s="35"/>
      <c r="E92" s="35"/>
      <c r="F92" s="26" t="str">
        <f>IF(E18="","",E18)</f>
        <v>Vyplň údaj</v>
      </c>
      <c r="G92" s="35"/>
      <c r="H92" s="35"/>
      <c r="I92" s="116" t="s">
        <v>32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hidden="1" customHeigh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hidden="1" customHeight="1">
      <c r="A94" s="33"/>
      <c r="B94" s="34"/>
      <c r="C94" s="155" t="s">
        <v>100</v>
      </c>
      <c r="D94" s="156"/>
      <c r="E94" s="156"/>
      <c r="F94" s="156"/>
      <c r="G94" s="156"/>
      <c r="H94" s="156"/>
      <c r="I94" s="157"/>
      <c r="J94" s="158" t="s">
        <v>101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hidden="1" customHeigh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hidden="1" customHeight="1">
      <c r="A96" s="33"/>
      <c r="B96" s="34"/>
      <c r="C96" s="159" t="s">
        <v>102</v>
      </c>
      <c r="D96" s="35"/>
      <c r="E96" s="35"/>
      <c r="F96" s="35"/>
      <c r="G96" s="35"/>
      <c r="H96" s="35"/>
      <c r="I96" s="114"/>
      <c r="J96" s="83">
        <f>J123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103</v>
      </c>
    </row>
    <row r="97" spans="1:31" s="9" customFormat="1" ht="24.95" hidden="1" customHeight="1">
      <c r="B97" s="160"/>
      <c r="C97" s="161"/>
      <c r="D97" s="162" t="s">
        <v>104</v>
      </c>
      <c r="E97" s="163"/>
      <c r="F97" s="163"/>
      <c r="G97" s="163"/>
      <c r="H97" s="163"/>
      <c r="I97" s="164"/>
      <c r="J97" s="165">
        <f>J124</f>
        <v>0</v>
      </c>
      <c r="K97" s="161"/>
      <c r="L97" s="166"/>
    </row>
    <row r="98" spans="1:31" s="10" customFormat="1" ht="19.899999999999999" hidden="1" customHeight="1">
      <c r="B98" s="167"/>
      <c r="C98" s="168"/>
      <c r="D98" s="169" t="s">
        <v>105</v>
      </c>
      <c r="E98" s="170"/>
      <c r="F98" s="170"/>
      <c r="G98" s="170"/>
      <c r="H98" s="170"/>
      <c r="I98" s="171"/>
      <c r="J98" s="172">
        <f>J125</f>
        <v>0</v>
      </c>
      <c r="K98" s="168"/>
      <c r="L98" s="173"/>
    </row>
    <row r="99" spans="1:31" s="10" customFormat="1" ht="19.899999999999999" hidden="1" customHeight="1">
      <c r="B99" s="167"/>
      <c r="C99" s="168"/>
      <c r="D99" s="169" t="s">
        <v>107</v>
      </c>
      <c r="E99" s="170"/>
      <c r="F99" s="170"/>
      <c r="G99" s="170"/>
      <c r="H99" s="170"/>
      <c r="I99" s="171"/>
      <c r="J99" s="172">
        <f>J145</f>
        <v>0</v>
      </c>
      <c r="K99" s="168"/>
      <c r="L99" s="173"/>
    </row>
    <row r="100" spans="1:31" s="10" customFormat="1" ht="19.899999999999999" hidden="1" customHeight="1">
      <c r="B100" s="167"/>
      <c r="C100" s="168"/>
      <c r="D100" s="169" t="s">
        <v>108</v>
      </c>
      <c r="E100" s="170"/>
      <c r="F100" s="170"/>
      <c r="G100" s="170"/>
      <c r="H100" s="170"/>
      <c r="I100" s="171"/>
      <c r="J100" s="172">
        <f>J159</f>
        <v>0</v>
      </c>
      <c r="K100" s="168"/>
      <c r="L100" s="173"/>
    </row>
    <row r="101" spans="1:31" s="10" customFormat="1" ht="19.899999999999999" hidden="1" customHeight="1">
      <c r="B101" s="167"/>
      <c r="C101" s="168"/>
      <c r="D101" s="169" t="s">
        <v>254</v>
      </c>
      <c r="E101" s="170"/>
      <c r="F101" s="170"/>
      <c r="G101" s="170"/>
      <c r="H101" s="170"/>
      <c r="I101" s="171"/>
      <c r="J101" s="172">
        <f>J170</f>
        <v>0</v>
      </c>
      <c r="K101" s="168"/>
      <c r="L101" s="173"/>
    </row>
    <row r="102" spans="1:31" s="10" customFormat="1" ht="19.899999999999999" hidden="1" customHeight="1">
      <c r="B102" s="167"/>
      <c r="C102" s="168"/>
      <c r="D102" s="169" t="s">
        <v>109</v>
      </c>
      <c r="E102" s="170"/>
      <c r="F102" s="170"/>
      <c r="G102" s="170"/>
      <c r="H102" s="170"/>
      <c r="I102" s="171"/>
      <c r="J102" s="172">
        <f>J176</f>
        <v>0</v>
      </c>
      <c r="K102" s="168"/>
      <c r="L102" s="173"/>
    </row>
    <row r="103" spans="1:31" s="9" customFormat="1" ht="24.95" hidden="1" customHeight="1">
      <c r="B103" s="160"/>
      <c r="C103" s="161"/>
      <c r="D103" s="162" t="s">
        <v>255</v>
      </c>
      <c r="E103" s="163"/>
      <c r="F103" s="163"/>
      <c r="G103" s="163"/>
      <c r="H103" s="163"/>
      <c r="I103" s="164"/>
      <c r="J103" s="165">
        <f>J178</f>
        <v>0</v>
      </c>
      <c r="K103" s="161"/>
      <c r="L103" s="166"/>
    </row>
    <row r="104" spans="1:31" s="2" customFormat="1" ht="21.75" hidden="1" customHeight="1">
      <c r="A104" s="33"/>
      <c r="B104" s="34"/>
      <c r="C104" s="35"/>
      <c r="D104" s="35"/>
      <c r="E104" s="35"/>
      <c r="F104" s="35"/>
      <c r="G104" s="35"/>
      <c r="H104" s="35"/>
      <c r="I104" s="114"/>
      <c r="J104" s="35"/>
      <c r="K104" s="35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5" hidden="1" customHeight="1">
      <c r="A105" s="33"/>
      <c r="B105" s="53"/>
      <c r="C105" s="54"/>
      <c r="D105" s="54"/>
      <c r="E105" s="54"/>
      <c r="F105" s="54"/>
      <c r="G105" s="54"/>
      <c r="H105" s="54"/>
      <c r="I105" s="151"/>
      <c r="J105" s="54"/>
      <c r="K105" s="54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hidden="1"/>
    <row r="107" spans="1:31" hidden="1"/>
    <row r="108" spans="1:31" hidden="1"/>
    <row r="109" spans="1:31" s="2" customFormat="1" ht="6.95" customHeight="1">
      <c r="A109" s="33"/>
      <c r="B109" s="55"/>
      <c r="C109" s="56"/>
      <c r="D109" s="56"/>
      <c r="E109" s="56"/>
      <c r="F109" s="56"/>
      <c r="G109" s="56"/>
      <c r="H109" s="56"/>
      <c r="I109" s="154"/>
      <c r="J109" s="56"/>
      <c r="K109" s="56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4.95" customHeight="1">
      <c r="A110" s="33"/>
      <c r="B110" s="34"/>
      <c r="C110" s="22" t="s">
        <v>114</v>
      </c>
      <c r="D110" s="35"/>
      <c r="E110" s="35"/>
      <c r="F110" s="35"/>
      <c r="G110" s="35"/>
      <c r="H110" s="35"/>
      <c r="I110" s="114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5"/>
      <c r="D111" s="35"/>
      <c r="E111" s="35"/>
      <c r="F111" s="35"/>
      <c r="G111" s="35"/>
      <c r="H111" s="35"/>
      <c r="I111" s="114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16</v>
      </c>
      <c r="D112" s="35"/>
      <c r="E112" s="35"/>
      <c r="F112" s="35"/>
      <c r="G112" s="35"/>
      <c r="H112" s="35"/>
      <c r="I112" s="114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5"/>
      <c r="D113" s="35"/>
      <c r="E113" s="299" t="str">
        <f>E7</f>
        <v>Úprava zpevněných ploch a sanace objektu - VŠ Menza Olomouc</v>
      </c>
      <c r="F113" s="300"/>
      <c r="G113" s="300"/>
      <c r="H113" s="300"/>
      <c r="I113" s="114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97</v>
      </c>
      <c r="D114" s="35"/>
      <c r="E114" s="35"/>
      <c r="F114" s="35"/>
      <c r="G114" s="35"/>
      <c r="H114" s="35"/>
      <c r="I114" s="114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5"/>
      <c r="D115" s="35"/>
      <c r="E115" s="280" t="str">
        <f>E9</f>
        <v>SO03 - Nová parkovací stání (10) + předláždění dlažby (15)</v>
      </c>
      <c r="F115" s="298"/>
      <c r="G115" s="298"/>
      <c r="H115" s="298"/>
      <c r="I115" s="114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5"/>
      <c r="D116" s="35"/>
      <c r="E116" s="35"/>
      <c r="F116" s="35"/>
      <c r="G116" s="35"/>
      <c r="H116" s="35"/>
      <c r="I116" s="114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20</v>
      </c>
      <c r="D117" s="35"/>
      <c r="E117" s="35"/>
      <c r="F117" s="26" t="str">
        <f>F12</f>
        <v>tř. 17. listopadu 54</v>
      </c>
      <c r="G117" s="35"/>
      <c r="H117" s="35"/>
      <c r="I117" s="116" t="s">
        <v>22</v>
      </c>
      <c r="J117" s="65" t="str">
        <f>IF(J12="","",J12)</f>
        <v>17. 3. 2020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5"/>
      <c r="D118" s="35"/>
      <c r="E118" s="35"/>
      <c r="F118" s="35"/>
      <c r="G118" s="35"/>
      <c r="H118" s="35"/>
      <c r="I118" s="114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24</v>
      </c>
      <c r="D119" s="35"/>
      <c r="E119" s="35"/>
      <c r="F119" s="26" t="str">
        <f>E15</f>
        <v xml:space="preserve"> </v>
      </c>
      <c r="G119" s="35"/>
      <c r="H119" s="35"/>
      <c r="I119" s="116" t="s">
        <v>30</v>
      </c>
      <c r="J119" s="31" t="str">
        <f>E21</f>
        <v xml:space="preserve"> 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28</v>
      </c>
      <c r="D120" s="35"/>
      <c r="E120" s="35"/>
      <c r="F120" s="26" t="str">
        <f>IF(E18="","",E18)</f>
        <v>Vyplň údaj</v>
      </c>
      <c r="G120" s="35"/>
      <c r="H120" s="35"/>
      <c r="I120" s="116" t="s">
        <v>32</v>
      </c>
      <c r="J120" s="31" t="str">
        <f>E24</f>
        <v xml:space="preserve"> 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35" customHeight="1">
      <c r="A121" s="33"/>
      <c r="B121" s="34"/>
      <c r="C121" s="35"/>
      <c r="D121" s="35"/>
      <c r="E121" s="35"/>
      <c r="F121" s="35"/>
      <c r="G121" s="35"/>
      <c r="H121" s="35"/>
      <c r="I121" s="114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74"/>
      <c r="B122" s="175"/>
      <c r="C122" s="176" t="s">
        <v>115</v>
      </c>
      <c r="D122" s="177" t="s">
        <v>59</v>
      </c>
      <c r="E122" s="177" t="s">
        <v>55</v>
      </c>
      <c r="F122" s="177" t="s">
        <v>56</v>
      </c>
      <c r="G122" s="177" t="s">
        <v>116</v>
      </c>
      <c r="H122" s="177" t="s">
        <v>117</v>
      </c>
      <c r="I122" s="178" t="s">
        <v>118</v>
      </c>
      <c r="J122" s="179" t="s">
        <v>101</v>
      </c>
      <c r="K122" s="180" t="s">
        <v>119</v>
      </c>
      <c r="L122" s="181"/>
      <c r="M122" s="74" t="s">
        <v>1</v>
      </c>
      <c r="N122" s="75" t="s">
        <v>38</v>
      </c>
      <c r="O122" s="75" t="s">
        <v>120</v>
      </c>
      <c r="P122" s="75" t="s">
        <v>121</v>
      </c>
      <c r="Q122" s="75" t="s">
        <v>122</v>
      </c>
      <c r="R122" s="75" t="s">
        <v>123</v>
      </c>
      <c r="S122" s="75" t="s">
        <v>124</v>
      </c>
      <c r="T122" s="76" t="s">
        <v>125</v>
      </c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174"/>
    </row>
    <row r="123" spans="1:65" s="2" customFormat="1" ht="22.9" customHeight="1">
      <c r="A123" s="33"/>
      <c r="B123" s="34"/>
      <c r="C123" s="81" t="s">
        <v>126</v>
      </c>
      <c r="D123" s="35"/>
      <c r="E123" s="35"/>
      <c r="F123" s="35"/>
      <c r="G123" s="35"/>
      <c r="H123" s="35"/>
      <c r="I123" s="114"/>
      <c r="J123" s="182">
        <f>BK123</f>
        <v>0</v>
      </c>
      <c r="K123" s="35"/>
      <c r="L123" s="38"/>
      <c r="M123" s="77"/>
      <c r="N123" s="183"/>
      <c r="O123" s="78"/>
      <c r="P123" s="184">
        <f>P124+P178</f>
        <v>0</v>
      </c>
      <c r="Q123" s="78"/>
      <c r="R123" s="184">
        <f>R124+R178</f>
        <v>42.077590500000007</v>
      </c>
      <c r="S123" s="78"/>
      <c r="T123" s="185">
        <f>T124+T178</f>
        <v>16.046250000000001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6" t="s">
        <v>73</v>
      </c>
      <c r="AU123" s="16" t="s">
        <v>103</v>
      </c>
      <c r="BK123" s="186">
        <f>BK124+BK178</f>
        <v>0</v>
      </c>
    </row>
    <row r="124" spans="1:65" s="12" customFormat="1" ht="25.9" customHeight="1">
      <c r="B124" s="187"/>
      <c r="C124" s="188"/>
      <c r="D124" s="189" t="s">
        <v>73</v>
      </c>
      <c r="E124" s="190" t="s">
        <v>127</v>
      </c>
      <c r="F124" s="190" t="s">
        <v>128</v>
      </c>
      <c r="G124" s="188"/>
      <c r="H124" s="188"/>
      <c r="I124" s="191"/>
      <c r="J124" s="192">
        <f>BK124</f>
        <v>0</v>
      </c>
      <c r="K124" s="188"/>
      <c r="L124" s="193"/>
      <c r="M124" s="194"/>
      <c r="N124" s="195"/>
      <c r="O124" s="195"/>
      <c r="P124" s="196">
        <f>P125+P145+P159+P170+P176</f>
        <v>0</v>
      </c>
      <c r="Q124" s="195"/>
      <c r="R124" s="196">
        <f>R125+R145+R159+R170+R176</f>
        <v>42.077590500000007</v>
      </c>
      <c r="S124" s="195"/>
      <c r="T124" s="197">
        <f>T125+T145+T159+T170+T176</f>
        <v>16.046250000000001</v>
      </c>
      <c r="AR124" s="198" t="s">
        <v>82</v>
      </c>
      <c r="AT124" s="199" t="s">
        <v>73</v>
      </c>
      <c r="AU124" s="199" t="s">
        <v>74</v>
      </c>
      <c r="AY124" s="198" t="s">
        <v>129</v>
      </c>
      <c r="BK124" s="200">
        <f>BK125+BK145+BK159+BK170+BK176</f>
        <v>0</v>
      </c>
    </row>
    <row r="125" spans="1:65" s="12" customFormat="1" ht="22.9" customHeight="1">
      <c r="B125" s="187"/>
      <c r="C125" s="188"/>
      <c r="D125" s="189" t="s">
        <v>73</v>
      </c>
      <c r="E125" s="201" t="s">
        <v>82</v>
      </c>
      <c r="F125" s="201" t="s">
        <v>130</v>
      </c>
      <c r="G125" s="188"/>
      <c r="H125" s="188"/>
      <c r="I125" s="191"/>
      <c r="J125" s="202">
        <f>BK125</f>
        <v>0</v>
      </c>
      <c r="K125" s="188"/>
      <c r="L125" s="193"/>
      <c r="M125" s="194"/>
      <c r="N125" s="195"/>
      <c r="O125" s="195"/>
      <c r="P125" s="196">
        <f>SUM(P126:P144)</f>
        <v>0</v>
      </c>
      <c r="Q125" s="195"/>
      <c r="R125" s="196">
        <f>SUM(R126:R144)</f>
        <v>4.0003000000000002</v>
      </c>
      <c r="S125" s="195"/>
      <c r="T125" s="197">
        <f>SUM(T126:T144)</f>
        <v>16.046250000000001</v>
      </c>
      <c r="AR125" s="198" t="s">
        <v>82</v>
      </c>
      <c r="AT125" s="199" t="s">
        <v>73</v>
      </c>
      <c r="AU125" s="199" t="s">
        <v>82</v>
      </c>
      <c r="AY125" s="198" t="s">
        <v>129</v>
      </c>
      <c r="BK125" s="200">
        <f>SUM(BK126:BK144)</f>
        <v>0</v>
      </c>
    </row>
    <row r="126" spans="1:65" s="2" customFormat="1" ht="66" customHeight="1">
      <c r="A126" s="33"/>
      <c r="B126" s="34"/>
      <c r="C126" s="203" t="s">
        <v>82</v>
      </c>
      <c r="D126" s="203" t="s">
        <v>131</v>
      </c>
      <c r="E126" s="204" t="s">
        <v>139</v>
      </c>
      <c r="F126" s="205" t="s">
        <v>140</v>
      </c>
      <c r="G126" s="206" t="s">
        <v>134</v>
      </c>
      <c r="H126" s="207">
        <v>33.75</v>
      </c>
      <c r="I126" s="208"/>
      <c r="J126" s="209">
        <f>ROUND(I126*H126,2)</f>
        <v>0</v>
      </c>
      <c r="K126" s="210"/>
      <c r="L126" s="38"/>
      <c r="M126" s="211" t="s">
        <v>1</v>
      </c>
      <c r="N126" s="212" t="s">
        <v>39</v>
      </c>
      <c r="O126" s="70"/>
      <c r="P126" s="213">
        <f>O126*H126</f>
        <v>0</v>
      </c>
      <c r="Q126" s="213">
        <v>0</v>
      </c>
      <c r="R126" s="213">
        <f>Q126*H126</f>
        <v>0</v>
      </c>
      <c r="S126" s="213">
        <v>0.29499999999999998</v>
      </c>
      <c r="T126" s="214">
        <f>S126*H126</f>
        <v>9.9562499999999989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15" t="s">
        <v>135</v>
      </c>
      <c r="AT126" s="215" t="s">
        <v>131</v>
      </c>
      <c r="AU126" s="215" t="s">
        <v>84</v>
      </c>
      <c r="AY126" s="16" t="s">
        <v>129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6" t="s">
        <v>82</v>
      </c>
      <c r="BK126" s="216">
        <f>ROUND(I126*H126,2)</f>
        <v>0</v>
      </c>
      <c r="BL126" s="16" t="s">
        <v>135</v>
      </c>
      <c r="BM126" s="215" t="s">
        <v>386</v>
      </c>
    </row>
    <row r="127" spans="1:65" s="13" customFormat="1">
      <c r="B127" s="217"/>
      <c r="C127" s="218"/>
      <c r="D127" s="219" t="s">
        <v>137</v>
      </c>
      <c r="E127" s="220" t="s">
        <v>1</v>
      </c>
      <c r="F127" s="221" t="s">
        <v>387</v>
      </c>
      <c r="G127" s="218"/>
      <c r="H127" s="222">
        <v>30.75</v>
      </c>
      <c r="I127" s="223"/>
      <c r="J127" s="218"/>
      <c r="K127" s="218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137</v>
      </c>
      <c r="AU127" s="228" t="s">
        <v>84</v>
      </c>
      <c r="AV127" s="13" t="s">
        <v>84</v>
      </c>
      <c r="AW127" s="13" t="s">
        <v>31</v>
      </c>
      <c r="AX127" s="13" t="s">
        <v>74</v>
      </c>
      <c r="AY127" s="228" t="s">
        <v>129</v>
      </c>
    </row>
    <row r="128" spans="1:65" s="13" customFormat="1">
      <c r="B128" s="217"/>
      <c r="C128" s="218"/>
      <c r="D128" s="219" t="s">
        <v>137</v>
      </c>
      <c r="E128" s="220" t="s">
        <v>1</v>
      </c>
      <c r="F128" s="221" t="s">
        <v>388</v>
      </c>
      <c r="G128" s="218"/>
      <c r="H128" s="222">
        <v>3</v>
      </c>
      <c r="I128" s="223"/>
      <c r="J128" s="218"/>
      <c r="K128" s="218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137</v>
      </c>
      <c r="AU128" s="228" t="s">
        <v>84</v>
      </c>
      <c r="AV128" s="13" t="s">
        <v>84</v>
      </c>
      <c r="AW128" s="13" t="s">
        <v>31</v>
      </c>
      <c r="AX128" s="13" t="s">
        <v>74</v>
      </c>
      <c r="AY128" s="228" t="s">
        <v>129</v>
      </c>
    </row>
    <row r="129" spans="1:65" s="14" customFormat="1">
      <c r="B129" s="245"/>
      <c r="C129" s="246"/>
      <c r="D129" s="219" t="s">
        <v>137</v>
      </c>
      <c r="E129" s="247" t="s">
        <v>1</v>
      </c>
      <c r="F129" s="248" t="s">
        <v>265</v>
      </c>
      <c r="G129" s="246"/>
      <c r="H129" s="249">
        <v>33.75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AT129" s="255" t="s">
        <v>137</v>
      </c>
      <c r="AU129" s="255" t="s">
        <v>84</v>
      </c>
      <c r="AV129" s="14" t="s">
        <v>135</v>
      </c>
      <c r="AW129" s="14" t="s">
        <v>31</v>
      </c>
      <c r="AX129" s="14" t="s">
        <v>82</v>
      </c>
      <c r="AY129" s="255" t="s">
        <v>129</v>
      </c>
    </row>
    <row r="130" spans="1:65" s="2" customFormat="1" ht="39" customHeight="1">
      <c r="A130" s="33"/>
      <c r="B130" s="34"/>
      <c r="C130" s="203" t="s">
        <v>84</v>
      </c>
      <c r="D130" s="203" t="s">
        <v>131</v>
      </c>
      <c r="E130" s="204" t="s">
        <v>256</v>
      </c>
      <c r="F130" s="205" t="s">
        <v>257</v>
      </c>
      <c r="G130" s="206" t="s">
        <v>210</v>
      </c>
      <c r="H130" s="207">
        <v>21</v>
      </c>
      <c r="I130" s="208"/>
      <c r="J130" s="209">
        <f>ROUND(I130*H130,2)</f>
        <v>0</v>
      </c>
      <c r="K130" s="210"/>
      <c r="L130" s="38"/>
      <c r="M130" s="211" t="s">
        <v>1</v>
      </c>
      <c r="N130" s="212" t="s">
        <v>39</v>
      </c>
      <c r="O130" s="70"/>
      <c r="P130" s="213">
        <f>O130*H130</f>
        <v>0</v>
      </c>
      <c r="Q130" s="213">
        <v>0</v>
      </c>
      <c r="R130" s="213">
        <f>Q130*H130</f>
        <v>0</v>
      </c>
      <c r="S130" s="213">
        <v>0.28999999999999998</v>
      </c>
      <c r="T130" s="214">
        <f>S130*H130</f>
        <v>6.09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15" t="s">
        <v>135</v>
      </c>
      <c r="AT130" s="215" t="s">
        <v>131</v>
      </c>
      <c r="AU130" s="215" t="s">
        <v>84</v>
      </c>
      <c r="AY130" s="16" t="s">
        <v>129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6" t="s">
        <v>82</v>
      </c>
      <c r="BK130" s="216">
        <f>ROUND(I130*H130,2)</f>
        <v>0</v>
      </c>
      <c r="BL130" s="16" t="s">
        <v>135</v>
      </c>
      <c r="BM130" s="215" t="s">
        <v>389</v>
      </c>
    </row>
    <row r="131" spans="1:65" s="13" customFormat="1">
      <c r="B131" s="217"/>
      <c r="C131" s="218"/>
      <c r="D131" s="219" t="s">
        <v>137</v>
      </c>
      <c r="E131" s="220" t="s">
        <v>1</v>
      </c>
      <c r="F131" s="221" t="s">
        <v>7</v>
      </c>
      <c r="G131" s="218"/>
      <c r="H131" s="222">
        <v>21</v>
      </c>
      <c r="I131" s="223"/>
      <c r="J131" s="218"/>
      <c r="K131" s="218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137</v>
      </c>
      <c r="AU131" s="228" t="s">
        <v>84</v>
      </c>
      <c r="AV131" s="13" t="s">
        <v>84</v>
      </c>
      <c r="AW131" s="13" t="s">
        <v>31</v>
      </c>
      <c r="AX131" s="13" t="s">
        <v>82</v>
      </c>
      <c r="AY131" s="228" t="s">
        <v>129</v>
      </c>
    </row>
    <row r="132" spans="1:65" s="2" customFormat="1" ht="39" customHeight="1">
      <c r="A132" s="33"/>
      <c r="B132" s="34"/>
      <c r="C132" s="203" t="s">
        <v>142</v>
      </c>
      <c r="D132" s="203" t="s">
        <v>131</v>
      </c>
      <c r="E132" s="204" t="s">
        <v>390</v>
      </c>
      <c r="F132" s="205" t="s">
        <v>391</v>
      </c>
      <c r="G132" s="206" t="s">
        <v>145</v>
      </c>
      <c r="H132" s="207">
        <v>48.268000000000001</v>
      </c>
      <c r="I132" s="208"/>
      <c r="J132" s="209">
        <f>ROUND(I132*H132,2)</f>
        <v>0</v>
      </c>
      <c r="K132" s="210"/>
      <c r="L132" s="38"/>
      <c r="M132" s="211" t="s">
        <v>1</v>
      </c>
      <c r="N132" s="212" t="s">
        <v>39</v>
      </c>
      <c r="O132" s="70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15" t="s">
        <v>135</v>
      </c>
      <c r="AT132" s="215" t="s">
        <v>131</v>
      </c>
      <c r="AU132" s="215" t="s">
        <v>84</v>
      </c>
      <c r="AY132" s="16" t="s">
        <v>129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6" t="s">
        <v>82</v>
      </c>
      <c r="BK132" s="216">
        <f>ROUND(I132*H132,2)</f>
        <v>0</v>
      </c>
      <c r="BL132" s="16" t="s">
        <v>135</v>
      </c>
      <c r="BM132" s="215" t="s">
        <v>392</v>
      </c>
    </row>
    <row r="133" spans="1:65" s="13" customFormat="1">
      <c r="B133" s="217"/>
      <c r="C133" s="218"/>
      <c r="D133" s="219" t="s">
        <v>137</v>
      </c>
      <c r="E133" s="220" t="s">
        <v>1</v>
      </c>
      <c r="F133" s="221" t="s">
        <v>393</v>
      </c>
      <c r="G133" s="218"/>
      <c r="H133" s="222">
        <v>48.268000000000001</v>
      </c>
      <c r="I133" s="223"/>
      <c r="J133" s="218"/>
      <c r="K133" s="218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137</v>
      </c>
      <c r="AU133" s="228" t="s">
        <v>84</v>
      </c>
      <c r="AV133" s="13" t="s">
        <v>84</v>
      </c>
      <c r="AW133" s="13" t="s">
        <v>31</v>
      </c>
      <c r="AX133" s="13" t="s">
        <v>82</v>
      </c>
      <c r="AY133" s="228" t="s">
        <v>129</v>
      </c>
    </row>
    <row r="134" spans="1:65" s="2" customFormat="1" ht="54.75" customHeight="1">
      <c r="A134" s="33"/>
      <c r="B134" s="34"/>
      <c r="C134" s="203" t="s">
        <v>135</v>
      </c>
      <c r="D134" s="203" t="s">
        <v>131</v>
      </c>
      <c r="E134" s="204" t="s">
        <v>394</v>
      </c>
      <c r="F134" s="205" t="s">
        <v>395</v>
      </c>
      <c r="G134" s="206" t="s">
        <v>145</v>
      </c>
      <c r="H134" s="207">
        <v>48.268000000000001</v>
      </c>
      <c r="I134" s="208"/>
      <c r="J134" s="209">
        <f>ROUND(I134*H134,2)</f>
        <v>0</v>
      </c>
      <c r="K134" s="210"/>
      <c r="L134" s="38"/>
      <c r="M134" s="211" t="s">
        <v>1</v>
      </c>
      <c r="N134" s="212" t="s">
        <v>39</v>
      </c>
      <c r="O134" s="70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15" t="s">
        <v>135</v>
      </c>
      <c r="AT134" s="215" t="s">
        <v>131</v>
      </c>
      <c r="AU134" s="215" t="s">
        <v>84</v>
      </c>
      <c r="AY134" s="16" t="s">
        <v>129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6" t="s">
        <v>82</v>
      </c>
      <c r="BK134" s="216">
        <f>ROUND(I134*H134,2)</f>
        <v>0</v>
      </c>
      <c r="BL134" s="16" t="s">
        <v>135</v>
      </c>
      <c r="BM134" s="215" t="s">
        <v>396</v>
      </c>
    </row>
    <row r="135" spans="1:65" s="2" customFormat="1" ht="57" customHeight="1">
      <c r="A135" s="33"/>
      <c r="B135" s="34"/>
      <c r="C135" s="203" t="s">
        <v>151</v>
      </c>
      <c r="D135" s="203" t="s">
        <v>131</v>
      </c>
      <c r="E135" s="204" t="s">
        <v>165</v>
      </c>
      <c r="F135" s="205" t="s">
        <v>166</v>
      </c>
      <c r="G135" s="206" t="s">
        <v>145</v>
      </c>
      <c r="H135" s="207">
        <v>48.268000000000001</v>
      </c>
      <c r="I135" s="208"/>
      <c r="J135" s="209">
        <f>ROUND(I135*H135,2)</f>
        <v>0</v>
      </c>
      <c r="K135" s="210"/>
      <c r="L135" s="38"/>
      <c r="M135" s="211" t="s">
        <v>1</v>
      </c>
      <c r="N135" s="212" t="s">
        <v>39</v>
      </c>
      <c r="O135" s="70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15" t="s">
        <v>135</v>
      </c>
      <c r="AT135" s="215" t="s">
        <v>131</v>
      </c>
      <c r="AU135" s="215" t="s">
        <v>84</v>
      </c>
      <c r="AY135" s="16" t="s">
        <v>129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6" t="s">
        <v>82</v>
      </c>
      <c r="BK135" s="216">
        <f>ROUND(I135*H135,2)</f>
        <v>0</v>
      </c>
      <c r="BL135" s="16" t="s">
        <v>135</v>
      </c>
      <c r="BM135" s="215" t="s">
        <v>397</v>
      </c>
    </row>
    <row r="136" spans="1:65" s="2" customFormat="1" ht="16.5" customHeight="1">
      <c r="A136" s="33"/>
      <c r="B136" s="34"/>
      <c r="C136" s="203" t="s">
        <v>156</v>
      </c>
      <c r="D136" s="203" t="s">
        <v>131</v>
      </c>
      <c r="E136" s="204" t="s">
        <v>169</v>
      </c>
      <c r="F136" s="205" t="s">
        <v>170</v>
      </c>
      <c r="G136" s="206" t="s">
        <v>145</v>
      </c>
      <c r="H136" s="207">
        <v>48.268000000000001</v>
      </c>
      <c r="I136" s="208"/>
      <c r="J136" s="209">
        <f>ROUND(I136*H136,2)</f>
        <v>0</v>
      </c>
      <c r="K136" s="210"/>
      <c r="L136" s="38"/>
      <c r="M136" s="211" t="s">
        <v>1</v>
      </c>
      <c r="N136" s="212" t="s">
        <v>39</v>
      </c>
      <c r="O136" s="70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15" t="s">
        <v>135</v>
      </c>
      <c r="AT136" s="215" t="s">
        <v>131</v>
      </c>
      <c r="AU136" s="215" t="s">
        <v>84</v>
      </c>
      <c r="AY136" s="16" t="s">
        <v>129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6" t="s">
        <v>82</v>
      </c>
      <c r="BK136" s="216">
        <f>ROUND(I136*H136,2)</f>
        <v>0</v>
      </c>
      <c r="BL136" s="16" t="s">
        <v>135</v>
      </c>
      <c r="BM136" s="215" t="s">
        <v>398</v>
      </c>
    </row>
    <row r="137" spans="1:65" s="2" customFormat="1" ht="39" customHeight="1">
      <c r="A137" s="33"/>
      <c r="B137" s="34"/>
      <c r="C137" s="203" t="s">
        <v>160</v>
      </c>
      <c r="D137" s="203" t="s">
        <v>131</v>
      </c>
      <c r="E137" s="204" t="s">
        <v>173</v>
      </c>
      <c r="F137" s="205" t="s">
        <v>174</v>
      </c>
      <c r="G137" s="206" t="s">
        <v>175</v>
      </c>
      <c r="H137" s="207">
        <v>96.536000000000001</v>
      </c>
      <c r="I137" s="208"/>
      <c r="J137" s="209">
        <f>ROUND(I137*H137,2)</f>
        <v>0</v>
      </c>
      <c r="K137" s="210"/>
      <c r="L137" s="38"/>
      <c r="M137" s="211" t="s">
        <v>1</v>
      </c>
      <c r="N137" s="212" t="s">
        <v>39</v>
      </c>
      <c r="O137" s="70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15" t="s">
        <v>135</v>
      </c>
      <c r="AT137" s="215" t="s">
        <v>131</v>
      </c>
      <c r="AU137" s="215" t="s">
        <v>84</v>
      </c>
      <c r="AY137" s="16" t="s">
        <v>129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6" t="s">
        <v>82</v>
      </c>
      <c r="BK137" s="216">
        <f>ROUND(I137*H137,2)</f>
        <v>0</v>
      </c>
      <c r="BL137" s="16" t="s">
        <v>135</v>
      </c>
      <c r="BM137" s="215" t="s">
        <v>399</v>
      </c>
    </row>
    <row r="138" spans="1:65" s="13" customFormat="1">
      <c r="B138" s="217"/>
      <c r="C138" s="218"/>
      <c r="D138" s="219" t="s">
        <v>137</v>
      </c>
      <c r="E138" s="220" t="s">
        <v>1</v>
      </c>
      <c r="F138" s="221" t="s">
        <v>400</v>
      </c>
      <c r="G138" s="218"/>
      <c r="H138" s="222">
        <v>96.536000000000001</v>
      </c>
      <c r="I138" s="223"/>
      <c r="J138" s="218"/>
      <c r="K138" s="218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137</v>
      </c>
      <c r="AU138" s="228" t="s">
        <v>84</v>
      </c>
      <c r="AV138" s="13" t="s">
        <v>84</v>
      </c>
      <c r="AW138" s="13" t="s">
        <v>31</v>
      </c>
      <c r="AX138" s="13" t="s">
        <v>82</v>
      </c>
      <c r="AY138" s="228" t="s">
        <v>129</v>
      </c>
    </row>
    <row r="139" spans="1:65" s="2" customFormat="1" ht="39" customHeight="1">
      <c r="A139" s="33"/>
      <c r="B139" s="34"/>
      <c r="C139" s="203" t="s">
        <v>164</v>
      </c>
      <c r="D139" s="203" t="s">
        <v>131</v>
      </c>
      <c r="E139" s="204" t="s">
        <v>282</v>
      </c>
      <c r="F139" s="205" t="s">
        <v>283</v>
      </c>
      <c r="G139" s="206" t="s">
        <v>134</v>
      </c>
      <c r="H139" s="207">
        <v>20</v>
      </c>
      <c r="I139" s="208"/>
      <c r="J139" s="209">
        <f>ROUND(I139*H139,2)</f>
        <v>0</v>
      </c>
      <c r="K139" s="210"/>
      <c r="L139" s="38"/>
      <c r="M139" s="211" t="s">
        <v>1</v>
      </c>
      <c r="N139" s="212" t="s">
        <v>39</v>
      </c>
      <c r="O139" s="70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15" t="s">
        <v>135</v>
      </c>
      <c r="AT139" s="215" t="s">
        <v>131</v>
      </c>
      <c r="AU139" s="215" t="s">
        <v>84</v>
      </c>
      <c r="AY139" s="16" t="s">
        <v>129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6" t="s">
        <v>82</v>
      </c>
      <c r="BK139" s="216">
        <f>ROUND(I139*H139,2)</f>
        <v>0</v>
      </c>
      <c r="BL139" s="16" t="s">
        <v>135</v>
      </c>
      <c r="BM139" s="215" t="s">
        <v>401</v>
      </c>
    </row>
    <row r="140" spans="1:65" s="2" customFormat="1" ht="16.5" customHeight="1">
      <c r="A140" s="33"/>
      <c r="B140" s="34"/>
      <c r="C140" s="229" t="s">
        <v>168</v>
      </c>
      <c r="D140" s="229" t="s">
        <v>234</v>
      </c>
      <c r="E140" s="230" t="s">
        <v>285</v>
      </c>
      <c r="F140" s="231" t="s">
        <v>286</v>
      </c>
      <c r="G140" s="232" t="s">
        <v>175</v>
      </c>
      <c r="H140" s="233">
        <v>4</v>
      </c>
      <c r="I140" s="234"/>
      <c r="J140" s="235">
        <f>ROUND(I140*H140,2)</f>
        <v>0</v>
      </c>
      <c r="K140" s="236"/>
      <c r="L140" s="237"/>
      <c r="M140" s="238" t="s">
        <v>1</v>
      </c>
      <c r="N140" s="239" t="s">
        <v>39</v>
      </c>
      <c r="O140" s="70"/>
      <c r="P140" s="213">
        <f>O140*H140</f>
        <v>0</v>
      </c>
      <c r="Q140" s="213">
        <v>1</v>
      </c>
      <c r="R140" s="213">
        <f>Q140*H140</f>
        <v>4</v>
      </c>
      <c r="S140" s="213">
        <v>0</v>
      </c>
      <c r="T140" s="214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15" t="s">
        <v>164</v>
      </c>
      <c r="AT140" s="215" t="s">
        <v>234</v>
      </c>
      <c r="AU140" s="215" t="s">
        <v>84</v>
      </c>
      <c r="AY140" s="16" t="s">
        <v>129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6" t="s">
        <v>82</v>
      </c>
      <c r="BK140" s="216">
        <f>ROUND(I140*H140,2)</f>
        <v>0</v>
      </c>
      <c r="BL140" s="16" t="s">
        <v>135</v>
      </c>
      <c r="BM140" s="215" t="s">
        <v>402</v>
      </c>
    </row>
    <row r="141" spans="1:65" s="2" customFormat="1" ht="42" customHeight="1">
      <c r="A141" s="33"/>
      <c r="B141" s="34"/>
      <c r="C141" s="203" t="s">
        <v>172</v>
      </c>
      <c r="D141" s="203" t="s">
        <v>131</v>
      </c>
      <c r="E141" s="204" t="s">
        <v>288</v>
      </c>
      <c r="F141" s="205" t="s">
        <v>289</v>
      </c>
      <c r="G141" s="206" t="s">
        <v>134</v>
      </c>
      <c r="H141" s="207">
        <v>20</v>
      </c>
      <c r="I141" s="208"/>
      <c r="J141" s="209">
        <f>ROUND(I141*H141,2)</f>
        <v>0</v>
      </c>
      <c r="K141" s="210"/>
      <c r="L141" s="38"/>
      <c r="M141" s="211" t="s">
        <v>1</v>
      </c>
      <c r="N141" s="212" t="s">
        <v>39</v>
      </c>
      <c r="O141" s="70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15" t="s">
        <v>135</v>
      </c>
      <c r="AT141" s="215" t="s">
        <v>131</v>
      </c>
      <c r="AU141" s="215" t="s">
        <v>84</v>
      </c>
      <c r="AY141" s="16" t="s">
        <v>129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6" t="s">
        <v>82</v>
      </c>
      <c r="BK141" s="216">
        <f>ROUND(I141*H141,2)</f>
        <v>0</v>
      </c>
      <c r="BL141" s="16" t="s">
        <v>135</v>
      </c>
      <c r="BM141" s="215" t="s">
        <v>403</v>
      </c>
    </row>
    <row r="142" spans="1:65" s="2" customFormat="1" ht="16.5" customHeight="1">
      <c r="A142" s="33"/>
      <c r="B142" s="34"/>
      <c r="C142" s="229" t="s">
        <v>177</v>
      </c>
      <c r="D142" s="229" t="s">
        <v>234</v>
      </c>
      <c r="E142" s="230" t="s">
        <v>291</v>
      </c>
      <c r="F142" s="231" t="s">
        <v>292</v>
      </c>
      <c r="G142" s="232" t="s">
        <v>293</v>
      </c>
      <c r="H142" s="233">
        <v>0.3</v>
      </c>
      <c r="I142" s="234"/>
      <c r="J142" s="235">
        <f>ROUND(I142*H142,2)</f>
        <v>0</v>
      </c>
      <c r="K142" s="236"/>
      <c r="L142" s="237"/>
      <c r="M142" s="238" t="s">
        <v>1</v>
      </c>
      <c r="N142" s="239" t="s">
        <v>39</v>
      </c>
      <c r="O142" s="70"/>
      <c r="P142" s="213">
        <f>O142*H142</f>
        <v>0</v>
      </c>
      <c r="Q142" s="213">
        <v>1E-3</v>
      </c>
      <c r="R142" s="213">
        <f>Q142*H142</f>
        <v>2.9999999999999997E-4</v>
      </c>
      <c r="S142" s="213">
        <v>0</v>
      </c>
      <c r="T142" s="214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15" t="s">
        <v>164</v>
      </c>
      <c r="AT142" s="215" t="s">
        <v>234</v>
      </c>
      <c r="AU142" s="215" t="s">
        <v>84</v>
      </c>
      <c r="AY142" s="16" t="s">
        <v>129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6" t="s">
        <v>82</v>
      </c>
      <c r="BK142" s="216">
        <f>ROUND(I142*H142,2)</f>
        <v>0</v>
      </c>
      <c r="BL142" s="16" t="s">
        <v>135</v>
      </c>
      <c r="BM142" s="215" t="s">
        <v>404</v>
      </c>
    </row>
    <row r="143" spans="1:65" s="13" customFormat="1">
      <c r="B143" s="217"/>
      <c r="C143" s="218"/>
      <c r="D143" s="219" t="s">
        <v>137</v>
      </c>
      <c r="E143" s="220" t="s">
        <v>1</v>
      </c>
      <c r="F143" s="221" t="s">
        <v>405</v>
      </c>
      <c r="G143" s="218"/>
      <c r="H143" s="222">
        <v>0.3</v>
      </c>
      <c r="I143" s="223"/>
      <c r="J143" s="218"/>
      <c r="K143" s="218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137</v>
      </c>
      <c r="AU143" s="228" t="s">
        <v>84</v>
      </c>
      <c r="AV143" s="13" t="s">
        <v>84</v>
      </c>
      <c r="AW143" s="13" t="s">
        <v>31</v>
      </c>
      <c r="AX143" s="13" t="s">
        <v>82</v>
      </c>
      <c r="AY143" s="228" t="s">
        <v>129</v>
      </c>
    </row>
    <row r="144" spans="1:65" s="2" customFormat="1" ht="26.25" customHeight="1">
      <c r="A144" s="33"/>
      <c r="B144" s="34"/>
      <c r="C144" s="203" t="s">
        <v>181</v>
      </c>
      <c r="D144" s="203" t="s">
        <v>131</v>
      </c>
      <c r="E144" s="204" t="s">
        <v>296</v>
      </c>
      <c r="F144" s="205" t="s">
        <v>297</v>
      </c>
      <c r="G144" s="206" t="s">
        <v>134</v>
      </c>
      <c r="H144" s="207">
        <v>33.75</v>
      </c>
      <c r="I144" s="208"/>
      <c r="J144" s="209">
        <f>ROUND(I144*H144,2)</f>
        <v>0</v>
      </c>
      <c r="K144" s="210"/>
      <c r="L144" s="38"/>
      <c r="M144" s="211" t="s">
        <v>1</v>
      </c>
      <c r="N144" s="212" t="s">
        <v>39</v>
      </c>
      <c r="O144" s="70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15" t="s">
        <v>135</v>
      </c>
      <c r="AT144" s="215" t="s">
        <v>131</v>
      </c>
      <c r="AU144" s="215" t="s">
        <v>84</v>
      </c>
      <c r="AY144" s="16" t="s">
        <v>129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6" t="s">
        <v>82</v>
      </c>
      <c r="BK144" s="216">
        <f>ROUND(I144*H144,2)</f>
        <v>0</v>
      </c>
      <c r="BL144" s="16" t="s">
        <v>135</v>
      </c>
      <c r="BM144" s="215" t="s">
        <v>406</v>
      </c>
    </row>
    <row r="145" spans="1:65" s="12" customFormat="1" ht="22.9" customHeight="1">
      <c r="B145" s="187"/>
      <c r="C145" s="188"/>
      <c r="D145" s="189" t="s">
        <v>73</v>
      </c>
      <c r="E145" s="201" t="s">
        <v>151</v>
      </c>
      <c r="F145" s="201" t="s">
        <v>195</v>
      </c>
      <c r="G145" s="188"/>
      <c r="H145" s="188"/>
      <c r="I145" s="191"/>
      <c r="J145" s="202">
        <f>BK145</f>
        <v>0</v>
      </c>
      <c r="K145" s="188"/>
      <c r="L145" s="193"/>
      <c r="M145" s="194"/>
      <c r="N145" s="195"/>
      <c r="O145" s="195"/>
      <c r="P145" s="196">
        <f>SUM(P146:P158)</f>
        <v>0</v>
      </c>
      <c r="Q145" s="195"/>
      <c r="R145" s="196">
        <f>SUM(R146:R158)</f>
        <v>31.9146505</v>
      </c>
      <c r="S145" s="195"/>
      <c r="T145" s="197">
        <f>SUM(T146:T158)</f>
        <v>0</v>
      </c>
      <c r="AR145" s="198" t="s">
        <v>82</v>
      </c>
      <c r="AT145" s="199" t="s">
        <v>73</v>
      </c>
      <c r="AU145" s="199" t="s">
        <v>82</v>
      </c>
      <c r="AY145" s="198" t="s">
        <v>129</v>
      </c>
      <c r="BK145" s="200">
        <f>SUM(BK146:BK158)</f>
        <v>0</v>
      </c>
    </row>
    <row r="146" spans="1:65" s="2" customFormat="1" ht="40.5" customHeight="1">
      <c r="A146" s="33"/>
      <c r="B146" s="34"/>
      <c r="C146" s="203" t="s">
        <v>186</v>
      </c>
      <c r="D146" s="203" t="s">
        <v>131</v>
      </c>
      <c r="E146" s="204" t="s">
        <v>407</v>
      </c>
      <c r="F146" s="205" t="s">
        <v>408</v>
      </c>
      <c r="G146" s="206" t="s">
        <v>134</v>
      </c>
      <c r="H146" s="207">
        <v>33.75</v>
      </c>
      <c r="I146" s="208"/>
      <c r="J146" s="209">
        <f>ROUND(I146*H146,2)</f>
        <v>0</v>
      </c>
      <c r="K146" s="210"/>
      <c r="L146" s="38"/>
      <c r="M146" s="211" t="s">
        <v>1</v>
      </c>
      <c r="N146" s="212" t="s">
        <v>39</v>
      </c>
      <c r="O146" s="70"/>
      <c r="P146" s="213">
        <f>O146*H146</f>
        <v>0</v>
      </c>
      <c r="Q146" s="213">
        <v>0.29160000000000003</v>
      </c>
      <c r="R146" s="213">
        <f>Q146*H146</f>
        <v>9.8415000000000017</v>
      </c>
      <c r="S146" s="213">
        <v>0</v>
      </c>
      <c r="T146" s="214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15" t="s">
        <v>135</v>
      </c>
      <c r="AT146" s="215" t="s">
        <v>131</v>
      </c>
      <c r="AU146" s="215" t="s">
        <v>84</v>
      </c>
      <c r="AY146" s="16" t="s">
        <v>129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6" t="s">
        <v>82</v>
      </c>
      <c r="BK146" s="216">
        <f>ROUND(I146*H146,2)</f>
        <v>0</v>
      </c>
      <c r="BL146" s="16" t="s">
        <v>135</v>
      </c>
      <c r="BM146" s="215" t="s">
        <v>409</v>
      </c>
    </row>
    <row r="147" spans="1:65" s="13" customFormat="1">
      <c r="B147" s="217"/>
      <c r="C147" s="218"/>
      <c r="D147" s="219" t="s">
        <v>137</v>
      </c>
      <c r="E147" s="220" t="s">
        <v>1</v>
      </c>
      <c r="F147" s="221" t="s">
        <v>387</v>
      </c>
      <c r="G147" s="218"/>
      <c r="H147" s="222">
        <v>30.75</v>
      </c>
      <c r="I147" s="223"/>
      <c r="J147" s="218"/>
      <c r="K147" s="218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137</v>
      </c>
      <c r="AU147" s="228" t="s">
        <v>84</v>
      </c>
      <c r="AV147" s="13" t="s">
        <v>84</v>
      </c>
      <c r="AW147" s="13" t="s">
        <v>31</v>
      </c>
      <c r="AX147" s="13" t="s">
        <v>74</v>
      </c>
      <c r="AY147" s="228" t="s">
        <v>129</v>
      </c>
    </row>
    <row r="148" spans="1:65" s="13" customFormat="1">
      <c r="B148" s="217"/>
      <c r="C148" s="218"/>
      <c r="D148" s="219" t="s">
        <v>137</v>
      </c>
      <c r="E148" s="220" t="s">
        <v>1</v>
      </c>
      <c r="F148" s="221" t="s">
        <v>388</v>
      </c>
      <c r="G148" s="218"/>
      <c r="H148" s="222">
        <v>3</v>
      </c>
      <c r="I148" s="223"/>
      <c r="J148" s="218"/>
      <c r="K148" s="218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137</v>
      </c>
      <c r="AU148" s="228" t="s">
        <v>84</v>
      </c>
      <c r="AV148" s="13" t="s">
        <v>84</v>
      </c>
      <c r="AW148" s="13" t="s">
        <v>31</v>
      </c>
      <c r="AX148" s="13" t="s">
        <v>74</v>
      </c>
      <c r="AY148" s="228" t="s">
        <v>129</v>
      </c>
    </row>
    <row r="149" spans="1:65" s="14" customFormat="1">
      <c r="B149" s="245"/>
      <c r="C149" s="246"/>
      <c r="D149" s="219" t="s">
        <v>137</v>
      </c>
      <c r="E149" s="247" t="s">
        <v>1</v>
      </c>
      <c r="F149" s="248" t="s">
        <v>265</v>
      </c>
      <c r="G149" s="246"/>
      <c r="H149" s="249">
        <v>33.75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AT149" s="255" t="s">
        <v>137</v>
      </c>
      <c r="AU149" s="255" t="s">
        <v>84</v>
      </c>
      <c r="AV149" s="14" t="s">
        <v>135</v>
      </c>
      <c r="AW149" s="14" t="s">
        <v>31</v>
      </c>
      <c r="AX149" s="14" t="s">
        <v>82</v>
      </c>
      <c r="AY149" s="255" t="s">
        <v>129</v>
      </c>
    </row>
    <row r="150" spans="1:65" s="2" customFormat="1" ht="31.5" customHeight="1">
      <c r="A150" s="33"/>
      <c r="B150" s="34"/>
      <c r="C150" s="203" t="s">
        <v>190</v>
      </c>
      <c r="D150" s="203" t="s">
        <v>131</v>
      </c>
      <c r="E150" s="204" t="s">
        <v>310</v>
      </c>
      <c r="F150" s="205" t="s">
        <v>311</v>
      </c>
      <c r="G150" s="206" t="s">
        <v>134</v>
      </c>
      <c r="H150" s="207">
        <v>33.75</v>
      </c>
      <c r="I150" s="208"/>
      <c r="J150" s="209">
        <f>ROUND(I150*H150,2)</f>
        <v>0</v>
      </c>
      <c r="K150" s="210"/>
      <c r="L150" s="38"/>
      <c r="M150" s="211" t="s">
        <v>1</v>
      </c>
      <c r="N150" s="212" t="s">
        <v>39</v>
      </c>
      <c r="O150" s="70"/>
      <c r="P150" s="213">
        <f>O150*H150</f>
        <v>0</v>
      </c>
      <c r="Q150" s="213">
        <v>0.27994000000000002</v>
      </c>
      <c r="R150" s="213">
        <f>Q150*H150</f>
        <v>9.4479750000000013</v>
      </c>
      <c r="S150" s="213">
        <v>0</v>
      </c>
      <c r="T150" s="214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15" t="s">
        <v>135</v>
      </c>
      <c r="AT150" s="215" t="s">
        <v>131</v>
      </c>
      <c r="AU150" s="215" t="s">
        <v>84</v>
      </c>
      <c r="AY150" s="16" t="s">
        <v>129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6" t="s">
        <v>82</v>
      </c>
      <c r="BK150" s="216">
        <f>ROUND(I150*H150,2)</f>
        <v>0</v>
      </c>
      <c r="BL150" s="16" t="s">
        <v>135</v>
      </c>
      <c r="BM150" s="215" t="s">
        <v>410</v>
      </c>
    </row>
    <row r="151" spans="1:65" s="2" customFormat="1" ht="75" customHeight="1">
      <c r="A151" s="33"/>
      <c r="B151" s="34"/>
      <c r="C151" s="203" t="s">
        <v>8</v>
      </c>
      <c r="D151" s="203" t="s">
        <v>131</v>
      </c>
      <c r="E151" s="204" t="s">
        <v>314</v>
      </c>
      <c r="F151" s="205" t="s">
        <v>581</v>
      </c>
      <c r="G151" s="206" t="s">
        <v>134</v>
      </c>
      <c r="H151" s="207">
        <v>33.75</v>
      </c>
      <c r="I151" s="208"/>
      <c r="J151" s="209">
        <f>ROUND(I151*H151,2)</f>
        <v>0</v>
      </c>
      <c r="K151" s="210"/>
      <c r="L151" s="38"/>
      <c r="M151" s="211" t="s">
        <v>1</v>
      </c>
      <c r="N151" s="212" t="s">
        <v>39</v>
      </c>
      <c r="O151" s="70"/>
      <c r="P151" s="213">
        <f>O151*H151</f>
        <v>0</v>
      </c>
      <c r="Q151" s="213">
        <v>8.5650000000000004E-2</v>
      </c>
      <c r="R151" s="213">
        <f>Q151*H151</f>
        <v>2.8906875000000003</v>
      </c>
      <c r="S151" s="213">
        <v>0</v>
      </c>
      <c r="T151" s="214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15" t="s">
        <v>135</v>
      </c>
      <c r="AT151" s="215" t="s">
        <v>131</v>
      </c>
      <c r="AU151" s="215" t="s">
        <v>84</v>
      </c>
      <c r="AY151" s="16" t="s">
        <v>129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6" t="s">
        <v>82</v>
      </c>
      <c r="BK151" s="216">
        <f>ROUND(I151*H151,2)</f>
        <v>0</v>
      </c>
      <c r="BL151" s="16" t="s">
        <v>135</v>
      </c>
      <c r="BM151" s="215" t="s">
        <v>411</v>
      </c>
    </row>
    <row r="152" spans="1:65" s="13" customFormat="1">
      <c r="B152" s="217"/>
      <c r="C152" s="218"/>
      <c r="D152" s="219" t="s">
        <v>137</v>
      </c>
      <c r="E152" s="220" t="s">
        <v>1</v>
      </c>
      <c r="F152" s="221" t="s">
        <v>412</v>
      </c>
      <c r="G152" s="218"/>
      <c r="H152" s="222">
        <v>33.75</v>
      </c>
      <c r="I152" s="223"/>
      <c r="J152" s="218"/>
      <c r="K152" s="218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137</v>
      </c>
      <c r="AU152" s="228" t="s">
        <v>84</v>
      </c>
      <c r="AV152" s="13" t="s">
        <v>84</v>
      </c>
      <c r="AW152" s="13" t="s">
        <v>31</v>
      </c>
      <c r="AX152" s="13" t="s">
        <v>82</v>
      </c>
      <c r="AY152" s="228" t="s">
        <v>129</v>
      </c>
    </row>
    <row r="153" spans="1:65" s="2" customFormat="1" ht="16.5" customHeight="1">
      <c r="A153" s="33"/>
      <c r="B153" s="34"/>
      <c r="C153" s="229" t="s">
        <v>200</v>
      </c>
      <c r="D153" s="229" t="s">
        <v>234</v>
      </c>
      <c r="E153" s="230" t="s">
        <v>317</v>
      </c>
      <c r="F153" s="231" t="s">
        <v>318</v>
      </c>
      <c r="G153" s="232" t="s">
        <v>134</v>
      </c>
      <c r="H153" s="233">
        <v>35.438000000000002</v>
      </c>
      <c r="I153" s="234"/>
      <c r="J153" s="235">
        <f>ROUND(I153*H153,2)</f>
        <v>0</v>
      </c>
      <c r="K153" s="236"/>
      <c r="L153" s="237"/>
      <c r="M153" s="238" t="s">
        <v>1</v>
      </c>
      <c r="N153" s="239" t="s">
        <v>39</v>
      </c>
      <c r="O153" s="70"/>
      <c r="P153" s="213">
        <f>O153*H153</f>
        <v>0</v>
      </c>
      <c r="Q153" s="213">
        <v>0.17599999999999999</v>
      </c>
      <c r="R153" s="213">
        <f>Q153*H153</f>
        <v>6.237088</v>
      </c>
      <c r="S153" s="213">
        <v>0</v>
      </c>
      <c r="T153" s="214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15" t="s">
        <v>164</v>
      </c>
      <c r="AT153" s="215" t="s">
        <v>234</v>
      </c>
      <c r="AU153" s="215" t="s">
        <v>84</v>
      </c>
      <c r="AY153" s="16" t="s">
        <v>129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6" t="s">
        <v>82</v>
      </c>
      <c r="BK153" s="216">
        <f>ROUND(I153*H153,2)</f>
        <v>0</v>
      </c>
      <c r="BL153" s="16" t="s">
        <v>135</v>
      </c>
      <c r="BM153" s="215" t="s">
        <v>413</v>
      </c>
    </row>
    <row r="154" spans="1:65" s="13" customFormat="1">
      <c r="B154" s="217"/>
      <c r="C154" s="218"/>
      <c r="D154" s="219" t="s">
        <v>137</v>
      </c>
      <c r="E154" s="220" t="s">
        <v>1</v>
      </c>
      <c r="F154" s="221" t="s">
        <v>414</v>
      </c>
      <c r="G154" s="218"/>
      <c r="H154" s="222">
        <v>35.438000000000002</v>
      </c>
      <c r="I154" s="223"/>
      <c r="J154" s="218"/>
      <c r="K154" s="218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137</v>
      </c>
      <c r="AU154" s="228" t="s">
        <v>84</v>
      </c>
      <c r="AV154" s="13" t="s">
        <v>84</v>
      </c>
      <c r="AW154" s="13" t="s">
        <v>31</v>
      </c>
      <c r="AX154" s="13" t="s">
        <v>82</v>
      </c>
      <c r="AY154" s="228" t="s">
        <v>129</v>
      </c>
    </row>
    <row r="155" spans="1:65" s="2" customFormat="1" ht="75.75" customHeight="1">
      <c r="A155" s="33"/>
      <c r="B155" s="34"/>
      <c r="C155" s="203" t="s">
        <v>204</v>
      </c>
      <c r="D155" s="203" t="s">
        <v>131</v>
      </c>
      <c r="E155" s="204" t="s">
        <v>205</v>
      </c>
      <c r="F155" s="205" t="s">
        <v>579</v>
      </c>
      <c r="G155" s="206" t="s">
        <v>134</v>
      </c>
      <c r="H155" s="207">
        <v>33.75</v>
      </c>
      <c r="I155" s="208"/>
      <c r="J155" s="209">
        <f>ROUND(I155*H155,2)</f>
        <v>0</v>
      </c>
      <c r="K155" s="210"/>
      <c r="L155" s="38"/>
      <c r="M155" s="211" t="s">
        <v>1</v>
      </c>
      <c r="N155" s="212" t="s">
        <v>39</v>
      </c>
      <c r="O155" s="70"/>
      <c r="P155" s="213">
        <f>O155*H155</f>
        <v>0</v>
      </c>
      <c r="Q155" s="213">
        <v>0.10362</v>
      </c>
      <c r="R155" s="213">
        <f>Q155*H155</f>
        <v>3.4971749999999999</v>
      </c>
      <c r="S155" s="213">
        <v>0</v>
      </c>
      <c r="T155" s="214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15" t="s">
        <v>135</v>
      </c>
      <c r="AT155" s="215" t="s">
        <v>131</v>
      </c>
      <c r="AU155" s="215" t="s">
        <v>84</v>
      </c>
      <c r="AY155" s="16" t="s">
        <v>129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6" t="s">
        <v>82</v>
      </c>
      <c r="BK155" s="216">
        <f>ROUND(I155*H155,2)</f>
        <v>0</v>
      </c>
      <c r="BL155" s="16" t="s">
        <v>135</v>
      </c>
      <c r="BM155" s="215" t="s">
        <v>415</v>
      </c>
    </row>
    <row r="156" spans="1:65" s="13" customFormat="1" ht="22.5">
      <c r="B156" s="217"/>
      <c r="C156" s="218"/>
      <c r="D156" s="219" t="s">
        <v>137</v>
      </c>
      <c r="E156" s="220" t="s">
        <v>1</v>
      </c>
      <c r="F156" s="221" t="s">
        <v>416</v>
      </c>
      <c r="G156" s="218"/>
      <c r="H156" s="222">
        <v>33.75</v>
      </c>
      <c r="I156" s="223"/>
      <c r="J156" s="218"/>
      <c r="K156" s="218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137</v>
      </c>
      <c r="AU156" s="228" t="s">
        <v>84</v>
      </c>
      <c r="AV156" s="13" t="s">
        <v>84</v>
      </c>
      <c r="AW156" s="13" t="s">
        <v>31</v>
      </c>
      <c r="AX156" s="13" t="s">
        <v>82</v>
      </c>
      <c r="AY156" s="228" t="s">
        <v>129</v>
      </c>
    </row>
    <row r="157" spans="1:65" s="2" customFormat="1" ht="31.5" customHeight="1">
      <c r="A157" s="33"/>
      <c r="B157" s="34"/>
      <c r="C157" s="203" t="s">
        <v>207</v>
      </c>
      <c r="D157" s="203" t="s">
        <v>131</v>
      </c>
      <c r="E157" s="204" t="s">
        <v>208</v>
      </c>
      <c r="F157" s="205" t="s">
        <v>209</v>
      </c>
      <c r="G157" s="206" t="s">
        <v>210</v>
      </c>
      <c r="H157" s="207">
        <v>22.5</v>
      </c>
      <c r="I157" s="208"/>
      <c r="J157" s="209">
        <f>ROUND(I157*H157,2)</f>
        <v>0</v>
      </c>
      <c r="K157" s="210"/>
      <c r="L157" s="38"/>
      <c r="M157" s="211" t="s">
        <v>1</v>
      </c>
      <c r="N157" s="212" t="s">
        <v>39</v>
      </c>
      <c r="O157" s="70"/>
      <c r="P157" s="213">
        <f>O157*H157</f>
        <v>0</v>
      </c>
      <c r="Q157" s="213">
        <v>1.0000000000000001E-5</v>
      </c>
      <c r="R157" s="213">
        <f>Q157*H157</f>
        <v>2.2500000000000002E-4</v>
      </c>
      <c r="S157" s="213">
        <v>0</v>
      </c>
      <c r="T157" s="214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15" t="s">
        <v>135</v>
      </c>
      <c r="AT157" s="215" t="s">
        <v>131</v>
      </c>
      <c r="AU157" s="215" t="s">
        <v>84</v>
      </c>
      <c r="AY157" s="16" t="s">
        <v>129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6" t="s">
        <v>82</v>
      </c>
      <c r="BK157" s="216">
        <f>ROUND(I157*H157,2)</f>
        <v>0</v>
      </c>
      <c r="BL157" s="16" t="s">
        <v>135</v>
      </c>
      <c r="BM157" s="215" t="s">
        <v>417</v>
      </c>
    </row>
    <row r="158" spans="1:65" s="13" customFormat="1">
      <c r="B158" s="217"/>
      <c r="C158" s="218"/>
      <c r="D158" s="219" t="s">
        <v>137</v>
      </c>
      <c r="E158" s="220" t="s">
        <v>1</v>
      </c>
      <c r="F158" s="221" t="s">
        <v>418</v>
      </c>
      <c r="G158" s="218"/>
      <c r="H158" s="222">
        <v>22.5</v>
      </c>
      <c r="I158" s="223"/>
      <c r="J158" s="218"/>
      <c r="K158" s="218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137</v>
      </c>
      <c r="AU158" s="228" t="s">
        <v>84</v>
      </c>
      <c r="AV158" s="13" t="s">
        <v>84</v>
      </c>
      <c r="AW158" s="13" t="s">
        <v>31</v>
      </c>
      <c r="AX158" s="13" t="s">
        <v>82</v>
      </c>
      <c r="AY158" s="228" t="s">
        <v>129</v>
      </c>
    </row>
    <row r="159" spans="1:65" s="12" customFormat="1" ht="22.9" customHeight="1">
      <c r="B159" s="187"/>
      <c r="C159" s="188"/>
      <c r="D159" s="189" t="s">
        <v>73</v>
      </c>
      <c r="E159" s="201" t="s">
        <v>168</v>
      </c>
      <c r="F159" s="201" t="s">
        <v>212</v>
      </c>
      <c r="G159" s="188"/>
      <c r="H159" s="188"/>
      <c r="I159" s="191"/>
      <c r="J159" s="202">
        <f>BK159</f>
        <v>0</v>
      </c>
      <c r="K159" s="188"/>
      <c r="L159" s="193"/>
      <c r="M159" s="194"/>
      <c r="N159" s="195"/>
      <c r="O159" s="195"/>
      <c r="P159" s="196">
        <f>SUM(P160:P169)</f>
        <v>0</v>
      </c>
      <c r="Q159" s="195"/>
      <c r="R159" s="196">
        <f>SUM(R160:R169)</f>
        <v>6.1626400000000006</v>
      </c>
      <c r="S159" s="195"/>
      <c r="T159" s="197">
        <f>SUM(T160:T169)</f>
        <v>0</v>
      </c>
      <c r="AR159" s="198" t="s">
        <v>82</v>
      </c>
      <c r="AT159" s="199" t="s">
        <v>73</v>
      </c>
      <c r="AU159" s="199" t="s">
        <v>82</v>
      </c>
      <c r="AY159" s="198" t="s">
        <v>129</v>
      </c>
      <c r="BK159" s="200">
        <f>SUM(BK160:BK169)</f>
        <v>0</v>
      </c>
    </row>
    <row r="160" spans="1:65" s="2" customFormat="1" ht="27.75" customHeight="1">
      <c r="A160" s="33"/>
      <c r="B160" s="34"/>
      <c r="C160" s="203" t="s">
        <v>213</v>
      </c>
      <c r="D160" s="203" t="s">
        <v>131</v>
      </c>
      <c r="E160" s="204" t="s">
        <v>419</v>
      </c>
      <c r="F160" s="205" t="s">
        <v>420</v>
      </c>
      <c r="G160" s="206" t="s">
        <v>210</v>
      </c>
      <c r="H160" s="207">
        <v>108</v>
      </c>
      <c r="I160" s="208"/>
      <c r="J160" s="209">
        <f>ROUND(I160*H160,2)</f>
        <v>0</v>
      </c>
      <c r="K160" s="210"/>
      <c r="L160" s="38"/>
      <c r="M160" s="211" t="s">
        <v>1</v>
      </c>
      <c r="N160" s="212" t="s">
        <v>39</v>
      </c>
      <c r="O160" s="70"/>
      <c r="P160" s="213">
        <f>O160*H160</f>
        <v>0</v>
      </c>
      <c r="Q160" s="213">
        <v>3.3E-4</v>
      </c>
      <c r="R160" s="213">
        <f>Q160*H160</f>
        <v>3.5639999999999998E-2</v>
      </c>
      <c r="S160" s="213">
        <v>0</v>
      </c>
      <c r="T160" s="214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15" t="s">
        <v>135</v>
      </c>
      <c r="AT160" s="215" t="s">
        <v>131</v>
      </c>
      <c r="AU160" s="215" t="s">
        <v>84</v>
      </c>
      <c r="AY160" s="16" t="s">
        <v>129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6" t="s">
        <v>82</v>
      </c>
      <c r="BK160" s="216">
        <f>ROUND(I160*H160,2)</f>
        <v>0</v>
      </c>
      <c r="BL160" s="16" t="s">
        <v>135</v>
      </c>
      <c r="BM160" s="215" t="s">
        <v>421</v>
      </c>
    </row>
    <row r="161" spans="1:65" s="13" customFormat="1" ht="22.5">
      <c r="B161" s="217"/>
      <c r="C161" s="218"/>
      <c r="D161" s="219" t="s">
        <v>137</v>
      </c>
      <c r="E161" s="220" t="s">
        <v>1</v>
      </c>
      <c r="F161" s="221" t="s">
        <v>422</v>
      </c>
      <c r="G161" s="218"/>
      <c r="H161" s="222">
        <v>108</v>
      </c>
      <c r="I161" s="223"/>
      <c r="J161" s="218"/>
      <c r="K161" s="218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137</v>
      </c>
      <c r="AU161" s="228" t="s">
        <v>84</v>
      </c>
      <c r="AV161" s="13" t="s">
        <v>84</v>
      </c>
      <c r="AW161" s="13" t="s">
        <v>31</v>
      </c>
      <c r="AX161" s="13" t="s">
        <v>82</v>
      </c>
      <c r="AY161" s="228" t="s">
        <v>129</v>
      </c>
    </row>
    <row r="162" spans="1:65" s="2" customFormat="1" ht="37.5" customHeight="1">
      <c r="A162" s="33"/>
      <c r="B162" s="34"/>
      <c r="C162" s="203" t="s">
        <v>216</v>
      </c>
      <c r="D162" s="203" t="s">
        <v>131</v>
      </c>
      <c r="E162" s="204" t="s">
        <v>423</v>
      </c>
      <c r="F162" s="205" t="s">
        <v>424</v>
      </c>
      <c r="G162" s="206" t="s">
        <v>210</v>
      </c>
      <c r="H162" s="207">
        <v>108</v>
      </c>
      <c r="I162" s="208"/>
      <c r="J162" s="209">
        <f>ROUND(I162*H162,2)</f>
        <v>0</v>
      </c>
      <c r="K162" s="210"/>
      <c r="L162" s="38"/>
      <c r="M162" s="211" t="s">
        <v>1</v>
      </c>
      <c r="N162" s="212" t="s">
        <v>39</v>
      </c>
      <c r="O162" s="70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15" t="s">
        <v>135</v>
      </c>
      <c r="AT162" s="215" t="s">
        <v>131</v>
      </c>
      <c r="AU162" s="215" t="s">
        <v>84</v>
      </c>
      <c r="AY162" s="16" t="s">
        <v>129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6" t="s">
        <v>82</v>
      </c>
      <c r="BK162" s="216">
        <f>ROUND(I162*H162,2)</f>
        <v>0</v>
      </c>
      <c r="BL162" s="16" t="s">
        <v>135</v>
      </c>
      <c r="BM162" s="215" t="s">
        <v>425</v>
      </c>
    </row>
    <row r="163" spans="1:65" s="13" customFormat="1">
      <c r="B163" s="217"/>
      <c r="C163" s="218"/>
      <c r="D163" s="219" t="s">
        <v>137</v>
      </c>
      <c r="E163" s="220" t="s">
        <v>1</v>
      </c>
      <c r="F163" s="221" t="s">
        <v>426</v>
      </c>
      <c r="G163" s="218"/>
      <c r="H163" s="222">
        <v>108</v>
      </c>
      <c r="I163" s="223"/>
      <c r="J163" s="218"/>
      <c r="K163" s="218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137</v>
      </c>
      <c r="AU163" s="228" t="s">
        <v>84</v>
      </c>
      <c r="AV163" s="13" t="s">
        <v>84</v>
      </c>
      <c r="AW163" s="13" t="s">
        <v>31</v>
      </c>
      <c r="AX163" s="13" t="s">
        <v>82</v>
      </c>
      <c r="AY163" s="228" t="s">
        <v>129</v>
      </c>
    </row>
    <row r="164" spans="1:65" s="2" customFormat="1" ht="52.5" customHeight="1">
      <c r="A164" s="33"/>
      <c r="B164" s="34"/>
      <c r="C164" s="203" t="s">
        <v>7</v>
      </c>
      <c r="D164" s="203" t="s">
        <v>131</v>
      </c>
      <c r="E164" s="204" t="s">
        <v>329</v>
      </c>
      <c r="F164" s="205" t="s">
        <v>330</v>
      </c>
      <c r="G164" s="206" t="s">
        <v>210</v>
      </c>
      <c r="H164" s="207">
        <v>25</v>
      </c>
      <c r="I164" s="208"/>
      <c r="J164" s="209">
        <f>ROUND(I164*H164,2)</f>
        <v>0</v>
      </c>
      <c r="K164" s="210"/>
      <c r="L164" s="38"/>
      <c r="M164" s="211" t="s">
        <v>1</v>
      </c>
      <c r="N164" s="212" t="s">
        <v>39</v>
      </c>
      <c r="O164" s="70"/>
      <c r="P164" s="213">
        <f>O164*H164</f>
        <v>0</v>
      </c>
      <c r="Q164" s="213">
        <v>0.15540000000000001</v>
      </c>
      <c r="R164" s="213">
        <f>Q164*H164</f>
        <v>3.8850000000000002</v>
      </c>
      <c r="S164" s="213">
        <v>0</v>
      </c>
      <c r="T164" s="214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15" t="s">
        <v>135</v>
      </c>
      <c r="AT164" s="215" t="s">
        <v>131</v>
      </c>
      <c r="AU164" s="215" t="s">
        <v>84</v>
      </c>
      <c r="AY164" s="16" t="s">
        <v>129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6" t="s">
        <v>82</v>
      </c>
      <c r="BK164" s="216">
        <f>ROUND(I164*H164,2)</f>
        <v>0</v>
      </c>
      <c r="BL164" s="16" t="s">
        <v>135</v>
      </c>
      <c r="BM164" s="215" t="s">
        <v>427</v>
      </c>
    </row>
    <row r="165" spans="1:65" s="13" customFormat="1">
      <c r="B165" s="217"/>
      <c r="C165" s="218"/>
      <c r="D165" s="219" t="s">
        <v>137</v>
      </c>
      <c r="E165" s="220" t="s">
        <v>1</v>
      </c>
      <c r="F165" s="221" t="s">
        <v>428</v>
      </c>
      <c r="G165" s="218"/>
      <c r="H165" s="222">
        <v>25</v>
      </c>
      <c r="I165" s="223"/>
      <c r="J165" s="218"/>
      <c r="K165" s="218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137</v>
      </c>
      <c r="AU165" s="228" t="s">
        <v>84</v>
      </c>
      <c r="AV165" s="13" t="s">
        <v>84</v>
      </c>
      <c r="AW165" s="13" t="s">
        <v>31</v>
      </c>
      <c r="AX165" s="13" t="s">
        <v>82</v>
      </c>
      <c r="AY165" s="228" t="s">
        <v>129</v>
      </c>
    </row>
    <row r="166" spans="1:65" s="2" customFormat="1" ht="16.5" customHeight="1">
      <c r="A166" s="33"/>
      <c r="B166" s="34"/>
      <c r="C166" s="229" t="s">
        <v>229</v>
      </c>
      <c r="D166" s="229" t="s">
        <v>234</v>
      </c>
      <c r="E166" s="230" t="s">
        <v>336</v>
      </c>
      <c r="F166" s="231" t="s">
        <v>337</v>
      </c>
      <c r="G166" s="232" t="s">
        <v>210</v>
      </c>
      <c r="H166" s="233">
        <v>26</v>
      </c>
      <c r="I166" s="234"/>
      <c r="J166" s="235">
        <f>ROUND(I166*H166,2)</f>
        <v>0</v>
      </c>
      <c r="K166" s="236"/>
      <c r="L166" s="237"/>
      <c r="M166" s="238" t="s">
        <v>1</v>
      </c>
      <c r="N166" s="239" t="s">
        <v>39</v>
      </c>
      <c r="O166" s="70"/>
      <c r="P166" s="213">
        <f>O166*H166</f>
        <v>0</v>
      </c>
      <c r="Q166" s="213">
        <v>8.1000000000000003E-2</v>
      </c>
      <c r="R166" s="213">
        <f>Q166*H166</f>
        <v>2.1059999999999999</v>
      </c>
      <c r="S166" s="213">
        <v>0</v>
      </c>
      <c r="T166" s="214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15" t="s">
        <v>164</v>
      </c>
      <c r="AT166" s="215" t="s">
        <v>234</v>
      </c>
      <c r="AU166" s="215" t="s">
        <v>84</v>
      </c>
      <c r="AY166" s="16" t="s">
        <v>129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6" t="s">
        <v>82</v>
      </c>
      <c r="BK166" s="216">
        <f>ROUND(I166*H166,2)</f>
        <v>0</v>
      </c>
      <c r="BL166" s="16" t="s">
        <v>135</v>
      </c>
      <c r="BM166" s="215" t="s">
        <v>429</v>
      </c>
    </row>
    <row r="167" spans="1:65" s="13" customFormat="1" ht="23.25" customHeight="1">
      <c r="B167" s="217"/>
      <c r="C167" s="218"/>
      <c r="D167" s="219" t="s">
        <v>137</v>
      </c>
      <c r="E167" s="220" t="s">
        <v>1</v>
      </c>
      <c r="F167" s="221" t="s">
        <v>430</v>
      </c>
      <c r="G167" s="218"/>
      <c r="H167" s="222">
        <v>26</v>
      </c>
      <c r="I167" s="223"/>
      <c r="J167" s="218"/>
      <c r="K167" s="218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137</v>
      </c>
      <c r="AU167" s="228" t="s">
        <v>84</v>
      </c>
      <c r="AV167" s="13" t="s">
        <v>84</v>
      </c>
      <c r="AW167" s="13" t="s">
        <v>31</v>
      </c>
      <c r="AX167" s="13" t="s">
        <v>82</v>
      </c>
      <c r="AY167" s="228" t="s">
        <v>129</v>
      </c>
    </row>
    <row r="168" spans="1:65" s="2" customFormat="1" ht="31.5" customHeight="1">
      <c r="A168" s="33"/>
      <c r="B168" s="34"/>
      <c r="C168" s="229" t="s">
        <v>233</v>
      </c>
      <c r="D168" s="229" t="s">
        <v>234</v>
      </c>
      <c r="E168" s="230" t="s">
        <v>431</v>
      </c>
      <c r="F168" s="231" t="s">
        <v>432</v>
      </c>
      <c r="G168" s="232" t="s">
        <v>210</v>
      </c>
      <c r="H168" s="233">
        <v>2</v>
      </c>
      <c r="I168" s="234"/>
      <c r="J168" s="235">
        <f>ROUND(I168*H168,2)</f>
        <v>0</v>
      </c>
      <c r="K168" s="236"/>
      <c r="L168" s="237"/>
      <c r="M168" s="238" t="s">
        <v>1</v>
      </c>
      <c r="N168" s="239" t="s">
        <v>39</v>
      </c>
      <c r="O168" s="70"/>
      <c r="P168" s="213">
        <f>O168*H168</f>
        <v>0</v>
      </c>
      <c r="Q168" s="213">
        <v>6.8000000000000005E-2</v>
      </c>
      <c r="R168" s="213">
        <f>Q168*H168</f>
        <v>0.13600000000000001</v>
      </c>
      <c r="S168" s="213">
        <v>0</v>
      </c>
      <c r="T168" s="214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15" t="s">
        <v>164</v>
      </c>
      <c r="AT168" s="215" t="s">
        <v>234</v>
      </c>
      <c r="AU168" s="215" t="s">
        <v>84</v>
      </c>
      <c r="AY168" s="16" t="s">
        <v>129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6" t="s">
        <v>82</v>
      </c>
      <c r="BK168" s="216">
        <f>ROUND(I168*H168,2)</f>
        <v>0</v>
      </c>
      <c r="BL168" s="16" t="s">
        <v>135</v>
      </c>
      <c r="BM168" s="215" t="s">
        <v>433</v>
      </c>
    </row>
    <row r="169" spans="1:65" s="2" customFormat="1" ht="71.25" customHeight="1">
      <c r="A169" s="33"/>
      <c r="B169" s="34"/>
      <c r="C169" s="203" t="s">
        <v>240</v>
      </c>
      <c r="D169" s="203" t="s">
        <v>131</v>
      </c>
      <c r="E169" s="204" t="s">
        <v>214</v>
      </c>
      <c r="F169" s="205" t="s">
        <v>580</v>
      </c>
      <c r="G169" s="206" t="s">
        <v>134</v>
      </c>
      <c r="H169" s="207">
        <v>3</v>
      </c>
      <c r="I169" s="208"/>
      <c r="J169" s="209">
        <f>ROUND(I169*H169,2)</f>
        <v>0</v>
      </c>
      <c r="K169" s="210"/>
      <c r="L169" s="38"/>
      <c r="M169" s="211" t="s">
        <v>1</v>
      </c>
      <c r="N169" s="212" t="s">
        <v>39</v>
      </c>
      <c r="O169" s="70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15" t="s">
        <v>135</v>
      </c>
      <c r="AT169" s="215" t="s">
        <v>131</v>
      </c>
      <c r="AU169" s="215" t="s">
        <v>84</v>
      </c>
      <c r="AY169" s="16" t="s">
        <v>129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6" t="s">
        <v>82</v>
      </c>
      <c r="BK169" s="216">
        <f>ROUND(I169*H169,2)</f>
        <v>0</v>
      </c>
      <c r="BL169" s="16" t="s">
        <v>135</v>
      </c>
      <c r="BM169" s="215" t="s">
        <v>434</v>
      </c>
    </row>
    <row r="170" spans="1:65" s="12" customFormat="1" ht="22.9" customHeight="1">
      <c r="B170" s="187"/>
      <c r="C170" s="188"/>
      <c r="D170" s="189" t="s">
        <v>73</v>
      </c>
      <c r="E170" s="201" t="s">
        <v>353</v>
      </c>
      <c r="F170" s="201" t="s">
        <v>354</v>
      </c>
      <c r="G170" s="188"/>
      <c r="H170" s="188"/>
      <c r="I170" s="191"/>
      <c r="J170" s="202">
        <f>BK170</f>
        <v>0</v>
      </c>
      <c r="K170" s="188"/>
      <c r="L170" s="193"/>
      <c r="M170" s="194"/>
      <c r="N170" s="195"/>
      <c r="O170" s="195"/>
      <c r="P170" s="196">
        <f>SUM(P171:P175)</f>
        <v>0</v>
      </c>
      <c r="Q170" s="195"/>
      <c r="R170" s="196">
        <f>SUM(R171:R175)</f>
        <v>0</v>
      </c>
      <c r="S170" s="195"/>
      <c r="T170" s="197">
        <f>SUM(T171:T175)</f>
        <v>0</v>
      </c>
      <c r="AR170" s="198" t="s">
        <v>82</v>
      </c>
      <c r="AT170" s="199" t="s">
        <v>73</v>
      </c>
      <c r="AU170" s="199" t="s">
        <v>82</v>
      </c>
      <c r="AY170" s="198" t="s">
        <v>129</v>
      </c>
      <c r="BK170" s="200">
        <f>SUM(BK171:BK175)</f>
        <v>0</v>
      </c>
    </row>
    <row r="171" spans="1:65" s="2" customFormat="1" ht="37.5" customHeight="1">
      <c r="A171" s="33"/>
      <c r="B171" s="34"/>
      <c r="C171" s="203" t="s">
        <v>247</v>
      </c>
      <c r="D171" s="203" t="s">
        <v>131</v>
      </c>
      <c r="E171" s="204" t="s">
        <v>356</v>
      </c>
      <c r="F171" s="205" t="s">
        <v>357</v>
      </c>
      <c r="G171" s="206" t="s">
        <v>175</v>
      </c>
      <c r="H171" s="207">
        <v>16.045999999999999</v>
      </c>
      <c r="I171" s="208"/>
      <c r="J171" s="209">
        <f>ROUND(I171*H171,2)</f>
        <v>0</v>
      </c>
      <c r="K171" s="210"/>
      <c r="L171" s="38"/>
      <c r="M171" s="211" t="s">
        <v>1</v>
      </c>
      <c r="N171" s="212" t="s">
        <v>39</v>
      </c>
      <c r="O171" s="70"/>
      <c r="P171" s="213">
        <f>O171*H171</f>
        <v>0</v>
      </c>
      <c r="Q171" s="213">
        <v>0</v>
      </c>
      <c r="R171" s="213">
        <f>Q171*H171</f>
        <v>0</v>
      </c>
      <c r="S171" s="213">
        <v>0</v>
      </c>
      <c r="T171" s="214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15" t="s">
        <v>135</v>
      </c>
      <c r="AT171" s="215" t="s">
        <v>131</v>
      </c>
      <c r="AU171" s="215" t="s">
        <v>84</v>
      </c>
      <c r="AY171" s="16" t="s">
        <v>129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6" t="s">
        <v>82</v>
      </c>
      <c r="BK171" s="216">
        <f>ROUND(I171*H171,2)</f>
        <v>0</v>
      </c>
      <c r="BL171" s="16" t="s">
        <v>135</v>
      </c>
      <c r="BM171" s="215" t="s">
        <v>435</v>
      </c>
    </row>
    <row r="172" spans="1:65" s="2" customFormat="1" ht="49.5" customHeight="1">
      <c r="A172" s="33"/>
      <c r="B172" s="34"/>
      <c r="C172" s="203" t="s">
        <v>335</v>
      </c>
      <c r="D172" s="203" t="s">
        <v>131</v>
      </c>
      <c r="E172" s="204" t="s">
        <v>360</v>
      </c>
      <c r="F172" s="205" t="s">
        <v>361</v>
      </c>
      <c r="G172" s="206" t="s">
        <v>175</v>
      </c>
      <c r="H172" s="207">
        <v>96.275999999999996</v>
      </c>
      <c r="I172" s="208"/>
      <c r="J172" s="209">
        <f>ROUND(I172*H172,2)</f>
        <v>0</v>
      </c>
      <c r="K172" s="210"/>
      <c r="L172" s="38"/>
      <c r="M172" s="211" t="s">
        <v>1</v>
      </c>
      <c r="N172" s="212" t="s">
        <v>39</v>
      </c>
      <c r="O172" s="70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15" t="s">
        <v>135</v>
      </c>
      <c r="AT172" s="215" t="s">
        <v>131</v>
      </c>
      <c r="AU172" s="215" t="s">
        <v>84</v>
      </c>
      <c r="AY172" s="16" t="s">
        <v>129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6" t="s">
        <v>82</v>
      </c>
      <c r="BK172" s="216">
        <f>ROUND(I172*H172,2)</f>
        <v>0</v>
      </c>
      <c r="BL172" s="16" t="s">
        <v>135</v>
      </c>
      <c r="BM172" s="215" t="s">
        <v>436</v>
      </c>
    </row>
    <row r="173" spans="1:65" s="13" customFormat="1">
      <c r="B173" s="217"/>
      <c r="C173" s="218"/>
      <c r="D173" s="219" t="s">
        <v>137</v>
      </c>
      <c r="E173" s="220" t="s">
        <v>1</v>
      </c>
      <c r="F173" s="221" t="s">
        <v>437</v>
      </c>
      <c r="G173" s="218"/>
      <c r="H173" s="222">
        <v>96.275999999999996</v>
      </c>
      <c r="I173" s="223"/>
      <c r="J173" s="218"/>
      <c r="K173" s="218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137</v>
      </c>
      <c r="AU173" s="228" t="s">
        <v>84</v>
      </c>
      <c r="AV173" s="13" t="s">
        <v>84</v>
      </c>
      <c r="AW173" s="13" t="s">
        <v>31</v>
      </c>
      <c r="AX173" s="13" t="s">
        <v>82</v>
      </c>
      <c r="AY173" s="228" t="s">
        <v>129</v>
      </c>
    </row>
    <row r="174" spans="1:65" s="2" customFormat="1" ht="30.75" customHeight="1">
      <c r="A174" s="33"/>
      <c r="B174" s="34"/>
      <c r="C174" s="203" t="s">
        <v>339</v>
      </c>
      <c r="D174" s="203" t="s">
        <v>131</v>
      </c>
      <c r="E174" s="204" t="s">
        <v>364</v>
      </c>
      <c r="F174" s="205" t="s">
        <v>365</v>
      </c>
      <c r="G174" s="206" t="s">
        <v>175</v>
      </c>
      <c r="H174" s="207">
        <v>16.045999999999999</v>
      </c>
      <c r="I174" s="208"/>
      <c r="J174" s="209">
        <f>ROUND(I174*H174,2)</f>
        <v>0</v>
      </c>
      <c r="K174" s="210"/>
      <c r="L174" s="38"/>
      <c r="M174" s="211" t="s">
        <v>1</v>
      </c>
      <c r="N174" s="212" t="s">
        <v>39</v>
      </c>
      <c r="O174" s="70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15" t="s">
        <v>135</v>
      </c>
      <c r="AT174" s="215" t="s">
        <v>131</v>
      </c>
      <c r="AU174" s="215" t="s">
        <v>84</v>
      </c>
      <c r="AY174" s="16" t="s">
        <v>129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6" t="s">
        <v>82</v>
      </c>
      <c r="BK174" s="216">
        <f>ROUND(I174*H174,2)</f>
        <v>0</v>
      </c>
      <c r="BL174" s="16" t="s">
        <v>135</v>
      </c>
      <c r="BM174" s="215" t="s">
        <v>438</v>
      </c>
    </row>
    <row r="175" spans="1:65" s="2" customFormat="1" ht="40.5" customHeight="1">
      <c r="A175" s="33"/>
      <c r="B175" s="34"/>
      <c r="C175" s="203" t="s">
        <v>343</v>
      </c>
      <c r="D175" s="203" t="s">
        <v>131</v>
      </c>
      <c r="E175" s="204" t="s">
        <v>368</v>
      </c>
      <c r="F175" s="205" t="s">
        <v>369</v>
      </c>
      <c r="G175" s="206" t="s">
        <v>175</v>
      </c>
      <c r="H175" s="207">
        <v>16.045999999999999</v>
      </c>
      <c r="I175" s="208"/>
      <c r="J175" s="209">
        <f>ROUND(I175*H175,2)</f>
        <v>0</v>
      </c>
      <c r="K175" s="210"/>
      <c r="L175" s="38"/>
      <c r="M175" s="211" t="s">
        <v>1</v>
      </c>
      <c r="N175" s="212" t="s">
        <v>39</v>
      </c>
      <c r="O175" s="70"/>
      <c r="P175" s="213">
        <f>O175*H175</f>
        <v>0</v>
      </c>
      <c r="Q175" s="213">
        <v>0</v>
      </c>
      <c r="R175" s="213">
        <f>Q175*H175</f>
        <v>0</v>
      </c>
      <c r="S175" s="213">
        <v>0</v>
      </c>
      <c r="T175" s="214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15" t="s">
        <v>135</v>
      </c>
      <c r="AT175" s="215" t="s">
        <v>131</v>
      </c>
      <c r="AU175" s="215" t="s">
        <v>84</v>
      </c>
      <c r="AY175" s="16" t="s">
        <v>129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6" t="s">
        <v>82</v>
      </c>
      <c r="BK175" s="216">
        <f>ROUND(I175*H175,2)</f>
        <v>0</v>
      </c>
      <c r="BL175" s="16" t="s">
        <v>135</v>
      </c>
      <c r="BM175" s="215" t="s">
        <v>439</v>
      </c>
    </row>
    <row r="176" spans="1:65" s="12" customFormat="1" ht="22.9" customHeight="1">
      <c r="B176" s="187"/>
      <c r="C176" s="188"/>
      <c r="D176" s="189" t="s">
        <v>73</v>
      </c>
      <c r="E176" s="201" t="s">
        <v>220</v>
      </c>
      <c r="F176" s="201" t="s">
        <v>221</v>
      </c>
      <c r="G176" s="188"/>
      <c r="H176" s="188"/>
      <c r="I176" s="191"/>
      <c r="J176" s="202">
        <f>BK176</f>
        <v>0</v>
      </c>
      <c r="K176" s="188"/>
      <c r="L176" s="193"/>
      <c r="M176" s="194"/>
      <c r="N176" s="195"/>
      <c r="O176" s="195"/>
      <c r="P176" s="196">
        <f>P177</f>
        <v>0</v>
      </c>
      <c r="Q176" s="195"/>
      <c r="R176" s="196">
        <f>R177</f>
        <v>0</v>
      </c>
      <c r="S176" s="195"/>
      <c r="T176" s="197">
        <f>T177</f>
        <v>0</v>
      </c>
      <c r="AR176" s="198" t="s">
        <v>82</v>
      </c>
      <c r="AT176" s="199" t="s">
        <v>73</v>
      </c>
      <c r="AU176" s="199" t="s">
        <v>82</v>
      </c>
      <c r="AY176" s="198" t="s">
        <v>129</v>
      </c>
      <c r="BK176" s="200">
        <f>BK177</f>
        <v>0</v>
      </c>
    </row>
    <row r="177" spans="1:65" s="2" customFormat="1" ht="37.5" customHeight="1">
      <c r="A177" s="33"/>
      <c r="B177" s="34"/>
      <c r="C177" s="203" t="s">
        <v>347</v>
      </c>
      <c r="D177" s="203" t="s">
        <v>131</v>
      </c>
      <c r="E177" s="204" t="s">
        <v>222</v>
      </c>
      <c r="F177" s="205" t="s">
        <v>223</v>
      </c>
      <c r="G177" s="206" t="s">
        <v>175</v>
      </c>
      <c r="H177" s="207">
        <v>42.078000000000003</v>
      </c>
      <c r="I177" s="208"/>
      <c r="J177" s="209">
        <f>ROUND(I177*H177,2)</f>
        <v>0</v>
      </c>
      <c r="K177" s="210"/>
      <c r="L177" s="38"/>
      <c r="M177" s="211" t="s">
        <v>1</v>
      </c>
      <c r="N177" s="212" t="s">
        <v>39</v>
      </c>
      <c r="O177" s="70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15" t="s">
        <v>135</v>
      </c>
      <c r="AT177" s="215" t="s">
        <v>131</v>
      </c>
      <c r="AU177" s="215" t="s">
        <v>84</v>
      </c>
      <c r="AY177" s="16" t="s">
        <v>129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6" t="s">
        <v>82</v>
      </c>
      <c r="BK177" s="216">
        <f>ROUND(I177*H177,2)</f>
        <v>0</v>
      </c>
      <c r="BL177" s="16" t="s">
        <v>135</v>
      </c>
      <c r="BM177" s="215" t="s">
        <v>440</v>
      </c>
    </row>
    <row r="178" spans="1:65" s="12" customFormat="1" ht="25.9" customHeight="1">
      <c r="B178" s="187"/>
      <c r="C178" s="188"/>
      <c r="D178" s="189" t="s">
        <v>73</v>
      </c>
      <c r="E178" s="190" t="s">
        <v>377</v>
      </c>
      <c r="F178" s="190" t="s">
        <v>378</v>
      </c>
      <c r="G178" s="188"/>
      <c r="H178" s="188"/>
      <c r="I178" s="191"/>
      <c r="J178" s="192">
        <f>BK178</f>
        <v>0</v>
      </c>
      <c r="K178" s="188"/>
      <c r="L178" s="193"/>
      <c r="M178" s="194"/>
      <c r="N178" s="195"/>
      <c r="O178" s="195"/>
      <c r="P178" s="196">
        <f>P179</f>
        <v>0</v>
      </c>
      <c r="Q178" s="195"/>
      <c r="R178" s="196">
        <f>R179</f>
        <v>0</v>
      </c>
      <c r="S178" s="195"/>
      <c r="T178" s="197">
        <f>T179</f>
        <v>0</v>
      </c>
      <c r="AR178" s="198" t="s">
        <v>135</v>
      </c>
      <c r="AT178" s="199" t="s">
        <v>73</v>
      </c>
      <c r="AU178" s="199" t="s">
        <v>74</v>
      </c>
      <c r="AY178" s="198" t="s">
        <v>129</v>
      </c>
      <c r="BK178" s="200">
        <f>BK179</f>
        <v>0</v>
      </c>
    </row>
    <row r="179" spans="1:65" s="2" customFormat="1" ht="42" customHeight="1">
      <c r="A179" s="33"/>
      <c r="B179" s="34"/>
      <c r="C179" s="203" t="s">
        <v>355</v>
      </c>
      <c r="D179" s="203" t="s">
        <v>131</v>
      </c>
      <c r="E179" s="204" t="s">
        <v>380</v>
      </c>
      <c r="F179" s="205" t="s">
        <v>381</v>
      </c>
      <c r="G179" s="206" t="s">
        <v>382</v>
      </c>
      <c r="H179" s="207">
        <v>24</v>
      </c>
      <c r="I179" s="208"/>
      <c r="J179" s="209">
        <f>ROUND(I179*H179,2)</f>
        <v>0</v>
      </c>
      <c r="K179" s="210"/>
      <c r="L179" s="38"/>
      <c r="M179" s="240" t="s">
        <v>1</v>
      </c>
      <c r="N179" s="241" t="s">
        <v>39</v>
      </c>
      <c r="O179" s="242"/>
      <c r="P179" s="243">
        <f>O179*H179</f>
        <v>0</v>
      </c>
      <c r="Q179" s="243">
        <v>0</v>
      </c>
      <c r="R179" s="243">
        <f>Q179*H179</f>
        <v>0</v>
      </c>
      <c r="S179" s="243">
        <v>0</v>
      </c>
      <c r="T179" s="244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15" t="s">
        <v>383</v>
      </c>
      <c r="AT179" s="215" t="s">
        <v>131</v>
      </c>
      <c r="AU179" s="215" t="s">
        <v>82</v>
      </c>
      <c r="AY179" s="16" t="s">
        <v>129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6" t="s">
        <v>82</v>
      </c>
      <c r="BK179" s="216">
        <f>ROUND(I179*H179,2)</f>
        <v>0</v>
      </c>
      <c r="BL179" s="16" t="s">
        <v>383</v>
      </c>
      <c r="BM179" s="215" t="s">
        <v>441</v>
      </c>
    </row>
    <row r="180" spans="1:65" s="2" customFormat="1" ht="6.95" customHeight="1">
      <c r="A180" s="33"/>
      <c r="B180" s="53"/>
      <c r="C180" s="54"/>
      <c r="D180" s="54"/>
      <c r="E180" s="54"/>
      <c r="F180" s="54"/>
      <c r="G180" s="54"/>
      <c r="H180" s="54"/>
      <c r="I180" s="151"/>
      <c r="J180" s="54"/>
      <c r="K180" s="54"/>
      <c r="L180" s="38"/>
      <c r="M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</row>
  </sheetData>
  <autoFilter ref="C122:K179" xr:uid="{00000000-0009-0000-0000-000003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63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7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6" t="s">
        <v>93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84</v>
      </c>
    </row>
    <row r="4" spans="1:46" s="1" customFormat="1" ht="24.95" customHeight="1">
      <c r="B4" s="19"/>
      <c r="D4" s="111" t="s">
        <v>96</v>
      </c>
      <c r="I4" s="107"/>
      <c r="L4" s="19"/>
      <c r="M4" s="112" t="s">
        <v>10</v>
      </c>
      <c r="AT4" s="16" t="s">
        <v>4</v>
      </c>
    </row>
    <row r="5" spans="1:46" s="1" customFormat="1" ht="6.95" customHeight="1">
      <c r="B5" s="19"/>
      <c r="I5" s="107"/>
      <c r="L5" s="19"/>
    </row>
    <row r="6" spans="1:46" s="1" customFormat="1" ht="12" customHeight="1">
      <c r="B6" s="19"/>
      <c r="D6" s="113" t="s">
        <v>16</v>
      </c>
      <c r="I6" s="107"/>
      <c r="L6" s="19"/>
    </row>
    <row r="7" spans="1:46" s="1" customFormat="1" ht="16.5" customHeight="1">
      <c r="B7" s="19"/>
      <c r="E7" s="301" t="str">
        <f>'Rekapitulace stavby'!K6</f>
        <v>Úprava zpevněných ploch a sanace objektu - VŠ Menza Olomouc</v>
      </c>
      <c r="F7" s="302"/>
      <c r="G7" s="302"/>
      <c r="H7" s="302"/>
      <c r="I7" s="107"/>
      <c r="L7" s="19"/>
    </row>
    <row r="8" spans="1:46" s="2" customFormat="1" ht="12" customHeight="1">
      <c r="A8" s="33"/>
      <c r="B8" s="38"/>
      <c r="C8" s="33"/>
      <c r="D8" s="113" t="s">
        <v>97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03" t="s">
        <v>442</v>
      </c>
      <c r="F9" s="304"/>
      <c r="G9" s="304"/>
      <c r="H9" s="304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stavby'!AN8</f>
        <v>17. 3. 2020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5" t="str">
        <f>IF('Rekapitulace stavby'!E11="","",'Rekapitulace stavby'!E11)</f>
        <v xml:space="preserve"> </v>
      </c>
      <c r="F15" s="33"/>
      <c r="G15" s="33"/>
      <c r="H15" s="33"/>
      <c r="I15" s="116" t="s">
        <v>27</v>
      </c>
      <c r="J15" s="115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3" t="s">
        <v>28</v>
      </c>
      <c r="E17" s="33"/>
      <c r="F17" s="33"/>
      <c r="G17" s="33"/>
      <c r="H17" s="33"/>
      <c r="I17" s="116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05" t="str">
        <f>'Rekapitulace stavby'!E14</f>
        <v>Vyplň údaj</v>
      </c>
      <c r="F18" s="306"/>
      <c r="G18" s="306"/>
      <c r="H18" s="306"/>
      <c r="I18" s="116" t="s">
        <v>27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3" t="s">
        <v>30</v>
      </c>
      <c r="E20" s="33"/>
      <c r="F20" s="33"/>
      <c r="G20" s="33"/>
      <c r="H20" s="33"/>
      <c r="I20" s="116" t="s">
        <v>25</v>
      </c>
      <c r="J20" s="115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5" t="str">
        <f>IF('Rekapitulace stavby'!E17="","",'Rekapitulace stavby'!E17)</f>
        <v xml:space="preserve"> </v>
      </c>
      <c r="F21" s="33"/>
      <c r="G21" s="33"/>
      <c r="H21" s="33"/>
      <c r="I21" s="116" t="s">
        <v>27</v>
      </c>
      <c r="J21" s="115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3" t="s">
        <v>32</v>
      </c>
      <c r="E23" s="33"/>
      <c r="F23" s="33"/>
      <c r="G23" s="33"/>
      <c r="H23" s="33"/>
      <c r="I23" s="116" t="s">
        <v>25</v>
      </c>
      <c r="J23" s="115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5" t="str">
        <f>IF('Rekapitulace stavby'!E20="","",'Rekapitulace stavby'!E20)</f>
        <v xml:space="preserve"> </v>
      </c>
      <c r="F24" s="33"/>
      <c r="G24" s="33"/>
      <c r="H24" s="33"/>
      <c r="I24" s="116" t="s">
        <v>27</v>
      </c>
      <c r="J24" s="115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3" t="s">
        <v>33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8"/>
      <c r="B27" s="119"/>
      <c r="C27" s="118"/>
      <c r="D27" s="118"/>
      <c r="E27" s="307" t="s">
        <v>1</v>
      </c>
      <c r="F27" s="307"/>
      <c r="G27" s="307"/>
      <c r="H27" s="307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24" t="s">
        <v>34</v>
      </c>
      <c r="E30" s="33"/>
      <c r="F30" s="33"/>
      <c r="G30" s="33"/>
      <c r="H30" s="33"/>
      <c r="I30" s="114"/>
      <c r="J30" s="125">
        <f>ROUND(J122,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6" t="s">
        <v>36</v>
      </c>
      <c r="G32" s="33"/>
      <c r="H32" s="33"/>
      <c r="I32" s="127" t="s">
        <v>35</v>
      </c>
      <c r="J32" s="126" t="s">
        <v>37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8" t="s">
        <v>38</v>
      </c>
      <c r="E33" s="113" t="s">
        <v>39</v>
      </c>
      <c r="F33" s="129">
        <f>ROUND((SUM(BE122:BE162)),  2)</f>
        <v>0</v>
      </c>
      <c r="G33" s="33"/>
      <c r="H33" s="33"/>
      <c r="I33" s="130">
        <v>0.21</v>
      </c>
      <c r="J33" s="129">
        <f>ROUND(((SUM(BE122:BE162))*I33),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3" t="s">
        <v>40</v>
      </c>
      <c r="F34" s="129">
        <f>ROUND((SUM(BF122:BF162)),  2)</f>
        <v>0</v>
      </c>
      <c r="G34" s="33"/>
      <c r="H34" s="33"/>
      <c r="I34" s="130">
        <v>0.15</v>
      </c>
      <c r="J34" s="129">
        <f>ROUND(((SUM(BF122:BF162))*I34),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3" t="s">
        <v>41</v>
      </c>
      <c r="F35" s="129">
        <f>ROUND((SUM(BG122:BG162)),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3" t="s">
        <v>42</v>
      </c>
      <c r="F36" s="129">
        <f>ROUND((SUM(BH122:BH162)),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3" t="s">
        <v>43</v>
      </c>
      <c r="F37" s="129">
        <f>ROUND((SUM(BI122:BI162)),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31"/>
      <c r="D39" s="132" t="s">
        <v>44</v>
      </c>
      <c r="E39" s="133"/>
      <c r="F39" s="133"/>
      <c r="G39" s="134" t="s">
        <v>45</v>
      </c>
      <c r="H39" s="135" t="s">
        <v>46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I41" s="107"/>
      <c r="L41" s="19"/>
    </row>
    <row r="42" spans="1:31" s="1" customFormat="1" ht="14.45" customHeight="1">
      <c r="B42" s="19"/>
      <c r="I42" s="107"/>
      <c r="L42" s="19"/>
    </row>
    <row r="43" spans="1:31" s="1" customFormat="1" ht="14.45" customHeight="1">
      <c r="B43" s="19"/>
      <c r="I43" s="107"/>
      <c r="L43" s="19"/>
    </row>
    <row r="44" spans="1:31" s="1" customFormat="1" ht="14.45" customHeight="1">
      <c r="B44" s="19"/>
      <c r="I44" s="107"/>
      <c r="L44" s="19"/>
    </row>
    <row r="45" spans="1:31" s="1" customFormat="1" ht="14.45" customHeight="1">
      <c r="B45" s="19"/>
      <c r="I45" s="107"/>
      <c r="L45" s="19"/>
    </row>
    <row r="46" spans="1:31" s="1" customFormat="1" ht="14.45" customHeight="1">
      <c r="B46" s="19"/>
      <c r="I46" s="107"/>
      <c r="L46" s="19"/>
    </row>
    <row r="47" spans="1:31" s="1" customFormat="1" ht="14.45" customHeight="1">
      <c r="B47" s="19"/>
      <c r="I47" s="107"/>
      <c r="L47" s="19"/>
    </row>
    <row r="48" spans="1:31" s="1" customFormat="1" ht="14.45" customHeight="1">
      <c r="B48" s="19"/>
      <c r="I48" s="107"/>
      <c r="L48" s="19"/>
    </row>
    <row r="49" spans="1:31" s="1" customFormat="1" ht="14.45" customHeight="1">
      <c r="B49" s="19"/>
      <c r="I49" s="107"/>
      <c r="L49" s="19"/>
    </row>
    <row r="50" spans="1:31" s="2" customFormat="1" ht="14.45" customHeight="1">
      <c r="B50" s="50"/>
      <c r="D50" s="139" t="s">
        <v>47</v>
      </c>
      <c r="E50" s="140"/>
      <c r="F50" s="140"/>
      <c r="G50" s="139" t="s">
        <v>48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42" t="s">
        <v>49</v>
      </c>
      <c r="E61" s="143"/>
      <c r="F61" s="144" t="s">
        <v>50</v>
      </c>
      <c r="G61" s="142" t="s">
        <v>49</v>
      </c>
      <c r="H61" s="143"/>
      <c r="I61" s="145"/>
      <c r="J61" s="146" t="s">
        <v>50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39" t="s">
        <v>51</v>
      </c>
      <c r="E65" s="147"/>
      <c r="F65" s="147"/>
      <c r="G65" s="139" t="s">
        <v>52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42" t="s">
        <v>49</v>
      </c>
      <c r="E76" s="143"/>
      <c r="F76" s="144" t="s">
        <v>50</v>
      </c>
      <c r="G76" s="142" t="s">
        <v>49</v>
      </c>
      <c r="H76" s="143"/>
      <c r="I76" s="145"/>
      <c r="J76" s="146" t="s">
        <v>50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hidden="1" customHeigh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hidden="1" customHeight="1">
      <c r="A82" s="33"/>
      <c r="B82" s="34"/>
      <c r="C82" s="22" t="s">
        <v>99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hidden="1" customHeigh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hidden="1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hidden="1" customHeight="1">
      <c r="A85" s="33"/>
      <c r="B85" s="34"/>
      <c r="C85" s="35"/>
      <c r="D85" s="35"/>
      <c r="E85" s="299" t="str">
        <f>E7</f>
        <v>Úprava zpevněných ploch a sanace objektu - VŠ Menza Olomouc</v>
      </c>
      <c r="F85" s="300"/>
      <c r="G85" s="300"/>
      <c r="H85" s="300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hidden="1" customHeight="1">
      <c r="A86" s="33"/>
      <c r="B86" s="34"/>
      <c r="C86" s="28" t="s">
        <v>97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hidden="1" customHeight="1">
      <c r="A87" s="33"/>
      <c r="B87" s="34"/>
      <c r="C87" s="35"/>
      <c r="D87" s="35"/>
      <c r="E87" s="280" t="str">
        <f>E9</f>
        <v>SO04 - Obnova rubové izolace a dešťové kanalizace</v>
      </c>
      <c r="F87" s="298"/>
      <c r="G87" s="298"/>
      <c r="H87" s="298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hidden="1" customHeigh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hidden="1" customHeight="1">
      <c r="A89" s="33"/>
      <c r="B89" s="34"/>
      <c r="C89" s="28" t="s">
        <v>20</v>
      </c>
      <c r="D89" s="35"/>
      <c r="E89" s="35"/>
      <c r="F89" s="26" t="str">
        <f>F12</f>
        <v>tř. 17. listopadu 54</v>
      </c>
      <c r="G89" s="35"/>
      <c r="H89" s="35"/>
      <c r="I89" s="116" t="s">
        <v>22</v>
      </c>
      <c r="J89" s="65" t="str">
        <f>IF(J12="","",J12)</f>
        <v>17. 3. 2020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hidden="1" customHeigh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hidden="1" customHeight="1">
      <c r="A91" s="33"/>
      <c r="B91" s="34"/>
      <c r="C91" s="28" t="s">
        <v>24</v>
      </c>
      <c r="D91" s="35"/>
      <c r="E91" s="35"/>
      <c r="F91" s="26" t="str">
        <f>E15</f>
        <v xml:space="preserve"> </v>
      </c>
      <c r="G91" s="35"/>
      <c r="H91" s="35"/>
      <c r="I91" s="116" t="s">
        <v>30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hidden="1" customHeight="1">
      <c r="A92" s="33"/>
      <c r="B92" s="34"/>
      <c r="C92" s="28" t="s">
        <v>28</v>
      </c>
      <c r="D92" s="35"/>
      <c r="E92" s="35"/>
      <c r="F92" s="26" t="str">
        <f>IF(E18="","",E18)</f>
        <v>Vyplň údaj</v>
      </c>
      <c r="G92" s="35"/>
      <c r="H92" s="35"/>
      <c r="I92" s="116" t="s">
        <v>32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hidden="1" customHeigh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hidden="1" customHeight="1">
      <c r="A94" s="33"/>
      <c r="B94" s="34"/>
      <c r="C94" s="155" t="s">
        <v>100</v>
      </c>
      <c r="D94" s="156"/>
      <c r="E94" s="156"/>
      <c r="F94" s="156"/>
      <c r="G94" s="156"/>
      <c r="H94" s="156"/>
      <c r="I94" s="157"/>
      <c r="J94" s="158" t="s">
        <v>101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hidden="1" customHeigh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hidden="1" customHeight="1">
      <c r="A96" s="33"/>
      <c r="B96" s="34"/>
      <c r="C96" s="159" t="s">
        <v>102</v>
      </c>
      <c r="D96" s="35"/>
      <c r="E96" s="35"/>
      <c r="F96" s="35"/>
      <c r="G96" s="35"/>
      <c r="H96" s="35"/>
      <c r="I96" s="114"/>
      <c r="J96" s="83">
        <f>J122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103</v>
      </c>
    </row>
    <row r="97" spans="1:31" s="9" customFormat="1" ht="24.95" hidden="1" customHeight="1">
      <c r="B97" s="160"/>
      <c r="C97" s="161"/>
      <c r="D97" s="162" t="s">
        <v>443</v>
      </c>
      <c r="E97" s="163"/>
      <c r="F97" s="163"/>
      <c r="G97" s="163"/>
      <c r="H97" s="163"/>
      <c r="I97" s="164"/>
      <c r="J97" s="165">
        <f>J123</f>
        <v>0</v>
      </c>
      <c r="K97" s="161"/>
      <c r="L97" s="166"/>
    </row>
    <row r="98" spans="1:31" s="9" customFormat="1" ht="24.95" hidden="1" customHeight="1">
      <c r="B98" s="160"/>
      <c r="C98" s="161"/>
      <c r="D98" s="162" t="s">
        <v>444</v>
      </c>
      <c r="E98" s="163"/>
      <c r="F98" s="163"/>
      <c r="G98" s="163"/>
      <c r="H98" s="163"/>
      <c r="I98" s="164"/>
      <c r="J98" s="165">
        <f>J135</f>
        <v>0</v>
      </c>
      <c r="K98" s="161"/>
      <c r="L98" s="166"/>
    </row>
    <row r="99" spans="1:31" s="9" customFormat="1" ht="24.95" hidden="1" customHeight="1">
      <c r="B99" s="160"/>
      <c r="C99" s="161"/>
      <c r="D99" s="162" t="s">
        <v>445</v>
      </c>
      <c r="E99" s="163"/>
      <c r="F99" s="163"/>
      <c r="G99" s="163"/>
      <c r="H99" s="163"/>
      <c r="I99" s="164"/>
      <c r="J99" s="165">
        <f>J137</f>
        <v>0</v>
      </c>
      <c r="K99" s="161"/>
      <c r="L99" s="166"/>
    </row>
    <row r="100" spans="1:31" s="9" customFormat="1" ht="24.95" hidden="1" customHeight="1">
      <c r="B100" s="160"/>
      <c r="C100" s="161"/>
      <c r="D100" s="162" t="s">
        <v>446</v>
      </c>
      <c r="E100" s="163"/>
      <c r="F100" s="163"/>
      <c r="G100" s="163"/>
      <c r="H100" s="163"/>
      <c r="I100" s="164"/>
      <c r="J100" s="165">
        <f>J144</f>
        <v>0</v>
      </c>
      <c r="K100" s="161"/>
      <c r="L100" s="166"/>
    </row>
    <row r="101" spans="1:31" s="9" customFormat="1" ht="24.95" hidden="1" customHeight="1">
      <c r="B101" s="160"/>
      <c r="C101" s="161"/>
      <c r="D101" s="162" t="s">
        <v>447</v>
      </c>
      <c r="E101" s="163"/>
      <c r="F101" s="163"/>
      <c r="G101" s="163"/>
      <c r="H101" s="163"/>
      <c r="I101" s="164"/>
      <c r="J101" s="165">
        <f>J153</f>
        <v>0</v>
      </c>
      <c r="K101" s="161"/>
      <c r="L101" s="166"/>
    </row>
    <row r="102" spans="1:31" s="9" customFormat="1" ht="24.95" hidden="1" customHeight="1">
      <c r="B102" s="160"/>
      <c r="C102" s="161"/>
      <c r="D102" s="162" t="s">
        <v>448</v>
      </c>
      <c r="E102" s="163"/>
      <c r="F102" s="163"/>
      <c r="G102" s="163"/>
      <c r="H102" s="163"/>
      <c r="I102" s="164"/>
      <c r="J102" s="165">
        <f>J160</f>
        <v>0</v>
      </c>
      <c r="K102" s="161"/>
      <c r="L102" s="166"/>
    </row>
    <row r="103" spans="1:31" s="2" customFormat="1" ht="21.75" hidden="1" customHeight="1">
      <c r="A103" s="33"/>
      <c r="B103" s="34"/>
      <c r="C103" s="35"/>
      <c r="D103" s="35"/>
      <c r="E103" s="35"/>
      <c r="F103" s="35"/>
      <c r="G103" s="35"/>
      <c r="H103" s="35"/>
      <c r="I103" s="114"/>
      <c r="J103" s="35"/>
      <c r="K103" s="35"/>
      <c r="L103" s="5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6.95" hidden="1" customHeight="1">
      <c r="A104" s="33"/>
      <c r="B104" s="53"/>
      <c r="C104" s="54"/>
      <c r="D104" s="54"/>
      <c r="E104" s="54"/>
      <c r="F104" s="54"/>
      <c r="G104" s="54"/>
      <c r="H104" s="54"/>
      <c r="I104" s="151"/>
      <c r="J104" s="54"/>
      <c r="K104" s="54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hidden="1"/>
    <row r="106" spans="1:31" hidden="1"/>
    <row r="107" spans="1:31" hidden="1"/>
    <row r="108" spans="1:31" s="2" customFormat="1" ht="6.95" customHeight="1">
      <c r="A108" s="33"/>
      <c r="B108" s="55"/>
      <c r="C108" s="56"/>
      <c r="D108" s="56"/>
      <c r="E108" s="56"/>
      <c r="F108" s="56"/>
      <c r="G108" s="56"/>
      <c r="H108" s="56"/>
      <c r="I108" s="154"/>
      <c r="J108" s="56"/>
      <c r="K108" s="56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24.95" customHeight="1">
      <c r="A109" s="33"/>
      <c r="B109" s="34"/>
      <c r="C109" s="22" t="s">
        <v>114</v>
      </c>
      <c r="D109" s="35"/>
      <c r="E109" s="35"/>
      <c r="F109" s="35"/>
      <c r="G109" s="35"/>
      <c r="H109" s="35"/>
      <c r="I109" s="114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34"/>
      <c r="C110" s="35"/>
      <c r="D110" s="35"/>
      <c r="E110" s="35"/>
      <c r="F110" s="35"/>
      <c r="G110" s="35"/>
      <c r="H110" s="35"/>
      <c r="I110" s="114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16</v>
      </c>
      <c r="D111" s="35"/>
      <c r="E111" s="35"/>
      <c r="F111" s="35"/>
      <c r="G111" s="35"/>
      <c r="H111" s="35"/>
      <c r="I111" s="114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5"/>
      <c r="D112" s="35"/>
      <c r="E112" s="299" t="str">
        <f>E7</f>
        <v>Úprava zpevněných ploch a sanace objektu - VŠ Menza Olomouc</v>
      </c>
      <c r="F112" s="300"/>
      <c r="G112" s="300"/>
      <c r="H112" s="300"/>
      <c r="I112" s="114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97</v>
      </c>
      <c r="D113" s="35"/>
      <c r="E113" s="35"/>
      <c r="F113" s="35"/>
      <c r="G113" s="35"/>
      <c r="H113" s="35"/>
      <c r="I113" s="114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5"/>
      <c r="D114" s="35"/>
      <c r="E114" s="280" t="str">
        <f>E9</f>
        <v>SO04 - Obnova rubové izolace a dešťové kanalizace</v>
      </c>
      <c r="F114" s="298"/>
      <c r="G114" s="298"/>
      <c r="H114" s="298"/>
      <c r="I114" s="114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5"/>
      <c r="D115" s="35"/>
      <c r="E115" s="35"/>
      <c r="F115" s="35"/>
      <c r="G115" s="35"/>
      <c r="H115" s="35"/>
      <c r="I115" s="114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20</v>
      </c>
      <c r="D116" s="35"/>
      <c r="E116" s="35"/>
      <c r="F116" s="26" t="str">
        <f>F12</f>
        <v>tř. 17. listopadu 54</v>
      </c>
      <c r="G116" s="35"/>
      <c r="H116" s="35"/>
      <c r="I116" s="116" t="s">
        <v>22</v>
      </c>
      <c r="J116" s="65" t="str">
        <f>IF(J12="","",J12)</f>
        <v>17. 3. 2020</v>
      </c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5"/>
      <c r="D117" s="35"/>
      <c r="E117" s="35"/>
      <c r="F117" s="35"/>
      <c r="G117" s="35"/>
      <c r="H117" s="35"/>
      <c r="I117" s="114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24</v>
      </c>
      <c r="D118" s="35"/>
      <c r="E118" s="35"/>
      <c r="F118" s="26" t="str">
        <f>E15</f>
        <v xml:space="preserve"> </v>
      </c>
      <c r="G118" s="35"/>
      <c r="H118" s="35"/>
      <c r="I118" s="116" t="s">
        <v>30</v>
      </c>
      <c r="J118" s="31" t="str">
        <f>E21</f>
        <v xml:space="preserve"> 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28</v>
      </c>
      <c r="D119" s="35"/>
      <c r="E119" s="35"/>
      <c r="F119" s="26" t="str">
        <f>IF(E18="","",E18)</f>
        <v>Vyplň údaj</v>
      </c>
      <c r="G119" s="35"/>
      <c r="H119" s="35"/>
      <c r="I119" s="116" t="s">
        <v>32</v>
      </c>
      <c r="J119" s="31" t="str">
        <f>E24</f>
        <v xml:space="preserve"> 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5"/>
      <c r="D120" s="35"/>
      <c r="E120" s="35"/>
      <c r="F120" s="35"/>
      <c r="G120" s="35"/>
      <c r="H120" s="35"/>
      <c r="I120" s="114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74"/>
      <c r="B121" s="175"/>
      <c r="C121" s="176" t="s">
        <v>115</v>
      </c>
      <c r="D121" s="177" t="s">
        <v>59</v>
      </c>
      <c r="E121" s="177" t="s">
        <v>55</v>
      </c>
      <c r="F121" s="177" t="s">
        <v>56</v>
      </c>
      <c r="G121" s="177" t="s">
        <v>116</v>
      </c>
      <c r="H121" s="177" t="s">
        <v>117</v>
      </c>
      <c r="I121" s="178" t="s">
        <v>118</v>
      </c>
      <c r="J121" s="179" t="s">
        <v>101</v>
      </c>
      <c r="K121" s="180" t="s">
        <v>119</v>
      </c>
      <c r="L121" s="181"/>
      <c r="M121" s="74" t="s">
        <v>1</v>
      </c>
      <c r="N121" s="75" t="s">
        <v>38</v>
      </c>
      <c r="O121" s="75" t="s">
        <v>120</v>
      </c>
      <c r="P121" s="75" t="s">
        <v>121</v>
      </c>
      <c r="Q121" s="75" t="s">
        <v>122</v>
      </c>
      <c r="R121" s="75" t="s">
        <v>123</v>
      </c>
      <c r="S121" s="75" t="s">
        <v>124</v>
      </c>
      <c r="T121" s="76" t="s">
        <v>125</v>
      </c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</row>
    <row r="122" spans="1:65" s="2" customFormat="1" ht="22.9" customHeight="1">
      <c r="A122" s="33"/>
      <c r="B122" s="34"/>
      <c r="C122" s="81" t="s">
        <v>126</v>
      </c>
      <c r="D122" s="35"/>
      <c r="E122" s="35"/>
      <c r="F122" s="35"/>
      <c r="G122" s="35"/>
      <c r="H122" s="35"/>
      <c r="I122" s="114"/>
      <c r="J122" s="182">
        <f>BK122</f>
        <v>0</v>
      </c>
      <c r="K122" s="35"/>
      <c r="L122" s="38"/>
      <c r="M122" s="77"/>
      <c r="N122" s="183"/>
      <c r="O122" s="78"/>
      <c r="P122" s="184">
        <f>P123+P135+P137+P144+P153+P160</f>
        <v>0</v>
      </c>
      <c r="Q122" s="78"/>
      <c r="R122" s="184">
        <f>R123+R135+R137+R144+R153+R160</f>
        <v>0</v>
      </c>
      <c r="S122" s="78"/>
      <c r="T122" s="185">
        <f>T123+T135+T137+T144+T153+T160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6" t="s">
        <v>73</v>
      </c>
      <c r="AU122" s="16" t="s">
        <v>103</v>
      </c>
      <c r="BK122" s="186">
        <f>BK123+BK135+BK137+BK144+BK153+BK160</f>
        <v>0</v>
      </c>
    </row>
    <row r="123" spans="1:65" s="12" customFormat="1" ht="25.9" customHeight="1">
      <c r="B123" s="187"/>
      <c r="C123" s="188"/>
      <c r="D123" s="189" t="s">
        <v>73</v>
      </c>
      <c r="E123" s="190" t="s">
        <v>82</v>
      </c>
      <c r="F123" s="190" t="s">
        <v>130</v>
      </c>
      <c r="G123" s="188"/>
      <c r="H123" s="188"/>
      <c r="I123" s="191"/>
      <c r="J123" s="192">
        <f>BK123</f>
        <v>0</v>
      </c>
      <c r="K123" s="188"/>
      <c r="L123" s="193"/>
      <c r="M123" s="194"/>
      <c r="N123" s="195"/>
      <c r="O123" s="195"/>
      <c r="P123" s="196">
        <f>SUM(P124:P134)</f>
        <v>0</v>
      </c>
      <c r="Q123" s="195"/>
      <c r="R123" s="196">
        <f>SUM(R124:R134)</f>
        <v>0</v>
      </c>
      <c r="S123" s="195"/>
      <c r="T123" s="197">
        <f>SUM(T124:T134)</f>
        <v>0</v>
      </c>
      <c r="AR123" s="198" t="s">
        <v>82</v>
      </c>
      <c r="AT123" s="199" t="s">
        <v>73</v>
      </c>
      <c r="AU123" s="199" t="s">
        <v>74</v>
      </c>
      <c r="AY123" s="198" t="s">
        <v>129</v>
      </c>
      <c r="BK123" s="200">
        <f>SUM(BK124:BK134)</f>
        <v>0</v>
      </c>
    </row>
    <row r="124" spans="1:65" s="2" customFormat="1" ht="16.5" customHeight="1">
      <c r="A124" s="33"/>
      <c r="B124" s="34"/>
      <c r="C124" s="203" t="s">
        <v>82</v>
      </c>
      <c r="D124" s="203" t="s">
        <v>131</v>
      </c>
      <c r="E124" s="204" t="s">
        <v>449</v>
      </c>
      <c r="F124" s="205" t="s">
        <v>450</v>
      </c>
      <c r="G124" s="206" t="s">
        <v>145</v>
      </c>
      <c r="H124" s="207">
        <v>21.02</v>
      </c>
      <c r="I124" s="208"/>
      <c r="J124" s="209">
        <f t="shared" ref="J124:J134" si="0">ROUND(I124*H124,2)</f>
        <v>0</v>
      </c>
      <c r="K124" s="210"/>
      <c r="L124" s="38"/>
      <c r="M124" s="211" t="s">
        <v>1</v>
      </c>
      <c r="N124" s="212" t="s">
        <v>39</v>
      </c>
      <c r="O124" s="70"/>
      <c r="P124" s="213">
        <f t="shared" ref="P124:P134" si="1">O124*H124</f>
        <v>0</v>
      </c>
      <c r="Q124" s="213">
        <v>0</v>
      </c>
      <c r="R124" s="213">
        <f t="shared" ref="R124:R134" si="2">Q124*H124</f>
        <v>0</v>
      </c>
      <c r="S124" s="213">
        <v>0</v>
      </c>
      <c r="T124" s="214">
        <f t="shared" ref="T124:T134" si="3"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215" t="s">
        <v>135</v>
      </c>
      <c r="AT124" s="215" t="s">
        <v>131</v>
      </c>
      <c r="AU124" s="215" t="s">
        <v>82</v>
      </c>
      <c r="AY124" s="16" t="s">
        <v>129</v>
      </c>
      <c r="BE124" s="216">
        <f t="shared" ref="BE124:BE134" si="4">IF(N124="základní",J124,0)</f>
        <v>0</v>
      </c>
      <c r="BF124" s="216">
        <f t="shared" ref="BF124:BF134" si="5">IF(N124="snížená",J124,0)</f>
        <v>0</v>
      </c>
      <c r="BG124" s="216">
        <f t="shared" ref="BG124:BG134" si="6">IF(N124="zákl. přenesená",J124,0)</f>
        <v>0</v>
      </c>
      <c r="BH124" s="216">
        <f t="shared" ref="BH124:BH134" si="7">IF(N124="sníž. přenesená",J124,0)</f>
        <v>0</v>
      </c>
      <c r="BI124" s="216">
        <f t="shared" ref="BI124:BI134" si="8">IF(N124="nulová",J124,0)</f>
        <v>0</v>
      </c>
      <c r="BJ124" s="16" t="s">
        <v>82</v>
      </c>
      <c r="BK124" s="216">
        <f t="shared" ref="BK124:BK134" si="9">ROUND(I124*H124,2)</f>
        <v>0</v>
      </c>
      <c r="BL124" s="16" t="s">
        <v>135</v>
      </c>
      <c r="BM124" s="215" t="s">
        <v>84</v>
      </c>
    </row>
    <row r="125" spans="1:65" s="2" customFormat="1" ht="16.5" customHeight="1">
      <c r="A125" s="33"/>
      <c r="B125" s="34"/>
      <c r="C125" s="203" t="s">
        <v>84</v>
      </c>
      <c r="D125" s="203" t="s">
        <v>131</v>
      </c>
      <c r="E125" s="204" t="s">
        <v>451</v>
      </c>
      <c r="F125" s="205" t="s">
        <v>452</v>
      </c>
      <c r="G125" s="206" t="s">
        <v>145</v>
      </c>
      <c r="H125" s="207">
        <v>30.565000000000001</v>
      </c>
      <c r="I125" s="208"/>
      <c r="J125" s="209">
        <f t="shared" si="0"/>
        <v>0</v>
      </c>
      <c r="K125" s="210"/>
      <c r="L125" s="38"/>
      <c r="M125" s="211" t="s">
        <v>1</v>
      </c>
      <c r="N125" s="212" t="s">
        <v>39</v>
      </c>
      <c r="O125" s="70"/>
      <c r="P125" s="213">
        <f t="shared" si="1"/>
        <v>0</v>
      </c>
      <c r="Q125" s="213">
        <v>0</v>
      </c>
      <c r="R125" s="213">
        <f t="shared" si="2"/>
        <v>0</v>
      </c>
      <c r="S125" s="213">
        <v>0</v>
      </c>
      <c r="T125" s="214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215" t="s">
        <v>135</v>
      </c>
      <c r="AT125" s="215" t="s">
        <v>131</v>
      </c>
      <c r="AU125" s="215" t="s">
        <v>82</v>
      </c>
      <c r="AY125" s="16" t="s">
        <v>129</v>
      </c>
      <c r="BE125" s="216">
        <f t="shared" si="4"/>
        <v>0</v>
      </c>
      <c r="BF125" s="216">
        <f t="shared" si="5"/>
        <v>0</v>
      </c>
      <c r="BG125" s="216">
        <f t="shared" si="6"/>
        <v>0</v>
      </c>
      <c r="BH125" s="216">
        <f t="shared" si="7"/>
        <v>0</v>
      </c>
      <c r="BI125" s="216">
        <f t="shared" si="8"/>
        <v>0</v>
      </c>
      <c r="BJ125" s="16" t="s">
        <v>82</v>
      </c>
      <c r="BK125" s="216">
        <f t="shared" si="9"/>
        <v>0</v>
      </c>
      <c r="BL125" s="16" t="s">
        <v>135</v>
      </c>
      <c r="BM125" s="215" t="s">
        <v>135</v>
      </c>
    </row>
    <row r="126" spans="1:65" s="2" customFormat="1" ht="16.5" customHeight="1">
      <c r="A126" s="33"/>
      <c r="B126" s="34"/>
      <c r="C126" s="203" t="s">
        <v>142</v>
      </c>
      <c r="D126" s="203" t="s">
        <v>131</v>
      </c>
      <c r="E126" s="204" t="s">
        <v>453</v>
      </c>
      <c r="F126" s="205" t="s">
        <v>454</v>
      </c>
      <c r="G126" s="206" t="s">
        <v>145</v>
      </c>
      <c r="H126" s="207">
        <v>21.02</v>
      </c>
      <c r="I126" s="208"/>
      <c r="J126" s="209">
        <f t="shared" si="0"/>
        <v>0</v>
      </c>
      <c r="K126" s="210"/>
      <c r="L126" s="38"/>
      <c r="M126" s="211" t="s">
        <v>1</v>
      </c>
      <c r="N126" s="212" t="s">
        <v>39</v>
      </c>
      <c r="O126" s="70"/>
      <c r="P126" s="213">
        <f t="shared" si="1"/>
        <v>0</v>
      </c>
      <c r="Q126" s="213">
        <v>0</v>
      </c>
      <c r="R126" s="213">
        <f t="shared" si="2"/>
        <v>0</v>
      </c>
      <c r="S126" s="213">
        <v>0</v>
      </c>
      <c r="T126" s="214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15" t="s">
        <v>135</v>
      </c>
      <c r="AT126" s="215" t="s">
        <v>131</v>
      </c>
      <c r="AU126" s="215" t="s">
        <v>82</v>
      </c>
      <c r="AY126" s="16" t="s">
        <v>129</v>
      </c>
      <c r="BE126" s="216">
        <f t="shared" si="4"/>
        <v>0</v>
      </c>
      <c r="BF126" s="216">
        <f t="shared" si="5"/>
        <v>0</v>
      </c>
      <c r="BG126" s="216">
        <f t="shared" si="6"/>
        <v>0</v>
      </c>
      <c r="BH126" s="216">
        <f t="shared" si="7"/>
        <v>0</v>
      </c>
      <c r="BI126" s="216">
        <f t="shared" si="8"/>
        <v>0</v>
      </c>
      <c r="BJ126" s="16" t="s">
        <v>82</v>
      </c>
      <c r="BK126" s="216">
        <f t="shared" si="9"/>
        <v>0</v>
      </c>
      <c r="BL126" s="16" t="s">
        <v>135</v>
      </c>
      <c r="BM126" s="215" t="s">
        <v>156</v>
      </c>
    </row>
    <row r="127" spans="1:65" s="2" customFormat="1" ht="16.5" customHeight="1">
      <c r="A127" s="33"/>
      <c r="B127" s="34"/>
      <c r="C127" s="203" t="s">
        <v>135</v>
      </c>
      <c r="D127" s="203" t="s">
        <v>131</v>
      </c>
      <c r="E127" s="204" t="s">
        <v>455</v>
      </c>
      <c r="F127" s="205" t="s">
        <v>456</v>
      </c>
      <c r="G127" s="206" t="s">
        <v>145</v>
      </c>
      <c r="H127" s="207">
        <v>21.02</v>
      </c>
      <c r="I127" s="208"/>
      <c r="J127" s="209">
        <f t="shared" si="0"/>
        <v>0</v>
      </c>
      <c r="K127" s="210"/>
      <c r="L127" s="38"/>
      <c r="M127" s="211" t="s">
        <v>1</v>
      </c>
      <c r="N127" s="212" t="s">
        <v>39</v>
      </c>
      <c r="O127" s="70"/>
      <c r="P127" s="213">
        <f t="shared" si="1"/>
        <v>0</v>
      </c>
      <c r="Q127" s="213">
        <v>0</v>
      </c>
      <c r="R127" s="213">
        <f t="shared" si="2"/>
        <v>0</v>
      </c>
      <c r="S127" s="213">
        <v>0</v>
      </c>
      <c r="T127" s="214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15" t="s">
        <v>135</v>
      </c>
      <c r="AT127" s="215" t="s">
        <v>131</v>
      </c>
      <c r="AU127" s="215" t="s">
        <v>82</v>
      </c>
      <c r="AY127" s="16" t="s">
        <v>129</v>
      </c>
      <c r="BE127" s="216">
        <f t="shared" si="4"/>
        <v>0</v>
      </c>
      <c r="BF127" s="216">
        <f t="shared" si="5"/>
        <v>0</v>
      </c>
      <c r="BG127" s="216">
        <f t="shared" si="6"/>
        <v>0</v>
      </c>
      <c r="BH127" s="216">
        <f t="shared" si="7"/>
        <v>0</v>
      </c>
      <c r="BI127" s="216">
        <f t="shared" si="8"/>
        <v>0</v>
      </c>
      <c r="BJ127" s="16" t="s">
        <v>82</v>
      </c>
      <c r="BK127" s="216">
        <f t="shared" si="9"/>
        <v>0</v>
      </c>
      <c r="BL127" s="16" t="s">
        <v>135</v>
      </c>
      <c r="BM127" s="215" t="s">
        <v>164</v>
      </c>
    </row>
    <row r="128" spans="1:65" s="2" customFormat="1" ht="16.5" customHeight="1">
      <c r="A128" s="33"/>
      <c r="B128" s="34"/>
      <c r="C128" s="203" t="s">
        <v>151</v>
      </c>
      <c r="D128" s="203" t="s">
        <v>131</v>
      </c>
      <c r="E128" s="204" t="s">
        <v>457</v>
      </c>
      <c r="F128" s="205" t="s">
        <v>458</v>
      </c>
      <c r="G128" s="206" t="s">
        <v>145</v>
      </c>
      <c r="H128" s="207">
        <v>30.565000000000001</v>
      </c>
      <c r="I128" s="208"/>
      <c r="J128" s="209">
        <f t="shared" si="0"/>
        <v>0</v>
      </c>
      <c r="K128" s="210"/>
      <c r="L128" s="38"/>
      <c r="M128" s="211" t="s">
        <v>1</v>
      </c>
      <c r="N128" s="212" t="s">
        <v>39</v>
      </c>
      <c r="O128" s="70"/>
      <c r="P128" s="213">
        <f t="shared" si="1"/>
        <v>0</v>
      </c>
      <c r="Q128" s="213">
        <v>0</v>
      </c>
      <c r="R128" s="213">
        <f t="shared" si="2"/>
        <v>0</v>
      </c>
      <c r="S128" s="213">
        <v>0</v>
      </c>
      <c r="T128" s="214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15" t="s">
        <v>135</v>
      </c>
      <c r="AT128" s="215" t="s">
        <v>131</v>
      </c>
      <c r="AU128" s="215" t="s">
        <v>82</v>
      </c>
      <c r="AY128" s="16" t="s">
        <v>129</v>
      </c>
      <c r="BE128" s="216">
        <f t="shared" si="4"/>
        <v>0</v>
      </c>
      <c r="BF128" s="216">
        <f t="shared" si="5"/>
        <v>0</v>
      </c>
      <c r="BG128" s="216">
        <f t="shared" si="6"/>
        <v>0</v>
      </c>
      <c r="BH128" s="216">
        <f t="shared" si="7"/>
        <v>0</v>
      </c>
      <c r="BI128" s="216">
        <f t="shared" si="8"/>
        <v>0</v>
      </c>
      <c r="BJ128" s="16" t="s">
        <v>82</v>
      </c>
      <c r="BK128" s="216">
        <f t="shared" si="9"/>
        <v>0</v>
      </c>
      <c r="BL128" s="16" t="s">
        <v>135</v>
      </c>
      <c r="BM128" s="215" t="s">
        <v>172</v>
      </c>
    </row>
    <row r="129" spans="1:65" s="2" customFormat="1" ht="16.5" customHeight="1">
      <c r="A129" s="33"/>
      <c r="B129" s="34"/>
      <c r="C129" s="203" t="s">
        <v>156</v>
      </c>
      <c r="D129" s="203" t="s">
        <v>131</v>
      </c>
      <c r="E129" s="204" t="s">
        <v>459</v>
      </c>
      <c r="F129" s="205" t="s">
        <v>460</v>
      </c>
      <c r="G129" s="206" t="s">
        <v>145</v>
      </c>
      <c r="H129" s="207">
        <v>30.565000000000001</v>
      </c>
      <c r="I129" s="208"/>
      <c r="J129" s="209">
        <f t="shared" si="0"/>
        <v>0</v>
      </c>
      <c r="K129" s="210"/>
      <c r="L129" s="38"/>
      <c r="M129" s="211" t="s">
        <v>1</v>
      </c>
      <c r="N129" s="212" t="s">
        <v>39</v>
      </c>
      <c r="O129" s="70"/>
      <c r="P129" s="213">
        <f t="shared" si="1"/>
        <v>0</v>
      </c>
      <c r="Q129" s="213">
        <v>0</v>
      </c>
      <c r="R129" s="213">
        <f t="shared" si="2"/>
        <v>0</v>
      </c>
      <c r="S129" s="213">
        <v>0</v>
      </c>
      <c r="T129" s="214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15" t="s">
        <v>135</v>
      </c>
      <c r="AT129" s="215" t="s">
        <v>131</v>
      </c>
      <c r="AU129" s="215" t="s">
        <v>82</v>
      </c>
      <c r="AY129" s="16" t="s">
        <v>129</v>
      </c>
      <c r="BE129" s="216">
        <f t="shared" si="4"/>
        <v>0</v>
      </c>
      <c r="BF129" s="216">
        <f t="shared" si="5"/>
        <v>0</v>
      </c>
      <c r="BG129" s="216">
        <f t="shared" si="6"/>
        <v>0</v>
      </c>
      <c r="BH129" s="216">
        <f t="shared" si="7"/>
        <v>0</v>
      </c>
      <c r="BI129" s="216">
        <f t="shared" si="8"/>
        <v>0</v>
      </c>
      <c r="BJ129" s="16" t="s">
        <v>82</v>
      </c>
      <c r="BK129" s="216">
        <f t="shared" si="9"/>
        <v>0</v>
      </c>
      <c r="BL129" s="16" t="s">
        <v>135</v>
      </c>
      <c r="BM129" s="215" t="s">
        <v>181</v>
      </c>
    </row>
    <row r="130" spans="1:65" s="2" customFormat="1" ht="16.5" customHeight="1">
      <c r="A130" s="33"/>
      <c r="B130" s="34"/>
      <c r="C130" s="203" t="s">
        <v>160</v>
      </c>
      <c r="D130" s="203" t="s">
        <v>131</v>
      </c>
      <c r="E130" s="204" t="s">
        <v>461</v>
      </c>
      <c r="F130" s="205" t="s">
        <v>462</v>
      </c>
      <c r="G130" s="206" t="s">
        <v>175</v>
      </c>
      <c r="H130" s="207">
        <v>31.53</v>
      </c>
      <c r="I130" s="208"/>
      <c r="J130" s="209">
        <f t="shared" si="0"/>
        <v>0</v>
      </c>
      <c r="K130" s="210"/>
      <c r="L130" s="38"/>
      <c r="M130" s="211" t="s">
        <v>1</v>
      </c>
      <c r="N130" s="212" t="s">
        <v>39</v>
      </c>
      <c r="O130" s="70"/>
      <c r="P130" s="213">
        <f t="shared" si="1"/>
        <v>0</v>
      </c>
      <c r="Q130" s="213">
        <v>0</v>
      </c>
      <c r="R130" s="213">
        <f t="shared" si="2"/>
        <v>0</v>
      </c>
      <c r="S130" s="213">
        <v>0</v>
      </c>
      <c r="T130" s="214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15" t="s">
        <v>135</v>
      </c>
      <c r="AT130" s="215" t="s">
        <v>131</v>
      </c>
      <c r="AU130" s="215" t="s">
        <v>82</v>
      </c>
      <c r="AY130" s="16" t="s">
        <v>129</v>
      </c>
      <c r="BE130" s="216">
        <f t="shared" si="4"/>
        <v>0</v>
      </c>
      <c r="BF130" s="216">
        <f t="shared" si="5"/>
        <v>0</v>
      </c>
      <c r="BG130" s="216">
        <f t="shared" si="6"/>
        <v>0</v>
      </c>
      <c r="BH130" s="216">
        <f t="shared" si="7"/>
        <v>0</v>
      </c>
      <c r="BI130" s="216">
        <f t="shared" si="8"/>
        <v>0</v>
      </c>
      <c r="BJ130" s="16" t="s">
        <v>82</v>
      </c>
      <c r="BK130" s="216">
        <f t="shared" si="9"/>
        <v>0</v>
      </c>
      <c r="BL130" s="16" t="s">
        <v>135</v>
      </c>
      <c r="BM130" s="215" t="s">
        <v>190</v>
      </c>
    </row>
    <row r="131" spans="1:65" s="2" customFormat="1" ht="16.5" customHeight="1">
      <c r="A131" s="33"/>
      <c r="B131" s="34"/>
      <c r="C131" s="203" t="s">
        <v>164</v>
      </c>
      <c r="D131" s="203" t="s">
        <v>131</v>
      </c>
      <c r="E131" s="204" t="s">
        <v>463</v>
      </c>
      <c r="F131" s="205" t="s">
        <v>464</v>
      </c>
      <c r="G131" s="206" t="s">
        <v>145</v>
      </c>
      <c r="H131" s="207">
        <v>21.02</v>
      </c>
      <c r="I131" s="208"/>
      <c r="J131" s="209">
        <f t="shared" si="0"/>
        <v>0</v>
      </c>
      <c r="K131" s="210"/>
      <c r="L131" s="38"/>
      <c r="M131" s="211" t="s">
        <v>1</v>
      </c>
      <c r="N131" s="212" t="s">
        <v>39</v>
      </c>
      <c r="O131" s="70"/>
      <c r="P131" s="213">
        <f t="shared" si="1"/>
        <v>0</v>
      </c>
      <c r="Q131" s="213">
        <v>0</v>
      </c>
      <c r="R131" s="213">
        <f t="shared" si="2"/>
        <v>0</v>
      </c>
      <c r="S131" s="213">
        <v>0</v>
      </c>
      <c r="T131" s="214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15" t="s">
        <v>135</v>
      </c>
      <c r="AT131" s="215" t="s">
        <v>131</v>
      </c>
      <c r="AU131" s="215" t="s">
        <v>82</v>
      </c>
      <c r="AY131" s="16" t="s">
        <v>129</v>
      </c>
      <c r="BE131" s="216">
        <f t="shared" si="4"/>
        <v>0</v>
      </c>
      <c r="BF131" s="216">
        <f t="shared" si="5"/>
        <v>0</v>
      </c>
      <c r="BG131" s="216">
        <f t="shared" si="6"/>
        <v>0</v>
      </c>
      <c r="BH131" s="216">
        <f t="shared" si="7"/>
        <v>0</v>
      </c>
      <c r="BI131" s="216">
        <f t="shared" si="8"/>
        <v>0</v>
      </c>
      <c r="BJ131" s="16" t="s">
        <v>82</v>
      </c>
      <c r="BK131" s="216">
        <f t="shared" si="9"/>
        <v>0</v>
      </c>
      <c r="BL131" s="16" t="s">
        <v>135</v>
      </c>
      <c r="BM131" s="215" t="s">
        <v>200</v>
      </c>
    </row>
    <row r="132" spans="1:65" s="2" customFormat="1" ht="16.5" customHeight="1">
      <c r="A132" s="33"/>
      <c r="B132" s="34"/>
      <c r="C132" s="203" t="s">
        <v>168</v>
      </c>
      <c r="D132" s="203" t="s">
        <v>131</v>
      </c>
      <c r="E132" s="204" t="s">
        <v>465</v>
      </c>
      <c r="F132" s="205" t="s">
        <v>466</v>
      </c>
      <c r="G132" s="206" t="s">
        <v>134</v>
      </c>
      <c r="H132" s="207">
        <v>9.5500000000000007</v>
      </c>
      <c r="I132" s="208"/>
      <c r="J132" s="209">
        <f t="shared" si="0"/>
        <v>0</v>
      </c>
      <c r="K132" s="210"/>
      <c r="L132" s="38"/>
      <c r="M132" s="211" t="s">
        <v>1</v>
      </c>
      <c r="N132" s="212" t="s">
        <v>39</v>
      </c>
      <c r="O132" s="70"/>
      <c r="P132" s="213">
        <f t="shared" si="1"/>
        <v>0</v>
      </c>
      <c r="Q132" s="213">
        <v>0</v>
      </c>
      <c r="R132" s="213">
        <f t="shared" si="2"/>
        <v>0</v>
      </c>
      <c r="S132" s="213">
        <v>0</v>
      </c>
      <c r="T132" s="214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15" t="s">
        <v>135</v>
      </c>
      <c r="AT132" s="215" t="s">
        <v>131</v>
      </c>
      <c r="AU132" s="215" t="s">
        <v>82</v>
      </c>
      <c r="AY132" s="16" t="s">
        <v>129</v>
      </c>
      <c r="BE132" s="216">
        <f t="shared" si="4"/>
        <v>0</v>
      </c>
      <c r="BF132" s="216">
        <f t="shared" si="5"/>
        <v>0</v>
      </c>
      <c r="BG132" s="216">
        <f t="shared" si="6"/>
        <v>0</v>
      </c>
      <c r="BH132" s="216">
        <f t="shared" si="7"/>
        <v>0</v>
      </c>
      <c r="BI132" s="216">
        <f t="shared" si="8"/>
        <v>0</v>
      </c>
      <c r="BJ132" s="16" t="s">
        <v>82</v>
      </c>
      <c r="BK132" s="216">
        <f t="shared" si="9"/>
        <v>0</v>
      </c>
      <c r="BL132" s="16" t="s">
        <v>135</v>
      </c>
      <c r="BM132" s="215" t="s">
        <v>207</v>
      </c>
    </row>
    <row r="133" spans="1:65" s="2" customFormat="1" ht="16.5" customHeight="1">
      <c r="A133" s="33"/>
      <c r="B133" s="34"/>
      <c r="C133" s="203" t="s">
        <v>172</v>
      </c>
      <c r="D133" s="203" t="s">
        <v>131</v>
      </c>
      <c r="E133" s="204" t="s">
        <v>467</v>
      </c>
      <c r="F133" s="205" t="s">
        <v>468</v>
      </c>
      <c r="G133" s="206" t="s">
        <v>293</v>
      </c>
      <c r="H133" s="207">
        <v>10</v>
      </c>
      <c r="I133" s="208"/>
      <c r="J133" s="209">
        <f t="shared" si="0"/>
        <v>0</v>
      </c>
      <c r="K133" s="210"/>
      <c r="L133" s="38"/>
      <c r="M133" s="211" t="s">
        <v>1</v>
      </c>
      <c r="N133" s="212" t="s">
        <v>39</v>
      </c>
      <c r="O133" s="70"/>
      <c r="P133" s="213">
        <f t="shared" si="1"/>
        <v>0</v>
      </c>
      <c r="Q133" s="213">
        <v>0</v>
      </c>
      <c r="R133" s="213">
        <f t="shared" si="2"/>
        <v>0</v>
      </c>
      <c r="S133" s="213">
        <v>0</v>
      </c>
      <c r="T133" s="214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15" t="s">
        <v>135</v>
      </c>
      <c r="AT133" s="215" t="s">
        <v>131</v>
      </c>
      <c r="AU133" s="215" t="s">
        <v>82</v>
      </c>
      <c r="AY133" s="16" t="s">
        <v>129</v>
      </c>
      <c r="BE133" s="216">
        <f t="shared" si="4"/>
        <v>0</v>
      </c>
      <c r="BF133" s="216">
        <f t="shared" si="5"/>
        <v>0</v>
      </c>
      <c r="BG133" s="216">
        <f t="shared" si="6"/>
        <v>0</v>
      </c>
      <c r="BH133" s="216">
        <f t="shared" si="7"/>
        <v>0</v>
      </c>
      <c r="BI133" s="216">
        <f t="shared" si="8"/>
        <v>0</v>
      </c>
      <c r="BJ133" s="16" t="s">
        <v>82</v>
      </c>
      <c r="BK133" s="216">
        <f t="shared" si="9"/>
        <v>0</v>
      </c>
      <c r="BL133" s="16" t="s">
        <v>135</v>
      </c>
      <c r="BM133" s="215" t="s">
        <v>216</v>
      </c>
    </row>
    <row r="134" spans="1:65" s="2" customFormat="1" ht="16.5" customHeight="1">
      <c r="A134" s="33"/>
      <c r="B134" s="34"/>
      <c r="C134" s="203" t="s">
        <v>177</v>
      </c>
      <c r="D134" s="203" t="s">
        <v>131</v>
      </c>
      <c r="E134" s="204" t="s">
        <v>469</v>
      </c>
      <c r="F134" s="205" t="s">
        <v>470</v>
      </c>
      <c r="G134" s="206" t="s">
        <v>471</v>
      </c>
      <c r="H134" s="207">
        <v>455</v>
      </c>
      <c r="I134" s="208"/>
      <c r="J134" s="209">
        <f t="shared" si="0"/>
        <v>0</v>
      </c>
      <c r="K134" s="210"/>
      <c r="L134" s="38"/>
      <c r="M134" s="211" t="s">
        <v>1</v>
      </c>
      <c r="N134" s="212" t="s">
        <v>39</v>
      </c>
      <c r="O134" s="70"/>
      <c r="P134" s="213">
        <f t="shared" si="1"/>
        <v>0</v>
      </c>
      <c r="Q134" s="213">
        <v>0</v>
      </c>
      <c r="R134" s="213">
        <f t="shared" si="2"/>
        <v>0</v>
      </c>
      <c r="S134" s="213">
        <v>0</v>
      </c>
      <c r="T134" s="214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15" t="s">
        <v>135</v>
      </c>
      <c r="AT134" s="215" t="s">
        <v>131</v>
      </c>
      <c r="AU134" s="215" t="s">
        <v>82</v>
      </c>
      <c r="AY134" s="16" t="s">
        <v>129</v>
      </c>
      <c r="BE134" s="216">
        <f t="shared" si="4"/>
        <v>0</v>
      </c>
      <c r="BF134" s="216">
        <f t="shared" si="5"/>
        <v>0</v>
      </c>
      <c r="BG134" s="216">
        <f t="shared" si="6"/>
        <v>0</v>
      </c>
      <c r="BH134" s="216">
        <f t="shared" si="7"/>
        <v>0</v>
      </c>
      <c r="BI134" s="216">
        <f t="shared" si="8"/>
        <v>0</v>
      </c>
      <c r="BJ134" s="16" t="s">
        <v>82</v>
      </c>
      <c r="BK134" s="216">
        <f t="shared" si="9"/>
        <v>0</v>
      </c>
      <c r="BL134" s="16" t="s">
        <v>135</v>
      </c>
      <c r="BM134" s="215" t="s">
        <v>229</v>
      </c>
    </row>
    <row r="135" spans="1:65" s="12" customFormat="1" ht="25.9" customHeight="1">
      <c r="B135" s="187"/>
      <c r="C135" s="188"/>
      <c r="D135" s="189" t="s">
        <v>73</v>
      </c>
      <c r="E135" s="190" t="s">
        <v>84</v>
      </c>
      <c r="F135" s="190" t="s">
        <v>472</v>
      </c>
      <c r="G135" s="188"/>
      <c r="H135" s="188"/>
      <c r="I135" s="191"/>
      <c r="J135" s="192">
        <f>BK135</f>
        <v>0</v>
      </c>
      <c r="K135" s="188"/>
      <c r="L135" s="193"/>
      <c r="M135" s="194"/>
      <c r="N135" s="195"/>
      <c r="O135" s="195"/>
      <c r="P135" s="196">
        <f>P136</f>
        <v>0</v>
      </c>
      <c r="Q135" s="195"/>
      <c r="R135" s="196">
        <f>R136</f>
        <v>0</v>
      </c>
      <c r="S135" s="195"/>
      <c r="T135" s="197">
        <f>T136</f>
        <v>0</v>
      </c>
      <c r="AR135" s="198" t="s">
        <v>82</v>
      </c>
      <c r="AT135" s="199" t="s">
        <v>73</v>
      </c>
      <c r="AU135" s="199" t="s">
        <v>74</v>
      </c>
      <c r="AY135" s="198" t="s">
        <v>129</v>
      </c>
      <c r="BK135" s="200">
        <f>BK136</f>
        <v>0</v>
      </c>
    </row>
    <row r="136" spans="1:65" s="2" customFormat="1" ht="21.75" customHeight="1">
      <c r="A136" s="33"/>
      <c r="B136" s="34"/>
      <c r="C136" s="203" t="s">
        <v>181</v>
      </c>
      <c r="D136" s="203" t="s">
        <v>131</v>
      </c>
      <c r="E136" s="204" t="s">
        <v>473</v>
      </c>
      <c r="F136" s="205" t="s">
        <v>474</v>
      </c>
      <c r="G136" s="206" t="s">
        <v>210</v>
      </c>
      <c r="H136" s="207">
        <v>19.100000000000001</v>
      </c>
      <c r="I136" s="208"/>
      <c r="J136" s="209">
        <f>ROUND(I136*H136,2)</f>
        <v>0</v>
      </c>
      <c r="K136" s="210"/>
      <c r="L136" s="38"/>
      <c r="M136" s="211" t="s">
        <v>1</v>
      </c>
      <c r="N136" s="212" t="s">
        <v>39</v>
      </c>
      <c r="O136" s="70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15" t="s">
        <v>135</v>
      </c>
      <c r="AT136" s="215" t="s">
        <v>131</v>
      </c>
      <c r="AU136" s="215" t="s">
        <v>82</v>
      </c>
      <c r="AY136" s="16" t="s">
        <v>129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6" t="s">
        <v>82</v>
      </c>
      <c r="BK136" s="216">
        <f>ROUND(I136*H136,2)</f>
        <v>0</v>
      </c>
      <c r="BL136" s="16" t="s">
        <v>135</v>
      </c>
      <c r="BM136" s="215" t="s">
        <v>240</v>
      </c>
    </row>
    <row r="137" spans="1:65" s="12" customFormat="1" ht="25.9" customHeight="1">
      <c r="B137" s="187"/>
      <c r="C137" s="188"/>
      <c r="D137" s="189" t="s">
        <v>73</v>
      </c>
      <c r="E137" s="190" t="s">
        <v>475</v>
      </c>
      <c r="F137" s="190" t="s">
        <v>476</v>
      </c>
      <c r="G137" s="188"/>
      <c r="H137" s="188"/>
      <c r="I137" s="191"/>
      <c r="J137" s="192">
        <f>BK137</f>
        <v>0</v>
      </c>
      <c r="K137" s="188"/>
      <c r="L137" s="193"/>
      <c r="M137" s="194"/>
      <c r="N137" s="195"/>
      <c r="O137" s="195"/>
      <c r="P137" s="196">
        <f>SUM(P138:P143)</f>
        <v>0</v>
      </c>
      <c r="Q137" s="195"/>
      <c r="R137" s="196">
        <f>SUM(R138:R143)</f>
        <v>0</v>
      </c>
      <c r="S137" s="195"/>
      <c r="T137" s="197">
        <f>SUM(T138:T143)</f>
        <v>0</v>
      </c>
      <c r="AR137" s="198" t="s">
        <v>84</v>
      </c>
      <c r="AT137" s="199" t="s">
        <v>73</v>
      </c>
      <c r="AU137" s="199" t="s">
        <v>74</v>
      </c>
      <c r="AY137" s="198" t="s">
        <v>129</v>
      </c>
      <c r="BK137" s="200">
        <f>SUM(BK138:BK143)</f>
        <v>0</v>
      </c>
    </row>
    <row r="138" spans="1:65" s="2" customFormat="1" ht="16.5" customHeight="1">
      <c r="A138" s="33"/>
      <c r="B138" s="34"/>
      <c r="C138" s="203" t="s">
        <v>186</v>
      </c>
      <c r="D138" s="203" t="s">
        <v>131</v>
      </c>
      <c r="E138" s="204" t="s">
        <v>477</v>
      </c>
      <c r="F138" s="205" t="s">
        <v>478</v>
      </c>
      <c r="G138" s="206" t="s">
        <v>134</v>
      </c>
      <c r="H138" s="207">
        <v>21.02</v>
      </c>
      <c r="I138" s="208"/>
      <c r="J138" s="209">
        <f t="shared" ref="J138:J143" si="10">ROUND(I138*H138,2)</f>
        <v>0</v>
      </c>
      <c r="K138" s="210"/>
      <c r="L138" s="38"/>
      <c r="M138" s="211" t="s">
        <v>1</v>
      </c>
      <c r="N138" s="212" t="s">
        <v>39</v>
      </c>
      <c r="O138" s="70"/>
      <c r="P138" s="213">
        <f t="shared" ref="P138:P143" si="11">O138*H138</f>
        <v>0</v>
      </c>
      <c r="Q138" s="213">
        <v>0</v>
      </c>
      <c r="R138" s="213">
        <f t="shared" ref="R138:R143" si="12">Q138*H138</f>
        <v>0</v>
      </c>
      <c r="S138" s="213">
        <v>0</v>
      </c>
      <c r="T138" s="214">
        <f t="shared" ref="T138:T143" si="13"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15" t="s">
        <v>200</v>
      </c>
      <c r="AT138" s="215" t="s">
        <v>131</v>
      </c>
      <c r="AU138" s="215" t="s">
        <v>82</v>
      </c>
      <c r="AY138" s="16" t="s">
        <v>129</v>
      </c>
      <c r="BE138" s="216">
        <f t="shared" ref="BE138:BE143" si="14">IF(N138="základní",J138,0)</f>
        <v>0</v>
      </c>
      <c r="BF138" s="216">
        <f t="shared" ref="BF138:BF143" si="15">IF(N138="snížená",J138,0)</f>
        <v>0</v>
      </c>
      <c r="BG138" s="216">
        <f t="shared" ref="BG138:BG143" si="16">IF(N138="zákl. přenesená",J138,0)</f>
        <v>0</v>
      </c>
      <c r="BH138" s="216">
        <f t="shared" ref="BH138:BH143" si="17">IF(N138="sníž. přenesená",J138,0)</f>
        <v>0</v>
      </c>
      <c r="BI138" s="216">
        <f t="shared" ref="BI138:BI143" si="18">IF(N138="nulová",J138,0)</f>
        <v>0</v>
      </c>
      <c r="BJ138" s="16" t="s">
        <v>82</v>
      </c>
      <c r="BK138" s="216">
        <f t="shared" ref="BK138:BK143" si="19">ROUND(I138*H138,2)</f>
        <v>0</v>
      </c>
      <c r="BL138" s="16" t="s">
        <v>200</v>
      </c>
      <c r="BM138" s="215" t="s">
        <v>335</v>
      </c>
    </row>
    <row r="139" spans="1:65" s="2" customFormat="1" ht="16.5" customHeight="1">
      <c r="A139" s="33"/>
      <c r="B139" s="34"/>
      <c r="C139" s="203" t="s">
        <v>190</v>
      </c>
      <c r="D139" s="203" t="s">
        <v>131</v>
      </c>
      <c r="E139" s="204" t="s">
        <v>479</v>
      </c>
      <c r="F139" s="205" t="s">
        <v>480</v>
      </c>
      <c r="G139" s="206" t="s">
        <v>134</v>
      </c>
      <c r="H139" s="207">
        <v>21.02</v>
      </c>
      <c r="I139" s="208"/>
      <c r="J139" s="209">
        <f t="shared" si="10"/>
        <v>0</v>
      </c>
      <c r="K139" s="210"/>
      <c r="L139" s="38"/>
      <c r="M139" s="211" t="s">
        <v>1</v>
      </c>
      <c r="N139" s="212" t="s">
        <v>39</v>
      </c>
      <c r="O139" s="70"/>
      <c r="P139" s="213">
        <f t="shared" si="11"/>
        <v>0</v>
      </c>
      <c r="Q139" s="213">
        <v>0</v>
      </c>
      <c r="R139" s="213">
        <f t="shared" si="12"/>
        <v>0</v>
      </c>
      <c r="S139" s="213">
        <v>0</v>
      </c>
      <c r="T139" s="214">
        <f t="shared" si="1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15" t="s">
        <v>200</v>
      </c>
      <c r="AT139" s="215" t="s">
        <v>131</v>
      </c>
      <c r="AU139" s="215" t="s">
        <v>82</v>
      </c>
      <c r="AY139" s="16" t="s">
        <v>129</v>
      </c>
      <c r="BE139" s="216">
        <f t="shared" si="14"/>
        <v>0</v>
      </c>
      <c r="BF139" s="216">
        <f t="shared" si="15"/>
        <v>0</v>
      </c>
      <c r="BG139" s="216">
        <f t="shared" si="16"/>
        <v>0</v>
      </c>
      <c r="BH139" s="216">
        <f t="shared" si="17"/>
        <v>0</v>
      </c>
      <c r="BI139" s="216">
        <f t="shared" si="18"/>
        <v>0</v>
      </c>
      <c r="BJ139" s="16" t="s">
        <v>82</v>
      </c>
      <c r="BK139" s="216">
        <f t="shared" si="19"/>
        <v>0</v>
      </c>
      <c r="BL139" s="16" t="s">
        <v>200</v>
      </c>
      <c r="BM139" s="215" t="s">
        <v>343</v>
      </c>
    </row>
    <row r="140" spans="1:65" s="2" customFormat="1" ht="16.5" customHeight="1">
      <c r="A140" s="33"/>
      <c r="B140" s="34"/>
      <c r="C140" s="203" t="s">
        <v>8</v>
      </c>
      <c r="D140" s="203" t="s">
        <v>131</v>
      </c>
      <c r="E140" s="204" t="s">
        <v>481</v>
      </c>
      <c r="F140" s="205" t="s">
        <v>482</v>
      </c>
      <c r="G140" s="206" t="s">
        <v>134</v>
      </c>
      <c r="H140" s="207">
        <v>21.02</v>
      </c>
      <c r="I140" s="208"/>
      <c r="J140" s="209">
        <f t="shared" si="10"/>
        <v>0</v>
      </c>
      <c r="K140" s="210"/>
      <c r="L140" s="38"/>
      <c r="M140" s="211" t="s">
        <v>1</v>
      </c>
      <c r="N140" s="212" t="s">
        <v>39</v>
      </c>
      <c r="O140" s="70"/>
      <c r="P140" s="213">
        <f t="shared" si="11"/>
        <v>0</v>
      </c>
      <c r="Q140" s="213">
        <v>0</v>
      </c>
      <c r="R140" s="213">
        <f t="shared" si="12"/>
        <v>0</v>
      </c>
      <c r="S140" s="213">
        <v>0</v>
      </c>
      <c r="T140" s="214">
        <f t="shared" si="1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15" t="s">
        <v>200</v>
      </c>
      <c r="AT140" s="215" t="s">
        <v>131</v>
      </c>
      <c r="AU140" s="215" t="s">
        <v>82</v>
      </c>
      <c r="AY140" s="16" t="s">
        <v>129</v>
      </c>
      <c r="BE140" s="216">
        <f t="shared" si="14"/>
        <v>0</v>
      </c>
      <c r="BF140" s="216">
        <f t="shared" si="15"/>
        <v>0</v>
      </c>
      <c r="BG140" s="216">
        <f t="shared" si="16"/>
        <v>0</v>
      </c>
      <c r="BH140" s="216">
        <f t="shared" si="17"/>
        <v>0</v>
      </c>
      <c r="BI140" s="216">
        <f t="shared" si="18"/>
        <v>0</v>
      </c>
      <c r="BJ140" s="16" t="s">
        <v>82</v>
      </c>
      <c r="BK140" s="216">
        <f t="shared" si="19"/>
        <v>0</v>
      </c>
      <c r="BL140" s="16" t="s">
        <v>200</v>
      </c>
      <c r="BM140" s="215" t="s">
        <v>355</v>
      </c>
    </row>
    <row r="141" spans="1:65" s="2" customFormat="1" ht="21.75" customHeight="1">
      <c r="A141" s="33"/>
      <c r="B141" s="34"/>
      <c r="C141" s="203" t="s">
        <v>200</v>
      </c>
      <c r="D141" s="203" t="s">
        <v>131</v>
      </c>
      <c r="E141" s="204" t="s">
        <v>483</v>
      </c>
      <c r="F141" s="205" t="s">
        <v>484</v>
      </c>
      <c r="G141" s="206" t="s">
        <v>134</v>
      </c>
      <c r="H141" s="207">
        <v>29.614999999999998</v>
      </c>
      <c r="I141" s="208"/>
      <c r="J141" s="209">
        <f t="shared" si="10"/>
        <v>0</v>
      </c>
      <c r="K141" s="210"/>
      <c r="L141" s="38"/>
      <c r="M141" s="211" t="s">
        <v>1</v>
      </c>
      <c r="N141" s="212" t="s">
        <v>39</v>
      </c>
      <c r="O141" s="70"/>
      <c r="P141" s="213">
        <f t="shared" si="11"/>
        <v>0</v>
      </c>
      <c r="Q141" s="213">
        <v>0</v>
      </c>
      <c r="R141" s="213">
        <f t="shared" si="12"/>
        <v>0</v>
      </c>
      <c r="S141" s="213">
        <v>0</v>
      </c>
      <c r="T141" s="214">
        <f t="shared" si="1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15" t="s">
        <v>200</v>
      </c>
      <c r="AT141" s="215" t="s">
        <v>131</v>
      </c>
      <c r="AU141" s="215" t="s">
        <v>82</v>
      </c>
      <c r="AY141" s="16" t="s">
        <v>129</v>
      </c>
      <c r="BE141" s="216">
        <f t="shared" si="14"/>
        <v>0</v>
      </c>
      <c r="BF141" s="216">
        <f t="shared" si="15"/>
        <v>0</v>
      </c>
      <c r="BG141" s="216">
        <f t="shared" si="16"/>
        <v>0</v>
      </c>
      <c r="BH141" s="216">
        <f t="shared" si="17"/>
        <v>0</v>
      </c>
      <c r="BI141" s="216">
        <f t="shared" si="18"/>
        <v>0</v>
      </c>
      <c r="BJ141" s="16" t="s">
        <v>82</v>
      </c>
      <c r="BK141" s="216">
        <f t="shared" si="19"/>
        <v>0</v>
      </c>
      <c r="BL141" s="16" t="s">
        <v>200</v>
      </c>
      <c r="BM141" s="215" t="s">
        <v>237</v>
      </c>
    </row>
    <row r="142" spans="1:65" s="2" customFormat="1" ht="16.5" customHeight="1">
      <c r="A142" s="33"/>
      <c r="B142" s="34"/>
      <c r="C142" s="203" t="s">
        <v>204</v>
      </c>
      <c r="D142" s="203" t="s">
        <v>131</v>
      </c>
      <c r="E142" s="204" t="s">
        <v>485</v>
      </c>
      <c r="F142" s="205" t="s">
        <v>486</v>
      </c>
      <c r="G142" s="206" t="s">
        <v>134</v>
      </c>
      <c r="H142" s="207">
        <v>21.02</v>
      </c>
      <c r="I142" s="208"/>
      <c r="J142" s="209">
        <f t="shared" si="10"/>
        <v>0</v>
      </c>
      <c r="K142" s="210"/>
      <c r="L142" s="38"/>
      <c r="M142" s="211" t="s">
        <v>1</v>
      </c>
      <c r="N142" s="212" t="s">
        <v>39</v>
      </c>
      <c r="O142" s="70"/>
      <c r="P142" s="213">
        <f t="shared" si="11"/>
        <v>0</v>
      </c>
      <c r="Q142" s="213">
        <v>0</v>
      </c>
      <c r="R142" s="213">
        <f t="shared" si="12"/>
        <v>0</v>
      </c>
      <c r="S142" s="213">
        <v>0</v>
      </c>
      <c r="T142" s="214">
        <f t="shared" si="1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15" t="s">
        <v>200</v>
      </c>
      <c r="AT142" s="215" t="s">
        <v>131</v>
      </c>
      <c r="AU142" s="215" t="s">
        <v>82</v>
      </c>
      <c r="AY142" s="16" t="s">
        <v>129</v>
      </c>
      <c r="BE142" s="216">
        <f t="shared" si="14"/>
        <v>0</v>
      </c>
      <c r="BF142" s="216">
        <f t="shared" si="15"/>
        <v>0</v>
      </c>
      <c r="BG142" s="216">
        <f t="shared" si="16"/>
        <v>0</v>
      </c>
      <c r="BH142" s="216">
        <f t="shared" si="17"/>
        <v>0</v>
      </c>
      <c r="BI142" s="216">
        <f t="shared" si="18"/>
        <v>0</v>
      </c>
      <c r="BJ142" s="16" t="s">
        <v>82</v>
      </c>
      <c r="BK142" s="216">
        <f t="shared" si="19"/>
        <v>0</v>
      </c>
      <c r="BL142" s="16" t="s">
        <v>200</v>
      </c>
      <c r="BM142" s="215" t="s">
        <v>371</v>
      </c>
    </row>
    <row r="143" spans="1:65" s="2" customFormat="1" ht="16.5" customHeight="1">
      <c r="A143" s="33"/>
      <c r="B143" s="34"/>
      <c r="C143" s="203" t="s">
        <v>207</v>
      </c>
      <c r="D143" s="203" t="s">
        <v>131</v>
      </c>
      <c r="E143" s="204" t="s">
        <v>487</v>
      </c>
      <c r="F143" s="205" t="s">
        <v>488</v>
      </c>
      <c r="G143" s="206" t="s">
        <v>489</v>
      </c>
      <c r="H143" s="256"/>
      <c r="I143" s="208"/>
      <c r="J143" s="209">
        <f t="shared" si="10"/>
        <v>0</v>
      </c>
      <c r="K143" s="210"/>
      <c r="L143" s="38"/>
      <c r="M143" s="211" t="s">
        <v>1</v>
      </c>
      <c r="N143" s="212" t="s">
        <v>39</v>
      </c>
      <c r="O143" s="70"/>
      <c r="P143" s="213">
        <f t="shared" si="11"/>
        <v>0</v>
      </c>
      <c r="Q143" s="213">
        <v>0</v>
      </c>
      <c r="R143" s="213">
        <f t="shared" si="12"/>
        <v>0</v>
      </c>
      <c r="S143" s="213">
        <v>0</v>
      </c>
      <c r="T143" s="214">
        <f t="shared" si="1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15" t="s">
        <v>200</v>
      </c>
      <c r="AT143" s="215" t="s">
        <v>131</v>
      </c>
      <c r="AU143" s="215" t="s">
        <v>82</v>
      </c>
      <c r="AY143" s="16" t="s">
        <v>129</v>
      </c>
      <c r="BE143" s="216">
        <f t="shared" si="14"/>
        <v>0</v>
      </c>
      <c r="BF143" s="216">
        <f t="shared" si="15"/>
        <v>0</v>
      </c>
      <c r="BG143" s="216">
        <f t="shared" si="16"/>
        <v>0</v>
      </c>
      <c r="BH143" s="216">
        <f t="shared" si="17"/>
        <v>0</v>
      </c>
      <c r="BI143" s="216">
        <f t="shared" si="18"/>
        <v>0</v>
      </c>
      <c r="BJ143" s="16" t="s">
        <v>82</v>
      </c>
      <c r="BK143" s="216">
        <f t="shared" si="19"/>
        <v>0</v>
      </c>
      <c r="BL143" s="16" t="s">
        <v>200</v>
      </c>
      <c r="BM143" s="215" t="s">
        <v>379</v>
      </c>
    </row>
    <row r="144" spans="1:65" s="12" customFormat="1" ht="25.9" customHeight="1">
      <c r="B144" s="187"/>
      <c r="C144" s="188"/>
      <c r="D144" s="189" t="s">
        <v>73</v>
      </c>
      <c r="E144" s="190" t="s">
        <v>490</v>
      </c>
      <c r="F144" s="190" t="s">
        <v>491</v>
      </c>
      <c r="G144" s="188"/>
      <c r="H144" s="188"/>
      <c r="I144" s="191"/>
      <c r="J144" s="192">
        <f>BK144</f>
        <v>0</v>
      </c>
      <c r="K144" s="188"/>
      <c r="L144" s="193"/>
      <c r="M144" s="194"/>
      <c r="N144" s="195"/>
      <c r="O144" s="195"/>
      <c r="P144" s="196">
        <f>SUM(P145:P152)</f>
        <v>0</v>
      </c>
      <c r="Q144" s="195"/>
      <c r="R144" s="196">
        <f>SUM(R145:R152)</f>
        <v>0</v>
      </c>
      <c r="S144" s="195"/>
      <c r="T144" s="197">
        <f>SUM(T145:T152)</f>
        <v>0</v>
      </c>
      <c r="AR144" s="198" t="s">
        <v>82</v>
      </c>
      <c r="AT144" s="199" t="s">
        <v>73</v>
      </c>
      <c r="AU144" s="199" t="s">
        <v>74</v>
      </c>
      <c r="AY144" s="198" t="s">
        <v>129</v>
      </c>
      <c r="BK144" s="200">
        <f>SUM(BK145:BK152)</f>
        <v>0</v>
      </c>
    </row>
    <row r="145" spans="1:65" s="2" customFormat="1" ht="16.5" customHeight="1">
      <c r="A145" s="33"/>
      <c r="B145" s="34"/>
      <c r="C145" s="203" t="s">
        <v>213</v>
      </c>
      <c r="D145" s="203" t="s">
        <v>131</v>
      </c>
      <c r="E145" s="204" t="s">
        <v>492</v>
      </c>
      <c r="F145" s="205" t="s">
        <v>493</v>
      </c>
      <c r="G145" s="206" t="s">
        <v>134</v>
      </c>
      <c r="H145" s="207">
        <v>21.02</v>
      </c>
      <c r="I145" s="208"/>
      <c r="J145" s="209">
        <f t="shared" ref="J145:J152" si="20">ROUND(I145*H145,2)</f>
        <v>0</v>
      </c>
      <c r="K145" s="210"/>
      <c r="L145" s="38"/>
      <c r="M145" s="211" t="s">
        <v>1</v>
      </c>
      <c r="N145" s="212" t="s">
        <v>39</v>
      </c>
      <c r="O145" s="70"/>
      <c r="P145" s="213">
        <f t="shared" ref="P145:P152" si="21">O145*H145</f>
        <v>0</v>
      </c>
      <c r="Q145" s="213">
        <v>0</v>
      </c>
      <c r="R145" s="213">
        <f t="shared" ref="R145:R152" si="22">Q145*H145</f>
        <v>0</v>
      </c>
      <c r="S145" s="213">
        <v>0</v>
      </c>
      <c r="T145" s="214">
        <f t="shared" ref="T145:T152" si="23"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15" t="s">
        <v>135</v>
      </c>
      <c r="AT145" s="215" t="s">
        <v>131</v>
      </c>
      <c r="AU145" s="215" t="s">
        <v>82</v>
      </c>
      <c r="AY145" s="16" t="s">
        <v>129</v>
      </c>
      <c r="BE145" s="216">
        <f t="shared" ref="BE145:BE152" si="24">IF(N145="základní",J145,0)</f>
        <v>0</v>
      </c>
      <c r="BF145" s="216">
        <f t="shared" ref="BF145:BF152" si="25">IF(N145="snížená",J145,0)</f>
        <v>0</v>
      </c>
      <c r="BG145" s="216">
        <f t="shared" ref="BG145:BG152" si="26">IF(N145="zákl. přenesená",J145,0)</f>
        <v>0</v>
      </c>
      <c r="BH145" s="216">
        <f t="shared" ref="BH145:BH152" si="27">IF(N145="sníž. přenesená",J145,0)</f>
        <v>0</v>
      </c>
      <c r="BI145" s="216">
        <f t="shared" ref="BI145:BI152" si="28">IF(N145="nulová",J145,0)</f>
        <v>0</v>
      </c>
      <c r="BJ145" s="16" t="s">
        <v>82</v>
      </c>
      <c r="BK145" s="216">
        <f t="shared" ref="BK145:BK152" si="29">ROUND(I145*H145,2)</f>
        <v>0</v>
      </c>
      <c r="BL145" s="16" t="s">
        <v>135</v>
      </c>
      <c r="BM145" s="215" t="s">
        <v>494</v>
      </c>
    </row>
    <row r="146" spans="1:65" s="2" customFormat="1" ht="16.5" customHeight="1">
      <c r="A146" s="33"/>
      <c r="B146" s="34"/>
      <c r="C146" s="203" t="s">
        <v>216</v>
      </c>
      <c r="D146" s="203" t="s">
        <v>131</v>
      </c>
      <c r="E146" s="204" t="s">
        <v>495</v>
      </c>
      <c r="F146" s="205" t="s">
        <v>496</v>
      </c>
      <c r="G146" s="206" t="s">
        <v>134</v>
      </c>
      <c r="H146" s="207">
        <v>21.02</v>
      </c>
      <c r="I146" s="208"/>
      <c r="J146" s="209">
        <f t="shared" si="20"/>
        <v>0</v>
      </c>
      <c r="K146" s="210"/>
      <c r="L146" s="38"/>
      <c r="M146" s="211" t="s">
        <v>1</v>
      </c>
      <c r="N146" s="212" t="s">
        <v>39</v>
      </c>
      <c r="O146" s="70"/>
      <c r="P146" s="213">
        <f t="shared" si="21"/>
        <v>0</v>
      </c>
      <c r="Q146" s="213">
        <v>0</v>
      </c>
      <c r="R146" s="213">
        <f t="shared" si="22"/>
        <v>0</v>
      </c>
      <c r="S146" s="213">
        <v>0</v>
      </c>
      <c r="T146" s="214">
        <f t="shared" si="2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15" t="s">
        <v>135</v>
      </c>
      <c r="AT146" s="215" t="s">
        <v>131</v>
      </c>
      <c r="AU146" s="215" t="s">
        <v>82</v>
      </c>
      <c r="AY146" s="16" t="s">
        <v>129</v>
      </c>
      <c r="BE146" s="216">
        <f t="shared" si="24"/>
        <v>0</v>
      </c>
      <c r="BF146" s="216">
        <f t="shared" si="25"/>
        <v>0</v>
      </c>
      <c r="BG146" s="216">
        <f t="shared" si="26"/>
        <v>0</v>
      </c>
      <c r="BH146" s="216">
        <f t="shared" si="27"/>
        <v>0</v>
      </c>
      <c r="BI146" s="216">
        <f t="shared" si="28"/>
        <v>0</v>
      </c>
      <c r="BJ146" s="16" t="s">
        <v>82</v>
      </c>
      <c r="BK146" s="216">
        <f t="shared" si="29"/>
        <v>0</v>
      </c>
      <c r="BL146" s="16" t="s">
        <v>135</v>
      </c>
      <c r="BM146" s="215" t="s">
        <v>497</v>
      </c>
    </row>
    <row r="147" spans="1:65" s="2" customFormat="1" ht="16.5" customHeight="1">
      <c r="A147" s="33"/>
      <c r="B147" s="34"/>
      <c r="C147" s="203" t="s">
        <v>7</v>
      </c>
      <c r="D147" s="203" t="s">
        <v>131</v>
      </c>
      <c r="E147" s="204" t="s">
        <v>498</v>
      </c>
      <c r="F147" s="205" t="s">
        <v>499</v>
      </c>
      <c r="G147" s="206" t="s">
        <v>175</v>
      </c>
      <c r="H147" s="207">
        <v>1.5129999999999999</v>
      </c>
      <c r="I147" s="208"/>
      <c r="J147" s="209">
        <f t="shared" si="20"/>
        <v>0</v>
      </c>
      <c r="K147" s="210"/>
      <c r="L147" s="38"/>
      <c r="M147" s="211" t="s">
        <v>1</v>
      </c>
      <c r="N147" s="212" t="s">
        <v>39</v>
      </c>
      <c r="O147" s="70"/>
      <c r="P147" s="213">
        <f t="shared" si="21"/>
        <v>0</v>
      </c>
      <c r="Q147" s="213">
        <v>0</v>
      </c>
      <c r="R147" s="213">
        <f t="shared" si="22"/>
        <v>0</v>
      </c>
      <c r="S147" s="213">
        <v>0</v>
      </c>
      <c r="T147" s="214">
        <f t="shared" si="2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15" t="s">
        <v>135</v>
      </c>
      <c r="AT147" s="215" t="s">
        <v>131</v>
      </c>
      <c r="AU147" s="215" t="s">
        <v>82</v>
      </c>
      <c r="AY147" s="16" t="s">
        <v>129</v>
      </c>
      <c r="BE147" s="216">
        <f t="shared" si="24"/>
        <v>0</v>
      </c>
      <c r="BF147" s="216">
        <f t="shared" si="25"/>
        <v>0</v>
      </c>
      <c r="BG147" s="216">
        <f t="shared" si="26"/>
        <v>0</v>
      </c>
      <c r="BH147" s="216">
        <f t="shared" si="27"/>
        <v>0</v>
      </c>
      <c r="BI147" s="216">
        <f t="shared" si="28"/>
        <v>0</v>
      </c>
      <c r="BJ147" s="16" t="s">
        <v>82</v>
      </c>
      <c r="BK147" s="216">
        <f t="shared" si="29"/>
        <v>0</v>
      </c>
      <c r="BL147" s="16" t="s">
        <v>135</v>
      </c>
      <c r="BM147" s="215" t="s">
        <v>500</v>
      </c>
    </row>
    <row r="148" spans="1:65" s="2" customFormat="1" ht="16.5" customHeight="1">
      <c r="A148" s="33"/>
      <c r="B148" s="34"/>
      <c r="C148" s="203" t="s">
        <v>229</v>
      </c>
      <c r="D148" s="203" t="s">
        <v>131</v>
      </c>
      <c r="E148" s="204" t="s">
        <v>501</v>
      </c>
      <c r="F148" s="205" t="s">
        <v>502</v>
      </c>
      <c r="G148" s="206" t="s">
        <v>175</v>
      </c>
      <c r="H148" s="207">
        <v>22.701000000000001</v>
      </c>
      <c r="I148" s="208"/>
      <c r="J148" s="209">
        <f t="shared" si="20"/>
        <v>0</v>
      </c>
      <c r="K148" s="210"/>
      <c r="L148" s="38"/>
      <c r="M148" s="211" t="s">
        <v>1</v>
      </c>
      <c r="N148" s="212" t="s">
        <v>39</v>
      </c>
      <c r="O148" s="70"/>
      <c r="P148" s="213">
        <f t="shared" si="21"/>
        <v>0</v>
      </c>
      <c r="Q148" s="213">
        <v>0</v>
      </c>
      <c r="R148" s="213">
        <f t="shared" si="22"/>
        <v>0</v>
      </c>
      <c r="S148" s="213">
        <v>0</v>
      </c>
      <c r="T148" s="214">
        <f t="shared" si="2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15" t="s">
        <v>135</v>
      </c>
      <c r="AT148" s="215" t="s">
        <v>131</v>
      </c>
      <c r="AU148" s="215" t="s">
        <v>82</v>
      </c>
      <c r="AY148" s="16" t="s">
        <v>129</v>
      </c>
      <c r="BE148" s="216">
        <f t="shared" si="24"/>
        <v>0</v>
      </c>
      <c r="BF148" s="216">
        <f t="shared" si="25"/>
        <v>0</v>
      </c>
      <c r="BG148" s="216">
        <f t="shared" si="26"/>
        <v>0</v>
      </c>
      <c r="BH148" s="216">
        <f t="shared" si="27"/>
        <v>0</v>
      </c>
      <c r="BI148" s="216">
        <f t="shared" si="28"/>
        <v>0</v>
      </c>
      <c r="BJ148" s="16" t="s">
        <v>82</v>
      </c>
      <c r="BK148" s="216">
        <f t="shared" si="29"/>
        <v>0</v>
      </c>
      <c r="BL148" s="16" t="s">
        <v>135</v>
      </c>
      <c r="BM148" s="215" t="s">
        <v>503</v>
      </c>
    </row>
    <row r="149" spans="1:65" s="2" customFormat="1" ht="16.5" customHeight="1">
      <c r="A149" s="33"/>
      <c r="B149" s="34"/>
      <c r="C149" s="203" t="s">
        <v>233</v>
      </c>
      <c r="D149" s="203" t="s">
        <v>131</v>
      </c>
      <c r="E149" s="204" t="s">
        <v>504</v>
      </c>
      <c r="F149" s="205" t="s">
        <v>505</v>
      </c>
      <c r="G149" s="206" t="s">
        <v>175</v>
      </c>
      <c r="H149" s="207">
        <v>1.5129999999999999</v>
      </c>
      <c r="I149" s="208"/>
      <c r="J149" s="209">
        <f t="shared" si="20"/>
        <v>0</v>
      </c>
      <c r="K149" s="210"/>
      <c r="L149" s="38"/>
      <c r="M149" s="211" t="s">
        <v>1</v>
      </c>
      <c r="N149" s="212" t="s">
        <v>39</v>
      </c>
      <c r="O149" s="70"/>
      <c r="P149" s="213">
        <f t="shared" si="21"/>
        <v>0</v>
      </c>
      <c r="Q149" s="213">
        <v>0</v>
      </c>
      <c r="R149" s="213">
        <f t="shared" si="22"/>
        <v>0</v>
      </c>
      <c r="S149" s="213">
        <v>0</v>
      </c>
      <c r="T149" s="214">
        <f t="shared" si="2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15" t="s">
        <v>135</v>
      </c>
      <c r="AT149" s="215" t="s">
        <v>131</v>
      </c>
      <c r="AU149" s="215" t="s">
        <v>82</v>
      </c>
      <c r="AY149" s="16" t="s">
        <v>129</v>
      </c>
      <c r="BE149" s="216">
        <f t="shared" si="24"/>
        <v>0</v>
      </c>
      <c r="BF149" s="216">
        <f t="shared" si="25"/>
        <v>0</v>
      </c>
      <c r="BG149" s="216">
        <f t="shared" si="26"/>
        <v>0</v>
      </c>
      <c r="BH149" s="216">
        <f t="shared" si="27"/>
        <v>0</v>
      </c>
      <c r="BI149" s="216">
        <f t="shared" si="28"/>
        <v>0</v>
      </c>
      <c r="BJ149" s="16" t="s">
        <v>82</v>
      </c>
      <c r="BK149" s="216">
        <f t="shared" si="29"/>
        <v>0</v>
      </c>
      <c r="BL149" s="16" t="s">
        <v>135</v>
      </c>
      <c r="BM149" s="215" t="s">
        <v>506</v>
      </c>
    </row>
    <row r="150" spans="1:65" s="2" customFormat="1" ht="16.5" customHeight="1">
      <c r="A150" s="33"/>
      <c r="B150" s="34"/>
      <c r="C150" s="203" t="s">
        <v>240</v>
      </c>
      <c r="D150" s="203" t="s">
        <v>131</v>
      </c>
      <c r="E150" s="204" t="s">
        <v>507</v>
      </c>
      <c r="F150" s="205" t="s">
        <v>508</v>
      </c>
      <c r="G150" s="206" t="s">
        <v>175</v>
      </c>
      <c r="H150" s="207">
        <v>1.5129999999999999</v>
      </c>
      <c r="I150" s="208"/>
      <c r="J150" s="209">
        <f t="shared" si="20"/>
        <v>0</v>
      </c>
      <c r="K150" s="210"/>
      <c r="L150" s="38"/>
      <c r="M150" s="211" t="s">
        <v>1</v>
      </c>
      <c r="N150" s="212" t="s">
        <v>39</v>
      </c>
      <c r="O150" s="70"/>
      <c r="P150" s="213">
        <f t="shared" si="21"/>
        <v>0</v>
      </c>
      <c r="Q150" s="213">
        <v>0</v>
      </c>
      <c r="R150" s="213">
        <f t="shared" si="22"/>
        <v>0</v>
      </c>
      <c r="S150" s="213">
        <v>0</v>
      </c>
      <c r="T150" s="214">
        <f t="shared" si="2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15" t="s">
        <v>135</v>
      </c>
      <c r="AT150" s="215" t="s">
        <v>131</v>
      </c>
      <c r="AU150" s="215" t="s">
        <v>82</v>
      </c>
      <c r="AY150" s="16" t="s">
        <v>129</v>
      </c>
      <c r="BE150" s="216">
        <f t="shared" si="24"/>
        <v>0</v>
      </c>
      <c r="BF150" s="216">
        <f t="shared" si="25"/>
        <v>0</v>
      </c>
      <c r="BG150" s="216">
        <f t="shared" si="26"/>
        <v>0</v>
      </c>
      <c r="BH150" s="216">
        <f t="shared" si="27"/>
        <v>0</v>
      </c>
      <c r="BI150" s="216">
        <f t="shared" si="28"/>
        <v>0</v>
      </c>
      <c r="BJ150" s="16" t="s">
        <v>82</v>
      </c>
      <c r="BK150" s="216">
        <f t="shared" si="29"/>
        <v>0</v>
      </c>
      <c r="BL150" s="16" t="s">
        <v>135</v>
      </c>
      <c r="BM150" s="215" t="s">
        <v>509</v>
      </c>
    </row>
    <row r="151" spans="1:65" s="2" customFormat="1" ht="16.5" customHeight="1">
      <c r="A151" s="33"/>
      <c r="B151" s="34"/>
      <c r="C151" s="203" t="s">
        <v>247</v>
      </c>
      <c r="D151" s="203" t="s">
        <v>131</v>
      </c>
      <c r="E151" s="204" t="s">
        <v>510</v>
      </c>
      <c r="F151" s="205" t="s">
        <v>511</v>
      </c>
      <c r="G151" s="206" t="s">
        <v>175</v>
      </c>
      <c r="H151" s="207">
        <v>1.5129999999999999</v>
      </c>
      <c r="I151" s="208"/>
      <c r="J151" s="209">
        <f t="shared" si="20"/>
        <v>0</v>
      </c>
      <c r="K151" s="210"/>
      <c r="L151" s="38"/>
      <c r="M151" s="211" t="s">
        <v>1</v>
      </c>
      <c r="N151" s="212" t="s">
        <v>39</v>
      </c>
      <c r="O151" s="70"/>
      <c r="P151" s="213">
        <f t="shared" si="21"/>
        <v>0</v>
      </c>
      <c r="Q151" s="213">
        <v>0</v>
      </c>
      <c r="R151" s="213">
        <f t="shared" si="22"/>
        <v>0</v>
      </c>
      <c r="S151" s="213">
        <v>0</v>
      </c>
      <c r="T151" s="214">
        <f t="shared" si="2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15" t="s">
        <v>135</v>
      </c>
      <c r="AT151" s="215" t="s">
        <v>131</v>
      </c>
      <c r="AU151" s="215" t="s">
        <v>82</v>
      </c>
      <c r="AY151" s="16" t="s">
        <v>129</v>
      </c>
      <c r="BE151" s="216">
        <f t="shared" si="24"/>
        <v>0</v>
      </c>
      <c r="BF151" s="216">
        <f t="shared" si="25"/>
        <v>0</v>
      </c>
      <c r="BG151" s="216">
        <f t="shared" si="26"/>
        <v>0</v>
      </c>
      <c r="BH151" s="216">
        <f t="shared" si="27"/>
        <v>0</v>
      </c>
      <c r="BI151" s="216">
        <f t="shared" si="28"/>
        <v>0</v>
      </c>
      <c r="BJ151" s="16" t="s">
        <v>82</v>
      </c>
      <c r="BK151" s="216">
        <f t="shared" si="29"/>
        <v>0</v>
      </c>
      <c r="BL151" s="16" t="s">
        <v>135</v>
      </c>
      <c r="BM151" s="215" t="s">
        <v>512</v>
      </c>
    </row>
    <row r="152" spans="1:65" s="2" customFormat="1" ht="16.5" customHeight="1">
      <c r="A152" s="33"/>
      <c r="B152" s="34"/>
      <c r="C152" s="203" t="s">
        <v>335</v>
      </c>
      <c r="D152" s="203" t="s">
        <v>131</v>
      </c>
      <c r="E152" s="204" t="s">
        <v>513</v>
      </c>
      <c r="F152" s="205" t="s">
        <v>514</v>
      </c>
      <c r="G152" s="206" t="s">
        <v>175</v>
      </c>
      <c r="H152" s="207">
        <v>1.5129999999999999</v>
      </c>
      <c r="I152" s="208"/>
      <c r="J152" s="209">
        <f t="shared" si="20"/>
        <v>0</v>
      </c>
      <c r="K152" s="210"/>
      <c r="L152" s="38"/>
      <c r="M152" s="211" t="s">
        <v>1</v>
      </c>
      <c r="N152" s="212" t="s">
        <v>39</v>
      </c>
      <c r="O152" s="70"/>
      <c r="P152" s="213">
        <f t="shared" si="21"/>
        <v>0</v>
      </c>
      <c r="Q152" s="213">
        <v>0</v>
      </c>
      <c r="R152" s="213">
        <f t="shared" si="22"/>
        <v>0</v>
      </c>
      <c r="S152" s="213">
        <v>0</v>
      </c>
      <c r="T152" s="214">
        <f t="shared" si="2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15" t="s">
        <v>135</v>
      </c>
      <c r="AT152" s="215" t="s">
        <v>131</v>
      </c>
      <c r="AU152" s="215" t="s">
        <v>82</v>
      </c>
      <c r="AY152" s="16" t="s">
        <v>129</v>
      </c>
      <c r="BE152" s="216">
        <f t="shared" si="24"/>
        <v>0</v>
      </c>
      <c r="BF152" s="216">
        <f t="shared" si="25"/>
        <v>0</v>
      </c>
      <c r="BG152" s="216">
        <f t="shared" si="26"/>
        <v>0</v>
      </c>
      <c r="BH152" s="216">
        <f t="shared" si="27"/>
        <v>0</v>
      </c>
      <c r="BI152" s="216">
        <f t="shared" si="28"/>
        <v>0</v>
      </c>
      <c r="BJ152" s="16" t="s">
        <v>82</v>
      </c>
      <c r="BK152" s="216">
        <f t="shared" si="29"/>
        <v>0</v>
      </c>
      <c r="BL152" s="16" t="s">
        <v>135</v>
      </c>
      <c r="BM152" s="215" t="s">
        <v>515</v>
      </c>
    </row>
    <row r="153" spans="1:65" s="12" customFormat="1" ht="25.9" customHeight="1">
      <c r="B153" s="187"/>
      <c r="C153" s="188"/>
      <c r="D153" s="189" t="s">
        <v>73</v>
      </c>
      <c r="E153" s="190" t="s">
        <v>516</v>
      </c>
      <c r="F153" s="190" t="s">
        <v>517</v>
      </c>
      <c r="G153" s="188"/>
      <c r="H153" s="188"/>
      <c r="I153" s="191"/>
      <c r="J153" s="192">
        <f>BK153</f>
        <v>0</v>
      </c>
      <c r="K153" s="188"/>
      <c r="L153" s="193"/>
      <c r="M153" s="194"/>
      <c r="N153" s="195"/>
      <c r="O153" s="195"/>
      <c r="P153" s="196">
        <f>SUM(P154:P159)</f>
        <v>0</v>
      </c>
      <c r="Q153" s="195"/>
      <c r="R153" s="196">
        <f>SUM(R154:R159)</f>
        <v>0</v>
      </c>
      <c r="S153" s="195"/>
      <c r="T153" s="197">
        <f>SUM(T154:T159)</f>
        <v>0</v>
      </c>
      <c r="AR153" s="198" t="s">
        <v>84</v>
      </c>
      <c r="AT153" s="199" t="s">
        <v>73</v>
      </c>
      <c r="AU153" s="199" t="s">
        <v>74</v>
      </c>
      <c r="AY153" s="198" t="s">
        <v>129</v>
      </c>
      <c r="BK153" s="200">
        <f>SUM(BK154:BK159)</f>
        <v>0</v>
      </c>
    </row>
    <row r="154" spans="1:65" s="2" customFormat="1" ht="16.5" customHeight="1">
      <c r="A154" s="33"/>
      <c r="B154" s="34"/>
      <c r="C154" s="203" t="s">
        <v>339</v>
      </c>
      <c r="D154" s="203" t="s">
        <v>131</v>
      </c>
      <c r="E154" s="204" t="s">
        <v>518</v>
      </c>
      <c r="F154" s="205" t="s">
        <v>519</v>
      </c>
      <c r="G154" s="206" t="s">
        <v>210</v>
      </c>
      <c r="H154" s="207">
        <v>19.100000000000001</v>
      </c>
      <c r="I154" s="208"/>
      <c r="J154" s="209">
        <f t="shared" ref="J154:J159" si="30">ROUND(I154*H154,2)</f>
        <v>0</v>
      </c>
      <c r="K154" s="210"/>
      <c r="L154" s="38"/>
      <c r="M154" s="211" t="s">
        <v>1</v>
      </c>
      <c r="N154" s="212" t="s">
        <v>39</v>
      </c>
      <c r="O154" s="70"/>
      <c r="P154" s="213">
        <f t="shared" ref="P154:P159" si="31">O154*H154</f>
        <v>0</v>
      </c>
      <c r="Q154" s="213">
        <v>0</v>
      </c>
      <c r="R154" s="213">
        <f t="shared" ref="R154:R159" si="32">Q154*H154</f>
        <v>0</v>
      </c>
      <c r="S154" s="213">
        <v>0</v>
      </c>
      <c r="T154" s="214">
        <f t="shared" ref="T154:T159" si="33"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15" t="s">
        <v>200</v>
      </c>
      <c r="AT154" s="215" t="s">
        <v>131</v>
      </c>
      <c r="AU154" s="215" t="s">
        <v>82</v>
      </c>
      <c r="AY154" s="16" t="s">
        <v>129</v>
      </c>
      <c r="BE154" s="216">
        <f t="shared" ref="BE154:BE159" si="34">IF(N154="základní",J154,0)</f>
        <v>0</v>
      </c>
      <c r="BF154" s="216">
        <f t="shared" ref="BF154:BF159" si="35">IF(N154="snížená",J154,0)</f>
        <v>0</v>
      </c>
      <c r="BG154" s="216">
        <f t="shared" ref="BG154:BG159" si="36">IF(N154="zákl. přenesená",J154,0)</f>
        <v>0</v>
      </c>
      <c r="BH154" s="216">
        <f t="shared" ref="BH154:BH159" si="37">IF(N154="sníž. přenesená",J154,0)</f>
        <v>0</v>
      </c>
      <c r="BI154" s="216">
        <f t="shared" ref="BI154:BI159" si="38">IF(N154="nulová",J154,0)</f>
        <v>0</v>
      </c>
      <c r="BJ154" s="16" t="s">
        <v>82</v>
      </c>
      <c r="BK154" s="216">
        <f t="shared" ref="BK154:BK159" si="39">ROUND(I154*H154,2)</f>
        <v>0</v>
      </c>
      <c r="BL154" s="16" t="s">
        <v>200</v>
      </c>
      <c r="BM154" s="215" t="s">
        <v>520</v>
      </c>
    </row>
    <row r="155" spans="1:65" s="2" customFormat="1" ht="16.5" customHeight="1">
      <c r="A155" s="33"/>
      <c r="B155" s="34"/>
      <c r="C155" s="203" t="s">
        <v>343</v>
      </c>
      <c r="D155" s="203" t="s">
        <v>131</v>
      </c>
      <c r="E155" s="204" t="s">
        <v>521</v>
      </c>
      <c r="F155" s="205" t="s">
        <v>522</v>
      </c>
      <c r="G155" s="206" t="s">
        <v>145</v>
      </c>
      <c r="H155" s="207">
        <v>6.2069999999999999</v>
      </c>
      <c r="I155" s="208"/>
      <c r="J155" s="209">
        <f t="shared" si="30"/>
        <v>0</v>
      </c>
      <c r="K155" s="210"/>
      <c r="L155" s="38"/>
      <c r="M155" s="211" t="s">
        <v>1</v>
      </c>
      <c r="N155" s="212" t="s">
        <v>39</v>
      </c>
      <c r="O155" s="70"/>
      <c r="P155" s="213">
        <f t="shared" si="31"/>
        <v>0</v>
      </c>
      <c r="Q155" s="213">
        <v>0</v>
      </c>
      <c r="R155" s="213">
        <f t="shared" si="32"/>
        <v>0</v>
      </c>
      <c r="S155" s="213">
        <v>0</v>
      </c>
      <c r="T155" s="214">
        <f t="shared" si="3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15" t="s">
        <v>200</v>
      </c>
      <c r="AT155" s="215" t="s">
        <v>131</v>
      </c>
      <c r="AU155" s="215" t="s">
        <v>82</v>
      </c>
      <c r="AY155" s="16" t="s">
        <v>129</v>
      </c>
      <c r="BE155" s="216">
        <f t="shared" si="34"/>
        <v>0</v>
      </c>
      <c r="BF155" s="216">
        <f t="shared" si="35"/>
        <v>0</v>
      </c>
      <c r="BG155" s="216">
        <f t="shared" si="36"/>
        <v>0</v>
      </c>
      <c r="BH155" s="216">
        <f t="shared" si="37"/>
        <v>0</v>
      </c>
      <c r="BI155" s="216">
        <f t="shared" si="38"/>
        <v>0</v>
      </c>
      <c r="BJ155" s="16" t="s">
        <v>82</v>
      </c>
      <c r="BK155" s="216">
        <f t="shared" si="39"/>
        <v>0</v>
      </c>
      <c r="BL155" s="16" t="s">
        <v>200</v>
      </c>
      <c r="BM155" s="215" t="s">
        <v>523</v>
      </c>
    </row>
    <row r="156" spans="1:65" s="2" customFormat="1" ht="16.5" customHeight="1">
      <c r="A156" s="33"/>
      <c r="B156" s="34"/>
      <c r="C156" s="203" t="s">
        <v>347</v>
      </c>
      <c r="D156" s="203" t="s">
        <v>131</v>
      </c>
      <c r="E156" s="204" t="s">
        <v>524</v>
      </c>
      <c r="F156" s="205" t="s">
        <v>525</v>
      </c>
      <c r="G156" s="206" t="s">
        <v>210</v>
      </c>
      <c r="H156" s="207">
        <v>19.100000000000001</v>
      </c>
      <c r="I156" s="208"/>
      <c r="J156" s="209">
        <f t="shared" si="30"/>
        <v>0</v>
      </c>
      <c r="K156" s="210"/>
      <c r="L156" s="38"/>
      <c r="M156" s="211" t="s">
        <v>1</v>
      </c>
      <c r="N156" s="212" t="s">
        <v>39</v>
      </c>
      <c r="O156" s="70"/>
      <c r="P156" s="213">
        <f t="shared" si="31"/>
        <v>0</v>
      </c>
      <c r="Q156" s="213">
        <v>0</v>
      </c>
      <c r="R156" s="213">
        <f t="shared" si="32"/>
        <v>0</v>
      </c>
      <c r="S156" s="213">
        <v>0</v>
      </c>
      <c r="T156" s="214">
        <f t="shared" si="3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15" t="s">
        <v>200</v>
      </c>
      <c r="AT156" s="215" t="s">
        <v>131</v>
      </c>
      <c r="AU156" s="215" t="s">
        <v>82</v>
      </c>
      <c r="AY156" s="16" t="s">
        <v>129</v>
      </c>
      <c r="BE156" s="216">
        <f t="shared" si="34"/>
        <v>0</v>
      </c>
      <c r="BF156" s="216">
        <f t="shared" si="35"/>
        <v>0</v>
      </c>
      <c r="BG156" s="216">
        <f t="shared" si="36"/>
        <v>0</v>
      </c>
      <c r="BH156" s="216">
        <f t="shared" si="37"/>
        <v>0</v>
      </c>
      <c r="BI156" s="216">
        <f t="shared" si="38"/>
        <v>0</v>
      </c>
      <c r="BJ156" s="16" t="s">
        <v>82</v>
      </c>
      <c r="BK156" s="216">
        <f t="shared" si="39"/>
        <v>0</v>
      </c>
      <c r="BL156" s="16" t="s">
        <v>200</v>
      </c>
      <c r="BM156" s="215" t="s">
        <v>526</v>
      </c>
    </row>
    <row r="157" spans="1:65" s="2" customFormat="1" ht="16.5" customHeight="1">
      <c r="A157" s="33"/>
      <c r="B157" s="34"/>
      <c r="C157" s="203" t="s">
        <v>355</v>
      </c>
      <c r="D157" s="203" t="s">
        <v>131</v>
      </c>
      <c r="E157" s="204" t="s">
        <v>527</v>
      </c>
      <c r="F157" s="205" t="s">
        <v>528</v>
      </c>
      <c r="G157" s="206" t="s">
        <v>529</v>
      </c>
      <c r="H157" s="207">
        <v>1</v>
      </c>
      <c r="I157" s="208"/>
      <c r="J157" s="209">
        <f t="shared" si="30"/>
        <v>0</v>
      </c>
      <c r="K157" s="210"/>
      <c r="L157" s="38"/>
      <c r="M157" s="211" t="s">
        <v>1</v>
      </c>
      <c r="N157" s="212" t="s">
        <v>39</v>
      </c>
      <c r="O157" s="70"/>
      <c r="P157" s="213">
        <f t="shared" si="31"/>
        <v>0</v>
      </c>
      <c r="Q157" s="213">
        <v>0</v>
      </c>
      <c r="R157" s="213">
        <f t="shared" si="32"/>
        <v>0</v>
      </c>
      <c r="S157" s="213">
        <v>0</v>
      </c>
      <c r="T157" s="214">
        <f t="shared" si="3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15" t="s">
        <v>200</v>
      </c>
      <c r="AT157" s="215" t="s">
        <v>131</v>
      </c>
      <c r="AU157" s="215" t="s">
        <v>82</v>
      </c>
      <c r="AY157" s="16" t="s">
        <v>129</v>
      </c>
      <c r="BE157" s="216">
        <f t="shared" si="34"/>
        <v>0</v>
      </c>
      <c r="BF157" s="216">
        <f t="shared" si="35"/>
        <v>0</v>
      </c>
      <c r="BG157" s="216">
        <f t="shared" si="36"/>
        <v>0</v>
      </c>
      <c r="BH157" s="216">
        <f t="shared" si="37"/>
        <v>0</v>
      </c>
      <c r="BI157" s="216">
        <f t="shared" si="38"/>
        <v>0</v>
      </c>
      <c r="BJ157" s="16" t="s">
        <v>82</v>
      </c>
      <c r="BK157" s="216">
        <f t="shared" si="39"/>
        <v>0</v>
      </c>
      <c r="BL157" s="16" t="s">
        <v>200</v>
      </c>
      <c r="BM157" s="215" t="s">
        <v>530</v>
      </c>
    </row>
    <row r="158" spans="1:65" s="2" customFormat="1" ht="16.5" customHeight="1">
      <c r="A158" s="33"/>
      <c r="B158" s="34"/>
      <c r="C158" s="203" t="s">
        <v>359</v>
      </c>
      <c r="D158" s="203" t="s">
        <v>131</v>
      </c>
      <c r="E158" s="204" t="s">
        <v>531</v>
      </c>
      <c r="F158" s="205" t="s">
        <v>532</v>
      </c>
      <c r="G158" s="206" t="s">
        <v>529</v>
      </c>
      <c r="H158" s="207">
        <v>1</v>
      </c>
      <c r="I158" s="208"/>
      <c r="J158" s="209">
        <f t="shared" si="30"/>
        <v>0</v>
      </c>
      <c r="K158" s="210"/>
      <c r="L158" s="38"/>
      <c r="M158" s="211" t="s">
        <v>1</v>
      </c>
      <c r="N158" s="212" t="s">
        <v>39</v>
      </c>
      <c r="O158" s="70"/>
      <c r="P158" s="213">
        <f t="shared" si="31"/>
        <v>0</v>
      </c>
      <c r="Q158" s="213">
        <v>0</v>
      </c>
      <c r="R158" s="213">
        <f t="shared" si="32"/>
        <v>0</v>
      </c>
      <c r="S158" s="213">
        <v>0</v>
      </c>
      <c r="T158" s="214">
        <f t="shared" si="3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15" t="s">
        <v>200</v>
      </c>
      <c r="AT158" s="215" t="s">
        <v>131</v>
      </c>
      <c r="AU158" s="215" t="s">
        <v>82</v>
      </c>
      <c r="AY158" s="16" t="s">
        <v>129</v>
      </c>
      <c r="BE158" s="216">
        <f t="shared" si="34"/>
        <v>0</v>
      </c>
      <c r="BF158" s="216">
        <f t="shared" si="35"/>
        <v>0</v>
      </c>
      <c r="BG158" s="216">
        <f t="shared" si="36"/>
        <v>0</v>
      </c>
      <c r="BH158" s="216">
        <f t="shared" si="37"/>
        <v>0</v>
      </c>
      <c r="BI158" s="216">
        <f t="shared" si="38"/>
        <v>0</v>
      </c>
      <c r="BJ158" s="16" t="s">
        <v>82</v>
      </c>
      <c r="BK158" s="216">
        <f t="shared" si="39"/>
        <v>0</v>
      </c>
      <c r="BL158" s="16" t="s">
        <v>200</v>
      </c>
      <c r="BM158" s="215" t="s">
        <v>533</v>
      </c>
    </row>
    <row r="159" spans="1:65" s="2" customFormat="1" ht="16.5" customHeight="1">
      <c r="A159" s="33"/>
      <c r="B159" s="34"/>
      <c r="C159" s="203" t="s">
        <v>237</v>
      </c>
      <c r="D159" s="203" t="s">
        <v>131</v>
      </c>
      <c r="E159" s="204" t="s">
        <v>534</v>
      </c>
      <c r="F159" s="205" t="s">
        <v>535</v>
      </c>
      <c r="G159" s="206" t="s">
        <v>536</v>
      </c>
      <c r="H159" s="207">
        <v>2</v>
      </c>
      <c r="I159" s="208"/>
      <c r="J159" s="209">
        <f t="shared" si="30"/>
        <v>0</v>
      </c>
      <c r="K159" s="210"/>
      <c r="L159" s="38"/>
      <c r="M159" s="211" t="s">
        <v>1</v>
      </c>
      <c r="N159" s="212" t="s">
        <v>39</v>
      </c>
      <c r="O159" s="70"/>
      <c r="P159" s="213">
        <f t="shared" si="31"/>
        <v>0</v>
      </c>
      <c r="Q159" s="213">
        <v>0</v>
      </c>
      <c r="R159" s="213">
        <f t="shared" si="32"/>
        <v>0</v>
      </c>
      <c r="S159" s="213">
        <v>0</v>
      </c>
      <c r="T159" s="214">
        <f t="shared" si="3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15" t="s">
        <v>200</v>
      </c>
      <c r="AT159" s="215" t="s">
        <v>131</v>
      </c>
      <c r="AU159" s="215" t="s">
        <v>82</v>
      </c>
      <c r="AY159" s="16" t="s">
        <v>129</v>
      </c>
      <c r="BE159" s="216">
        <f t="shared" si="34"/>
        <v>0</v>
      </c>
      <c r="BF159" s="216">
        <f t="shared" si="35"/>
        <v>0</v>
      </c>
      <c r="BG159" s="216">
        <f t="shared" si="36"/>
        <v>0</v>
      </c>
      <c r="BH159" s="216">
        <f t="shared" si="37"/>
        <v>0</v>
      </c>
      <c r="BI159" s="216">
        <f t="shared" si="38"/>
        <v>0</v>
      </c>
      <c r="BJ159" s="16" t="s">
        <v>82</v>
      </c>
      <c r="BK159" s="216">
        <f t="shared" si="39"/>
        <v>0</v>
      </c>
      <c r="BL159" s="16" t="s">
        <v>200</v>
      </c>
      <c r="BM159" s="215" t="s">
        <v>250</v>
      </c>
    </row>
    <row r="160" spans="1:65" s="12" customFormat="1" ht="25.9" customHeight="1">
      <c r="B160" s="187"/>
      <c r="C160" s="188"/>
      <c r="D160" s="189" t="s">
        <v>73</v>
      </c>
      <c r="E160" s="190" t="s">
        <v>537</v>
      </c>
      <c r="F160" s="190" t="s">
        <v>538</v>
      </c>
      <c r="G160" s="188"/>
      <c r="H160" s="188"/>
      <c r="I160" s="191"/>
      <c r="J160" s="192">
        <f>BK160</f>
        <v>0</v>
      </c>
      <c r="K160" s="188"/>
      <c r="L160" s="193"/>
      <c r="M160" s="194"/>
      <c r="N160" s="195"/>
      <c r="O160" s="195"/>
      <c r="P160" s="196">
        <f>SUM(P161:P162)</f>
        <v>0</v>
      </c>
      <c r="Q160" s="195"/>
      <c r="R160" s="196">
        <f>SUM(R161:R162)</f>
        <v>0</v>
      </c>
      <c r="S160" s="195"/>
      <c r="T160" s="197">
        <f>SUM(T161:T162)</f>
        <v>0</v>
      </c>
      <c r="AR160" s="198" t="s">
        <v>82</v>
      </c>
      <c r="AT160" s="199" t="s">
        <v>73</v>
      </c>
      <c r="AU160" s="199" t="s">
        <v>74</v>
      </c>
      <c r="AY160" s="198" t="s">
        <v>129</v>
      </c>
      <c r="BK160" s="200">
        <f>SUM(BK161:BK162)</f>
        <v>0</v>
      </c>
    </row>
    <row r="161" spans="1:65" s="2" customFormat="1" ht="21.75" customHeight="1">
      <c r="A161" s="33"/>
      <c r="B161" s="34"/>
      <c r="C161" s="203" t="s">
        <v>367</v>
      </c>
      <c r="D161" s="203" t="s">
        <v>131</v>
      </c>
      <c r="E161" s="204" t="s">
        <v>539</v>
      </c>
      <c r="F161" s="205" t="s">
        <v>540</v>
      </c>
      <c r="G161" s="206" t="s">
        <v>489</v>
      </c>
      <c r="H161" s="256"/>
      <c r="I161" s="208"/>
      <c r="J161" s="209">
        <f>ROUND(I161*H161,2)</f>
        <v>0</v>
      </c>
      <c r="K161" s="210"/>
      <c r="L161" s="38"/>
      <c r="M161" s="211" t="s">
        <v>1</v>
      </c>
      <c r="N161" s="212" t="s">
        <v>39</v>
      </c>
      <c r="O161" s="70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15" t="s">
        <v>135</v>
      </c>
      <c r="AT161" s="215" t="s">
        <v>131</v>
      </c>
      <c r="AU161" s="215" t="s">
        <v>82</v>
      </c>
      <c r="AY161" s="16" t="s">
        <v>129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6" t="s">
        <v>82</v>
      </c>
      <c r="BK161" s="216">
        <f>ROUND(I161*H161,2)</f>
        <v>0</v>
      </c>
      <c r="BL161" s="16" t="s">
        <v>135</v>
      </c>
      <c r="BM161" s="215" t="s">
        <v>541</v>
      </c>
    </row>
    <row r="162" spans="1:65" s="2" customFormat="1" ht="16.5" customHeight="1">
      <c r="A162" s="33"/>
      <c r="B162" s="34"/>
      <c r="C162" s="203" t="s">
        <v>371</v>
      </c>
      <c r="D162" s="203" t="s">
        <v>131</v>
      </c>
      <c r="E162" s="204" t="s">
        <v>542</v>
      </c>
      <c r="F162" s="205" t="s">
        <v>543</v>
      </c>
      <c r="G162" s="206" t="s">
        <v>544</v>
      </c>
      <c r="H162" s="207">
        <v>1</v>
      </c>
      <c r="I162" s="208"/>
      <c r="J162" s="209">
        <f>ROUND(I162*H162,2)</f>
        <v>0</v>
      </c>
      <c r="K162" s="210"/>
      <c r="L162" s="38"/>
      <c r="M162" s="240" t="s">
        <v>1</v>
      </c>
      <c r="N162" s="241" t="s">
        <v>39</v>
      </c>
      <c r="O162" s="242"/>
      <c r="P162" s="243">
        <f>O162*H162</f>
        <v>0</v>
      </c>
      <c r="Q162" s="243">
        <v>0</v>
      </c>
      <c r="R162" s="243">
        <f>Q162*H162</f>
        <v>0</v>
      </c>
      <c r="S162" s="243">
        <v>0</v>
      </c>
      <c r="T162" s="244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15" t="s">
        <v>135</v>
      </c>
      <c r="AT162" s="215" t="s">
        <v>131</v>
      </c>
      <c r="AU162" s="215" t="s">
        <v>82</v>
      </c>
      <c r="AY162" s="16" t="s">
        <v>129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6" t="s">
        <v>82</v>
      </c>
      <c r="BK162" s="216">
        <f>ROUND(I162*H162,2)</f>
        <v>0</v>
      </c>
      <c r="BL162" s="16" t="s">
        <v>135</v>
      </c>
      <c r="BM162" s="215" t="s">
        <v>545</v>
      </c>
    </row>
    <row r="163" spans="1:65" s="2" customFormat="1" ht="6.95" customHeight="1">
      <c r="A163" s="33"/>
      <c r="B163" s="53"/>
      <c r="C163" s="54"/>
      <c r="D163" s="54"/>
      <c r="E163" s="54"/>
      <c r="F163" s="54"/>
      <c r="G163" s="54"/>
      <c r="H163" s="54"/>
      <c r="I163" s="151"/>
      <c r="J163" s="54"/>
      <c r="K163" s="54"/>
      <c r="L163" s="38"/>
      <c r="M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</row>
  </sheetData>
  <autoFilter ref="C121:K162" xr:uid="{00000000-0009-0000-0000-000004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33"/>
  <sheetViews>
    <sheetView showGridLines="0" workbookViewId="0">
      <selection activeCell="F132" sqref="F13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7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AT2" s="16" t="s">
        <v>95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10"/>
      <c r="J3" s="109"/>
      <c r="K3" s="109"/>
      <c r="L3" s="19"/>
      <c r="AT3" s="16" t="s">
        <v>84</v>
      </c>
    </row>
    <row r="4" spans="1:46" s="1" customFormat="1" ht="24.95" customHeight="1">
      <c r="B4" s="19"/>
      <c r="D4" s="111" t="s">
        <v>96</v>
      </c>
      <c r="I4" s="107"/>
      <c r="L4" s="19"/>
      <c r="M4" s="112" t="s">
        <v>10</v>
      </c>
      <c r="AT4" s="16" t="s">
        <v>4</v>
      </c>
    </row>
    <row r="5" spans="1:46" s="1" customFormat="1" ht="6.95" customHeight="1">
      <c r="B5" s="19"/>
      <c r="I5" s="107"/>
      <c r="L5" s="19"/>
    </row>
    <row r="6" spans="1:46" s="1" customFormat="1" ht="12" customHeight="1">
      <c r="B6" s="19"/>
      <c r="D6" s="113" t="s">
        <v>16</v>
      </c>
      <c r="I6" s="107"/>
      <c r="L6" s="19"/>
    </row>
    <row r="7" spans="1:46" s="1" customFormat="1" ht="16.5" customHeight="1">
      <c r="B7" s="19"/>
      <c r="E7" s="301" t="str">
        <f>'Rekapitulace stavby'!K6</f>
        <v>Úprava zpevněných ploch a sanace objektu - VŠ Menza Olomouc</v>
      </c>
      <c r="F7" s="302"/>
      <c r="G7" s="302"/>
      <c r="H7" s="302"/>
      <c r="I7" s="107"/>
      <c r="L7" s="19"/>
    </row>
    <row r="8" spans="1:46" s="2" customFormat="1" ht="12" customHeight="1">
      <c r="A8" s="33"/>
      <c r="B8" s="38"/>
      <c r="C8" s="33"/>
      <c r="D8" s="113" t="s">
        <v>97</v>
      </c>
      <c r="E8" s="33"/>
      <c r="F8" s="33"/>
      <c r="G8" s="33"/>
      <c r="H8" s="33"/>
      <c r="I8" s="114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03" t="s">
        <v>546</v>
      </c>
      <c r="F9" s="304"/>
      <c r="G9" s="304"/>
      <c r="H9" s="304"/>
      <c r="I9" s="114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8"/>
      <c r="C10" s="33"/>
      <c r="D10" s="33"/>
      <c r="E10" s="33"/>
      <c r="F10" s="33"/>
      <c r="G10" s="33"/>
      <c r="H10" s="33"/>
      <c r="I10" s="114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3" t="s">
        <v>18</v>
      </c>
      <c r="E11" s="33"/>
      <c r="F11" s="115" t="s">
        <v>1</v>
      </c>
      <c r="G11" s="33"/>
      <c r="H11" s="33"/>
      <c r="I11" s="116" t="s">
        <v>19</v>
      </c>
      <c r="J11" s="115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3" t="s">
        <v>20</v>
      </c>
      <c r="E12" s="33"/>
      <c r="F12" s="115" t="s">
        <v>21</v>
      </c>
      <c r="G12" s="33"/>
      <c r="H12" s="33"/>
      <c r="I12" s="116" t="s">
        <v>22</v>
      </c>
      <c r="J12" s="117" t="str">
        <f>'Rekapitulace stavby'!AN8</f>
        <v>17. 3. 2020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114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3" t="s">
        <v>24</v>
      </c>
      <c r="E14" s="33"/>
      <c r="F14" s="33"/>
      <c r="G14" s="33"/>
      <c r="H14" s="33"/>
      <c r="I14" s="116" t="s">
        <v>25</v>
      </c>
      <c r="J14" s="115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5" t="s">
        <v>26</v>
      </c>
      <c r="F15" s="33"/>
      <c r="G15" s="33"/>
      <c r="H15" s="33"/>
      <c r="I15" s="116" t="s">
        <v>27</v>
      </c>
      <c r="J15" s="115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114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3" t="s">
        <v>28</v>
      </c>
      <c r="E17" s="33"/>
      <c r="F17" s="33"/>
      <c r="G17" s="33"/>
      <c r="H17" s="33"/>
      <c r="I17" s="116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05" t="str">
        <f>'Rekapitulace stavby'!E14</f>
        <v>Vyplň údaj</v>
      </c>
      <c r="F18" s="306"/>
      <c r="G18" s="306"/>
      <c r="H18" s="306"/>
      <c r="I18" s="116" t="s">
        <v>27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114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3" t="s">
        <v>30</v>
      </c>
      <c r="E20" s="33"/>
      <c r="F20" s="33"/>
      <c r="G20" s="33"/>
      <c r="H20" s="33"/>
      <c r="I20" s="116" t="s">
        <v>25</v>
      </c>
      <c r="J20" s="115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5" t="s">
        <v>26</v>
      </c>
      <c r="F21" s="33"/>
      <c r="G21" s="33"/>
      <c r="H21" s="33"/>
      <c r="I21" s="116" t="s">
        <v>27</v>
      </c>
      <c r="J21" s="115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114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3" t="s">
        <v>32</v>
      </c>
      <c r="E23" s="33"/>
      <c r="F23" s="33"/>
      <c r="G23" s="33"/>
      <c r="H23" s="33"/>
      <c r="I23" s="116" t="s">
        <v>25</v>
      </c>
      <c r="J23" s="115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5" t="s">
        <v>26</v>
      </c>
      <c r="F24" s="33"/>
      <c r="G24" s="33"/>
      <c r="H24" s="33"/>
      <c r="I24" s="116" t="s">
        <v>27</v>
      </c>
      <c r="J24" s="115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114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3" t="s">
        <v>33</v>
      </c>
      <c r="E26" s="33"/>
      <c r="F26" s="33"/>
      <c r="G26" s="33"/>
      <c r="H26" s="33"/>
      <c r="I26" s="114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8"/>
      <c r="B27" s="119"/>
      <c r="C27" s="118"/>
      <c r="D27" s="118"/>
      <c r="E27" s="307" t="s">
        <v>1</v>
      </c>
      <c r="F27" s="307"/>
      <c r="G27" s="307"/>
      <c r="H27" s="307"/>
      <c r="I27" s="120"/>
      <c r="J27" s="118"/>
      <c r="K27" s="118"/>
      <c r="L27" s="121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114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22"/>
      <c r="E29" s="122"/>
      <c r="F29" s="122"/>
      <c r="G29" s="122"/>
      <c r="H29" s="122"/>
      <c r="I29" s="123"/>
      <c r="J29" s="122"/>
      <c r="K29" s="12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24" t="s">
        <v>34</v>
      </c>
      <c r="E30" s="33"/>
      <c r="F30" s="33"/>
      <c r="G30" s="33"/>
      <c r="H30" s="33"/>
      <c r="I30" s="114"/>
      <c r="J30" s="125">
        <f>ROUND(J121,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2"/>
      <c r="E31" s="122"/>
      <c r="F31" s="122"/>
      <c r="G31" s="122"/>
      <c r="H31" s="122"/>
      <c r="I31" s="123"/>
      <c r="J31" s="122"/>
      <c r="K31" s="122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6" t="s">
        <v>36</v>
      </c>
      <c r="G32" s="33"/>
      <c r="H32" s="33"/>
      <c r="I32" s="127" t="s">
        <v>35</v>
      </c>
      <c r="J32" s="126" t="s">
        <v>37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8" t="s">
        <v>38</v>
      </c>
      <c r="E33" s="113" t="s">
        <v>39</v>
      </c>
      <c r="F33" s="129">
        <f>ROUND((SUM(BE121:BE132)),  2)</f>
        <v>0</v>
      </c>
      <c r="G33" s="33"/>
      <c r="H33" s="33"/>
      <c r="I33" s="130">
        <v>0.21</v>
      </c>
      <c r="J33" s="129">
        <f>ROUND(((SUM(BE121:BE132))*I33),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3" t="s">
        <v>40</v>
      </c>
      <c r="F34" s="129">
        <f>ROUND((SUM(BF121:BF132)),  2)</f>
        <v>0</v>
      </c>
      <c r="G34" s="33"/>
      <c r="H34" s="33"/>
      <c r="I34" s="130">
        <v>0.15</v>
      </c>
      <c r="J34" s="129">
        <f>ROUND(((SUM(BF121:BF132))*I34),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3" t="s">
        <v>41</v>
      </c>
      <c r="F35" s="129">
        <f>ROUND((SUM(BG121:BG132)),  2)</f>
        <v>0</v>
      </c>
      <c r="G35" s="33"/>
      <c r="H35" s="33"/>
      <c r="I35" s="130">
        <v>0.21</v>
      </c>
      <c r="J35" s="129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3" t="s">
        <v>42</v>
      </c>
      <c r="F36" s="129">
        <f>ROUND((SUM(BH121:BH132)),  2)</f>
        <v>0</v>
      </c>
      <c r="G36" s="33"/>
      <c r="H36" s="33"/>
      <c r="I36" s="130">
        <v>0.15</v>
      </c>
      <c r="J36" s="129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3" t="s">
        <v>43</v>
      </c>
      <c r="F37" s="129">
        <f>ROUND((SUM(BI121:BI132)),  2)</f>
        <v>0</v>
      </c>
      <c r="G37" s="33"/>
      <c r="H37" s="33"/>
      <c r="I37" s="130">
        <v>0</v>
      </c>
      <c r="J37" s="129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114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31"/>
      <c r="D39" s="132" t="s">
        <v>44</v>
      </c>
      <c r="E39" s="133"/>
      <c r="F39" s="133"/>
      <c r="G39" s="134" t="s">
        <v>45</v>
      </c>
      <c r="H39" s="135" t="s">
        <v>46</v>
      </c>
      <c r="I39" s="136"/>
      <c r="J39" s="137">
        <f>SUM(J30:J37)</f>
        <v>0</v>
      </c>
      <c r="K39" s="138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114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I41" s="107"/>
      <c r="L41" s="19"/>
    </row>
    <row r="42" spans="1:31" s="1" customFormat="1" ht="14.45" customHeight="1">
      <c r="B42" s="19"/>
      <c r="I42" s="107"/>
      <c r="L42" s="19"/>
    </row>
    <row r="43" spans="1:31" s="1" customFormat="1" ht="14.45" customHeight="1">
      <c r="B43" s="19"/>
      <c r="I43" s="107"/>
      <c r="L43" s="19"/>
    </row>
    <row r="44" spans="1:31" s="1" customFormat="1" ht="14.45" customHeight="1">
      <c r="B44" s="19"/>
      <c r="I44" s="107"/>
      <c r="L44" s="19"/>
    </row>
    <row r="45" spans="1:31" s="1" customFormat="1" ht="14.45" customHeight="1">
      <c r="B45" s="19"/>
      <c r="I45" s="107"/>
      <c r="L45" s="19"/>
    </row>
    <row r="46" spans="1:31" s="1" customFormat="1" ht="14.45" customHeight="1">
      <c r="B46" s="19"/>
      <c r="I46" s="107"/>
      <c r="L46" s="19"/>
    </row>
    <row r="47" spans="1:31" s="1" customFormat="1" ht="14.45" customHeight="1">
      <c r="B47" s="19"/>
      <c r="I47" s="107"/>
      <c r="L47" s="19"/>
    </row>
    <row r="48" spans="1:31" s="1" customFormat="1" ht="14.45" customHeight="1">
      <c r="B48" s="19"/>
      <c r="I48" s="107"/>
      <c r="L48" s="19"/>
    </row>
    <row r="49" spans="1:31" s="1" customFormat="1" ht="14.45" customHeight="1">
      <c r="B49" s="19"/>
      <c r="I49" s="107"/>
      <c r="L49" s="19"/>
    </row>
    <row r="50" spans="1:31" s="2" customFormat="1" ht="14.45" customHeight="1">
      <c r="B50" s="50"/>
      <c r="D50" s="139" t="s">
        <v>47</v>
      </c>
      <c r="E50" s="140"/>
      <c r="F50" s="140"/>
      <c r="G50" s="139" t="s">
        <v>48</v>
      </c>
      <c r="H50" s="140"/>
      <c r="I50" s="141"/>
      <c r="J50" s="140"/>
      <c r="K50" s="140"/>
      <c r="L50" s="50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3"/>
      <c r="B61" s="38"/>
      <c r="C61" s="33"/>
      <c r="D61" s="142" t="s">
        <v>49</v>
      </c>
      <c r="E61" s="143"/>
      <c r="F61" s="144" t="s">
        <v>50</v>
      </c>
      <c r="G61" s="142" t="s">
        <v>49</v>
      </c>
      <c r="H61" s="143"/>
      <c r="I61" s="145"/>
      <c r="J61" s="146" t="s">
        <v>50</v>
      </c>
      <c r="K61" s="143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3"/>
      <c r="B65" s="38"/>
      <c r="C65" s="33"/>
      <c r="D65" s="139" t="s">
        <v>51</v>
      </c>
      <c r="E65" s="147"/>
      <c r="F65" s="147"/>
      <c r="G65" s="139" t="s">
        <v>52</v>
      </c>
      <c r="H65" s="147"/>
      <c r="I65" s="148"/>
      <c r="J65" s="147"/>
      <c r="K65" s="14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3"/>
      <c r="B76" s="38"/>
      <c r="C76" s="33"/>
      <c r="D76" s="142" t="s">
        <v>49</v>
      </c>
      <c r="E76" s="143"/>
      <c r="F76" s="144" t="s">
        <v>50</v>
      </c>
      <c r="G76" s="142" t="s">
        <v>49</v>
      </c>
      <c r="H76" s="143"/>
      <c r="I76" s="145"/>
      <c r="J76" s="146" t="s">
        <v>50</v>
      </c>
      <c r="K76" s="143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49"/>
      <c r="C77" s="150"/>
      <c r="D77" s="150"/>
      <c r="E77" s="150"/>
      <c r="F77" s="150"/>
      <c r="G77" s="150"/>
      <c r="H77" s="150"/>
      <c r="I77" s="151"/>
      <c r="J77" s="150"/>
      <c r="K77" s="150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hidden="1" customHeight="1">
      <c r="A81" s="33"/>
      <c r="B81" s="152"/>
      <c r="C81" s="153"/>
      <c r="D81" s="153"/>
      <c r="E81" s="153"/>
      <c r="F81" s="153"/>
      <c r="G81" s="153"/>
      <c r="H81" s="153"/>
      <c r="I81" s="154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hidden="1" customHeight="1">
      <c r="A82" s="33"/>
      <c r="B82" s="34"/>
      <c r="C82" s="22" t="s">
        <v>99</v>
      </c>
      <c r="D82" s="35"/>
      <c r="E82" s="35"/>
      <c r="F82" s="35"/>
      <c r="G82" s="35"/>
      <c r="H82" s="35"/>
      <c r="I82" s="114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hidden="1" customHeight="1">
      <c r="A83" s="33"/>
      <c r="B83" s="34"/>
      <c r="C83" s="35"/>
      <c r="D83" s="35"/>
      <c r="E83" s="35"/>
      <c r="F83" s="35"/>
      <c r="G83" s="35"/>
      <c r="H83" s="35"/>
      <c r="I83" s="114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hidden="1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114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hidden="1" customHeight="1">
      <c r="A85" s="33"/>
      <c r="B85" s="34"/>
      <c r="C85" s="35"/>
      <c r="D85" s="35"/>
      <c r="E85" s="299" t="str">
        <f>E7</f>
        <v>Úprava zpevněných ploch a sanace objektu - VŠ Menza Olomouc</v>
      </c>
      <c r="F85" s="300"/>
      <c r="G85" s="300"/>
      <c r="H85" s="300"/>
      <c r="I85" s="114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hidden="1" customHeight="1">
      <c r="A86" s="33"/>
      <c r="B86" s="34"/>
      <c r="C86" s="28" t="s">
        <v>97</v>
      </c>
      <c r="D86" s="35"/>
      <c r="E86" s="35"/>
      <c r="F86" s="35"/>
      <c r="G86" s="35"/>
      <c r="H86" s="35"/>
      <c r="I86" s="114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hidden="1" customHeight="1">
      <c r="A87" s="33"/>
      <c r="B87" s="34"/>
      <c r="C87" s="35"/>
      <c r="D87" s="35"/>
      <c r="E87" s="280" t="str">
        <f>E9</f>
        <v>VRN - VRN</v>
      </c>
      <c r="F87" s="298"/>
      <c r="G87" s="298"/>
      <c r="H87" s="298"/>
      <c r="I87" s="114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hidden="1" customHeight="1">
      <c r="A88" s="33"/>
      <c r="B88" s="34"/>
      <c r="C88" s="35"/>
      <c r="D88" s="35"/>
      <c r="E88" s="35"/>
      <c r="F88" s="35"/>
      <c r="G88" s="35"/>
      <c r="H88" s="35"/>
      <c r="I88" s="114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hidden="1" customHeight="1">
      <c r="A89" s="33"/>
      <c r="B89" s="34"/>
      <c r="C89" s="28" t="s">
        <v>20</v>
      </c>
      <c r="D89" s="35"/>
      <c r="E89" s="35"/>
      <c r="F89" s="26" t="str">
        <f>F12</f>
        <v>tř. 17. listopadu 54</v>
      </c>
      <c r="G89" s="35"/>
      <c r="H89" s="35"/>
      <c r="I89" s="116" t="s">
        <v>22</v>
      </c>
      <c r="J89" s="65" t="str">
        <f>IF(J12="","",J12)</f>
        <v>17. 3. 2020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hidden="1" customHeight="1">
      <c r="A90" s="33"/>
      <c r="B90" s="34"/>
      <c r="C90" s="35"/>
      <c r="D90" s="35"/>
      <c r="E90" s="35"/>
      <c r="F90" s="35"/>
      <c r="G90" s="35"/>
      <c r="H90" s="35"/>
      <c r="I90" s="114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hidden="1" customHeight="1">
      <c r="A91" s="33"/>
      <c r="B91" s="34"/>
      <c r="C91" s="28" t="s">
        <v>24</v>
      </c>
      <c r="D91" s="35"/>
      <c r="E91" s="35"/>
      <c r="F91" s="26" t="str">
        <f>E15</f>
        <v xml:space="preserve"> </v>
      </c>
      <c r="G91" s="35"/>
      <c r="H91" s="35"/>
      <c r="I91" s="116" t="s">
        <v>30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hidden="1" customHeight="1">
      <c r="A92" s="33"/>
      <c r="B92" s="34"/>
      <c r="C92" s="28" t="s">
        <v>28</v>
      </c>
      <c r="D92" s="35"/>
      <c r="E92" s="35"/>
      <c r="F92" s="26" t="str">
        <f>IF(E18="","",E18)</f>
        <v>Vyplň údaj</v>
      </c>
      <c r="G92" s="35"/>
      <c r="H92" s="35"/>
      <c r="I92" s="116" t="s">
        <v>32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hidden="1" customHeight="1">
      <c r="A93" s="33"/>
      <c r="B93" s="34"/>
      <c r="C93" s="35"/>
      <c r="D93" s="35"/>
      <c r="E93" s="35"/>
      <c r="F93" s="35"/>
      <c r="G93" s="35"/>
      <c r="H93" s="35"/>
      <c r="I93" s="114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hidden="1" customHeight="1">
      <c r="A94" s="33"/>
      <c r="B94" s="34"/>
      <c r="C94" s="155" t="s">
        <v>100</v>
      </c>
      <c r="D94" s="156"/>
      <c r="E94" s="156"/>
      <c r="F94" s="156"/>
      <c r="G94" s="156"/>
      <c r="H94" s="156"/>
      <c r="I94" s="157"/>
      <c r="J94" s="158" t="s">
        <v>101</v>
      </c>
      <c r="K94" s="15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hidden="1" customHeight="1">
      <c r="A95" s="33"/>
      <c r="B95" s="34"/>
      <c r="C95" s="35"/>
      <c r="D95" s="35"/>
      <c r="E95" s="35"/>
      <c r="F95" s="35"/>
      <c r="G95" s="35"/>
      <c r="H95" s="35"/>
      <c r="I95" s="114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hidden="1" customHeight="1">
      <c r="A96" s="33"/>
      <c r="B96" s="34"/>
      <c r="C96" s="159" t="s">
        <v>102</v>
      </c>
      <c r="D96" s="35"/>
      <c r="E96" s="35"/>
      <c r="F96" s="35"/>
      <c r="G96" s="35"/>
      <c r="H96" s="35"/>
      <c r="I96" s="114"/>
      <c r="J96" s="83">
        <f>J121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103</v>
      </c>
    </row>
    <row r="97" spans="1:31" s="9" customFormat="1" ht="24.95" hidden="1" customHeight="1">
      <c r="B97" s="160"/>
      <c r="C97" s="161"/>
      <c r="D97" s="162" t="s">
        <v>547</v>
      </c>
      <c r="E97" s="163"/>
      <c r="F97" s="163"/>
      <c r="G97" s="163"/>
      <c r="H97" s="163"/>
      <c r="I97" s="164"/>
      <c r="J97" s="165">
        <f>J122</f>
        <v>0</v>
      </c>
      <c r="K97" s="161"/>
      <c r="L97" s="166"/>
    </row>
    <row r="98" spans="1:31" s="10" customFormat="1" ht="19.899999999999999" hidden="1" customHeight="1">
      <c r="B98" s="167"/>
      <c r="C98" s="168"/>
      <c r="D98" s="169" t="s">
        <v>548</v>
      </c>
      <c r="E98" s="170"/>
      <c r="F98" s="170"/>
      <c r="G98" s="170"/>
      <c r="H98" s="170"/>
      <c r="I98" s="171"/>
      <c r="J98" s="172">
        <f>J123</f>
        <v>0</v>
      </c>
      <c r="K98" s="168"/>
      <c r="L98" s="173"/>
    </row>
    <row r="99" spans="1:31" s="10" customFormat="1" ht="19.899999999999999" hidden="1" customHeight="1">
      <c r="B99" s="167"/>
      <c r="C99" s="168"/>
      <c r="D99" s="169" t="s">
        <v>549</v>
      </c>
      <c r="E99" s="170"/>
      <c r="F99" s="170"/>
      <c r="G99" s="170"/>
      <c r="H99" s="170"/>
      <c r="I99" s="171"/>
      <c r="J99" s="172">
        <f>J125</f>
        <v>0</v>
      </c>
      <c r="K99" s="168"/>
      <c r="L99" s="173"/>
    </row>
    <row r="100" spans="1:31" s="10" customFormat="1" ht="19.899999999999999" hidden="1" customHeight="1">
      <c r="B100" s="167"/>
      <c r="C100" s="168"/>
      <c r="D100" s="169" t="s">
        <v>550</v>
      </c>
      <c r="E100" s="170"/>
      <c r="F100" s="170"/>
      <c r="G100" s="170"/>
      <c r="H100" s="170"/>
      <c r="I100" s="171"/>
      <c r="J100" s="172">
        <f>J129</f>
        <v>0</v>
      </c>
      <c r="K100" s="168"/>
      <c r="L100" s="173"/>
    </row>
    <row r="101" spans="1:31" s="10" customFormat="1" ht="19.899999999999999" hidden="1" customHeight="1">
      <c r="B101" s="167"/>
      <c r="C101" s="168"/>
      <c r="D101" s="169" t="s">
        <v>551</v>
      </c>
      <c r="E101" s="170"/>
      <c r="F101" s="170"/>
      <c r="G101" s="170"/>
      <c r="H101" s="170"/>
      <c r="I101" s="171"/>
      <c r="J101" s="172">
        <f>J131</f>
        <v>0</v>
      </c>
      <c r="K101" s="168"/>
      <c r="L101" s="173"/>
    </row>
    <row r="102" spans="1:31" s="2" customFormat="1" ht="21.75" hidden="1" customHeight="1">
      <c r="A102" s="33"/>
      <c r="B102" s="34"/>
      <c r="C102" s="35"/>
      <c r="D102" s="35"/>
      <c r="E102" s="35"/>
      <c r="F102" s="35"/>
      <c r="G102" s="35"/>
      <c r="H102" s="35"/>
      <c r="I102" s="114"/>
      <c r="J102" s="35"/>
      <c r="K102" s="35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 ht="6.95" hidden="1" customHeight="1">
      <c r="A103" s="33"/>
      <c r="B103" s="53"/>
      <c r="C103" s="54"/>
      <c r="D103" s="54"/>
      <c r="E103" s="54"/>
      <c r="F103" s="54"/>
      <c r="G103" s="54"/>
      <c r="H103" s="54"/>
      <c r="I103" s="151"/>
      <c r="J103" s="54"/>
      <c r="K103" s="54"/>
      <c r="L103" s="5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hidden="1"/>
    <row r="105" spans="1:31" hidden="1"/>
    <row r="106" spans="1:31" hidden="1"/>
    <row r="107" spans="1:31" s="2" customFormat="1" ht="6.95" customHeight="1">
      <c r="A107" s="33"/>
      <c r="B107" s="55"/>
      <c r="C107" s="56"/>
      <c r="D107" s="56"/>
      <c r="E107" s="56"/>
      <c r="F107" s="56"/>
      <c r="G107" s="56"/>
      <c r="H107" s="56"/>
      <c r="I107" s="154"/>
      <c r="J107" s="56"/>
      <c r="K107" s="56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24.95" customHeight="1">
      <c r="A108" s="33"/>
      <c r="B108" s="34"/>
      <c r="C108" s="22" t="s">
        <v>114</v>
      </c>
      <c r="D108" s="35"/>
      <c r="E108" s="35"/>
      <c r="F108" s="35"/>
      <c r="G108" s="35"/>
      <c r="H108" s="35"/>
      <c r="I108" s="114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5" customHeight="1">
      <c r="A109" s="33"/>
      <c r="B109" s="34"/>
      <c r="C109" s="35"/>
      <c r="D109" s="35"/>
      <c r="E109" s="35"/>
      <c r="F109" s="35"/>
      <c r="G109" s="35"/>
      <c r="H109" s="35"/>
      <c r="I109" s="114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16</v>
      </c>
      <c r="D110" s="35"/>
      <c r="E110" s="35"/>
      <c r="F110" s="35"/>
      <c r="G110" s="35"/>
      <c r="H110" s="35"/>
      <c r="I110" s="114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6.5" customHeight="1">
      <c r="A111" s="33"/>
      <c r="B111" s="34"/>
      <c r="C111" s="35"/>
      <c r="D111" s="35"/>
      <c r="E111" s="299" t="str">
        <f>E7</f>
        <v>Úprava zpevněných ploch a sanace objektu - VŠ Menza Olomouc</v>
      </c>
      <c r="F111" s="300"/>
      <c r="G111" s="300"/>
      <c r="H111" s="300"/>
      <c r="I111" s="114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97</v>
      </c>
      <c r="D112" s="35"/>
      <c r="E112" s="35"/>
      <c r="F112" s="35"/>
      <c r="G112" s="35"/>
      <c r="H112" s="35"/>
      <c r="I112" s="114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5"/>
      <c r="D113" s="35"/>
      <c r="E113" s="280" t="str">
        <f>E9</f>
        <v>VRN - VRN</v>
      </c>
      <c r="F113" s="298"/>
      <c r="G113" s="298"/>
      <c r="H113" s="298"/>
      <c r="I113" s="114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5" customHeight="1">
      <c r="A114" s="33"/>
      <c r="B114" s="34"/>
      <c r="C114" s="35"/>
      <c r="D114" s="35"/>
      <c r="E114" s="35"/>
      <c r="F114" s="35"/>
      <c r="G114" s="35"/>
      <c r="H114" s="35"/>
      <c r="I114" s="114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20</v>
      </c>
      <c r="D115" s="35"/>
      <c r="E115" s="35"/>
      <c r="F115" s="26" t="str">
        <f>F12</f>
        <v>tř. 17. listopadu 54</v>
      </c>
      <c r="G115" s="35"/>
      <c r="H115" s="35"/>
      <c r="I115" s="116" t="s">
        <v>22</v>
      </c>
      <c r="J115" s="65" t="str">
        <f>IF(J12="","",J12)</f>
        <v>17. 3. 2020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5"/>
      <c r="D116" s="35"/>
      <c r="E116" s="35"/>
      <c r="F116" s="35"/>
      <c r="G116" s="35"/>
      <c r="H116" s="35"/>
      <c r="I116" s="114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2" customHeight="1">
      <c r="A117" s="33"/>
      <c r="B117" s="34"/>
      <c r="C117" s="28" t="s">
        <v>24</v>
      </c>
      <c r="D117" s="35"/>
      <c r="E117" s="35"/>
      <c r="F117" s="26" t="str">
        <f>E15</f>
        <v xml:space="preserve"> </v>
      </c>
      <c r="G117" s="35"/>
      <c r="H117" s="35"/>
      <c r="I117" s="116" t="s">
        <v>30</v>
      </c>
      <c r="J117" s="31" t="str">
        <f>E21</f>
        <v xml:space="preserve"> 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28</v>
      </c>
      <c r="D118" s="35"/>
      <c r="E118" s="35"/>
      <c r="F118" s="26" t="str">
        <f>IF(E18="","",E18)</f>
        <v>Vyplň údaj</v>
      </c>
      <c r="G118" s="35"/>
      <c r="H118" s="35"/>
      <c r="I118" s="116" t="s">
        <v>32</v>
      </c>
      <c r="J118" s="31" t="str">
        <f>E24</f>
        <v xml:space="preserve"> 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0.35" customHeight="1">
      <c r="A119" s="33"/>
      <c r="B119" s="34"/>
      <c r="C119" s="35"/>
      <c r="D119" s="35"/>
      <c r="E119" s="35"/>
      <c r="F119" s="35"/>
      <c r="G119" s="35"/>
      <c r="H119" s="35"/>
      <c r="I119" s="114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1" customFormat="1" ht="29.25" customHeight="1">
      <c r="A120" s="174"/>
      <c r="B120" s="175"/>
      <c r="C120" s="176" t="s">
        <v>115</v>
      </c>
      <c r="D120" s="177" t="s">
        <v>59</v>
      </c>
      <c r="E120" s="177" t="s">
        <v>55</v>
      </c>
      <c r="F120" s="177" t="s">
        <v>56</v>
      </c>
      <c r="G120" s="177" t="s">
        <v>116</v>
      </c>
      <c r="H120" s="177" t="s">
        <v>117</v>
      </c>
      <c r="I120" s="178" t="s">
        <v>118</v>
      </c>
      <c r="J120" s="179" t="s">
        <v>101</v>
      </c>
      <c r="K120" s="180" t="s">
        <v>119</v>
      </c>
      <c r="L120" s="181"/>
      <c r="M120" s="74" t="s">
        <v>1</v>
      </c>
      <c r="N120" s="75" t="s">
        <v>38</v>
      </c>
      <c r="O120" s="75" t="s">
        <v>120</v>
      </c>
      <c r="P120" s="75" t="s">
        <v>121</v>
      </c>
      <c r="Q120" s="75" t="s">
        <v>122</v>
      </c>
      <c r="R120" s="75" t="s">
        <v>123</v>
      </c>
      <c r="S120" s="75" t="s">
        <v>124</v>
      </c>
      <c r="T120" s="76" t="s">
        <v>125</v>
      </c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</row>
    <row r="121" spans="1:65" s="2" customFormat="1" ht="22.9" customHeight="1">
      <c r="A121" s="33"/>
      <c r="B121" s="34"/>
      <c r="C121" s="81" t="s">
        <v>126</v>
      </c>
      <c r="D121" s="35"/>
      <c r="E121" s="35"/>
      <c r="F121" s="35"/>
      <c r="G121" s="35"/>
      <c r="H121" s="35"/>
      <c r="I121" s="114"/>
      <c r="J121" s="182">
        <f>BK121</f>
        <v>0</v>
      </c>
      <c r="K121" s="35"/>
      <c r="L121" s="38"/>
      <c r="M121" s="77"/>
      <c r="N121" s="183"/>
      <c r="O121" s="78"/>
      <c r="P121" s="184">
        <f>P122</f>
        <v>0</v>
      </c>
      <c r="Q121" s="78"/>
      <c r="R121" s="184">
        <f>R122</f>
        <v>0</v>
      </c>
      <c r="S121" s="78"/>
      <c r="T121" s="185">
        <f>T122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6" t="s">
        <v>73</v>
      </c>
      <c r="AU121" s="16" t="s">
        <v>103</v>
      </c>
      <c r="BK121" s="186">
        <f>BK122</f>
        <v>0</v>
      </c>
    </row>
    <row r="122" spans="1:65" s="12" customFormat="1" ht="25.9" customHeight="1">
      <c r="B122" s="187"/>
      <c r="C122" s="188"/>
      <c r="D122" s="189" t="s">
        <v>73</v>
      </c>
      <c r="E122" s="190" t="s">
        <v>94</v>
      </c>
      <c r="F122" s="190" t="s">
        <v>552</v>
      </c>
      <c r="G122" s="188"/>
      <c r="H122" s="188"/>
      <c r="I122" s="191"/>
      <c r="J122" s="192">
        <f>BK122</f>
        <v>0</v>
      </c>
      <c r="K122" s="188"/>
      <c r="L122" s="193"/>
      <c r="M122" s="194"/>
      <c r="N122" s="195"/>
      <c r="O122" s="195"/>
      <c r="P122" s="196">
        <f>P123+P125+P129+P131</f>
        <v>0</v>
      </c>
      <c r="Q122" s="195"/>
      <c r="R122" s="196">
        <f>R123+R125+R129+R131</f>
        <v>0</v>
      </c>
      <c r="S122" s="195"/>
      <c r="T122" s="197">
        <f>T123+T125+T129+T131</f>
        <v>0</v>
      </c>
      <c r="AR122" s="198" t="s">
        <v>151</v>
      </c>
      <c r="AT122" s="199" t="s">
        <v>73</v>
      </c>
      <c r="AU122" s="199" t="s">
        <v>74</v>
      </c>
      <c r="AY122" s="198" t="s">
        <v>129</v>
      </c>
      <c r="BK122" s="200">
        <f>BK123+BK125+BK129+BK131</f>
        <v>0</v>
      </c>
    </row>
    <row r="123" spans="1:65" s="12" customFormat="1" ht="22.9" customHeight="1">
      <c r="B123" s="187"/>
      <c r="C123" s="188"/>
      <c r="D123" s="189" t="s">
        <v>73</v>
      </c>
      <c r="E123" s="201" t="s">
        <v>553</v>
      </c>
      <c r="F123" s="201" t="s">
        <v>554</v>
      </c>
      <c r="G123" s="188"/>
      <c r="H123" s="188"/>
      <c r="I123" s="191"/>
      <c r="J123" s="202">
        <f>BK123</f>
        <v>0</v>
      </c>
      <c r="K123" s="188"/>
      <c r="L123" s="193"/>
      <c r="M123" s="194"/>
      <c r="N123" s="195"/>
      <c r="O123" s="195"/>
      <c r="P123" s="196">
        <f>P124</f>
        <v>0</v>
      </c>
      <c r="Q123" s="195"/>
      <c r="R123" s="196">
        <f>R124</f>
        <v>0</v>
      </c>
      <c r="S123" s="195"/>
      <c r="T123" s="197">
        <f>T124</f>
        <v>0</v>
      </c>
      <c r="AR123" s="198" t="s">
        <v>151</v>
      </c>
      <c r="AT123" s="199" t="s">
        <v>73</v>
      </c>
      <c r="AU123" s="199" t="s">
        <v>82</v>
      </c>
      <c r="AY123" s="198" t="s">
        <v>129</v>
      </c>
      <c r="BK123" s="200">
        <f>BK124</f>
        <v>0</v>
      </c>
    </row>
    <row r="124" spans="1:65" s="2" customFormat="1" ht="16.5" customHeight="1">
      <c r="A124" s="33"/>
      <c r="B124" s="34"/>
      <c r="C124" s="203" t="s">
        <v>82</v>
      </c>
      <c r="D124" s="203" t="s">
        <v>131</v>
      </c>
      <c r="E124" s="204" t="s">
        <v>555</v>
      </c>
      <c r="F124" s="205" t="s">
        <v>556</v>
      </c>
      <c r="G124" s="206" t="s">
        <v>557</v>
      </c>
      <c r="H124" s="207">
        <v>1</v>
      </c>
      <c r="I124" s="208"/>
      <c r="J124" s="209">
        <f>ROUND(I124*H124,2)</f>
        <v>0</v>
      </c>
      <c r="K124" s="210"/>
      <c r="L124" s="38"/>
      <c r="M124" s="211" t="s">
        <v>1</v>
      </c>
      <c r="N124" s="212" t="s">
        <v>39</v>
      </c>
      <c r="O124" s="70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215" t="s">
        <v>558</v>
      </c>
      <c r="AT124" s="215" t="s">
        <v>131</v>
      </c>
      <c r="AU124" s="215" t="s">
        <v>84</v>
      </c>
      <c r="AY124" s="16" t="s">
        <v>129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6" t="s">
        <v>82</v>
      </c>
      <c r="BK124" s="216">
        <f>ROUND(I124*H124,2)</f>
        <v>0</v>
      </c>
      <c r="BL124" s="16" t="s">
        <v>558</v>
      </c>
      <c r="BM124" s="215" t="s">
        <v>559</v>
      </c>
    </row>
    <row r="125" spans="1:65" s="12" customFormat="1" ht="22.9" customHeight="1">
      <c r="B125" s="187"/>
      <c r="C125" s="188"/>
      <c r="D125" s="189" t="s">
        <v>73</v>
      </c>
      <c r="E125" s="201" t="s">
        <v>560</v>
      </c>
      <c r="F125" s="201" t="s">
        <v>561</v>
      </c>
      <c r="G125" s="188"/>
      <c r="H125" s="188"/>
      <c r="I125" s="191"/>
      <c r="J125" s="202">
        <f>BK125</f>
        <v>0</v>
      </c>
      <c r="K125" s="188"/>
      <c r="L125" s="193"/>
      <c r="M125" s="194"/>
      <c r="N125" s="195"/>
      <c r="O125" s="195"/>
      <c r="P125" s="196">
        <f>SUM(P126:P128)</f>
        <v>0</v>
      </c>
      <c r="Q125" s="195"/>
      <c r="R125" s="196">
        <f>SUM(R126:R128)</f>
        <v>0</v>
      </c>
      <c r="S125" s="195"/>
      <c r="T125" s="197">
        <f>SUM(T126:T128)</f>
        <v>0</v>
      </c>
      <c r="AR125" s="198" t="s">
        <v>151</v>
      </c>
      <c r="AT125" s="199" t="s">
        <v>73</v>
      </c>
      <c r="AU125" s="199" t="s">
        <v>82</v>
      </c>
      <c r="AY125" s="198" t="s">
        <v>129</v>
      </c>
      <c r="BK125" s="200">
        <f>SUM(BK126:BK128)</f>
        <v>0</v>
      </c>
    </row>
    <row r="126" spans="1:65" s="2" customFormat="1" ht="16.5" customHeight="1">
      <c r="A126" s="33"/>
      <c r="B126" s="34"/>
      <c r="C126" s="203" t="s">
        <v>84</v>
      </c>
      <c r="D126" s="203" t="s">
        <v>131</v>
      </c>
      <c r="E126" s="204" t="s">
        <v>562</v>
      </c>
      <c r="F126" s="205" t="s">
        <v>561</v>
      </c>
      <c r="G126" s="206" t="s">
        <v>557</v>
      </c>
      <c r="H126" s="207">
        <v>1</v>
      </c>
      <c r="I126" s="208"/>
      <c r="J126" s="209">
        <f>ROUND(I126*H126,2)</f>
        <v>0</v>
      </c>
      <c r="K126" s="210"/>
      <c r="L126" s="38"/>
      <c r="M126" s="211" t="s">
        <v>1</v>
      </c>
      <c r="N126" s="212" t="s">
        <v>39</v>
      </c>
      <c r="O126" s="70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15" t="s">
        <v>558</v>
      </c>
      <c r="AT126" s="215" t="s">
        <v>131</v>
      </c>
      <c r="AU126" s="215" t="s">
        <v>84</v>
      </c>
      <c r="AY126" s="16" t="s">
        <v>129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6" t="s">
        <v>82</v>
      </c>
      <c r="BK126" s="216">
        <f>ROUND(I126*H126,2)</f>
        <v>0</v>
      </c>
      <c r="BL126" s="16" t="s">
        <v>558</v>
      </c>
      <c r="BM126" s="215" t="s">
        <v>563</v>
      </c>
    </row>
    <row r="127" spans="1:65" s="2" customFormat="1" ht="16.5" customHeight="1">
      <c r="A127" s="33"/>
      <c r="B127" s="34"/>
      <c r="C127" s="203" t="s">
        <v>142</v>
      </c>
      <c r="D127" s="203" t="s">
        <v>131</v>
      </c>
      <c r="E127" s="204" t="s">
        <v>564</v>
      </c>
      <c r="F127" s="205" t="s">
        <v>565</v>
      </c>
      <c r="G127" s="206" t="s">
        <v>557</v>
      </c>
      <c r="H127" s="207">
        <v>1</v>
      </c>
      <c r="I127" s="208"/>
      <c r="J127" s="209">
        <f>ROUND(I127*H127,2)</f>
        <v>0</v>
      </c>
      <c r="K127" s="210"/>
      <c r="L127" s="38"/>
      <c r="M127" s="211" t="s">
        <v>1</v>
      </c>
      <c r="N127" s="212" t="s">
        <v>39</v>
      </c>
      <c r="O127" s="70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15" t="s">
        <v>558</v>
      </c>
      <c r="AT127" s="215" t="s">
        <v>131</v>
      </c>
      <c r="AU127" s="215" t="s">
        <v>84</v>
      </c>
      <c r="AY127" s="16" t="s">
        <v>129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6" t="s">
        <v>82</v>
      </c>
      <c r="BK127" s="216">
        <f>ROUND(I127*H127,2)</f>
        <v>0</v>
      </c>
      <c r="BL127" s="16" t="s">
        <v>558</v>
      </c>
      <c r="BM127" s="215" t="s">
        <v>566</v>
      </c>
    </row>
    <row r="128" spans="1:65" s="2" customFormat="1" ht="16.5" customHeight="1">
      <c r="A128" s="33"/>
      <c r="B128" s="34"/>
      <c r="C128" s="203" t="s">
        <v>135</v>
      </c>
      <c r="D128" s="203" t="s">
        <v>131</v>
      </c>
      <c r="E128" s="204" t="s">
        <v>567</v>
      </c>
      <c r="F128" s="205" t="s">
        <v>568</v>
      </c>
      <c r="G128" s="206" t="s">
        <v>557</v>
      </c>
      <c r="H128" s="207">
        <v>1</v>
      </c>
      <c r="I128" s="208"/>
      <c r="J128" s="209">
        <f>ROUND(I128*H128,2)</f>
        <v>0</v>
      </c>
      <c r="K128" s="210"/>
      <c r="L128" s="38"/>
      <c r="M128" s="211" t="s">
        <v>1</v>
      </c>
      <c r="N128" s="212" t="s">
        <v>39</v>
      </c>
      <c r="O128" s="70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15" t="s">
        <v>558</v>
      </c>
      <c r="AT128" s="215" t="s">
        <v>131</v>
      </c>
      <c r="AU128" s="215" t="s">
        <v>84</v>
      </c>
      <c r="AY128" s="16" t="s">
        <v>129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6" t="s">
        <v>82</v>
      </c>
      <c r="BK128" s="216">
        <f>ROUND(I128*H128,2)</f>
        <v>0</v>
      </c>
      <c r="BL128" s="16" t="s">
        <v>558</v>
      </c>
      <c r="BM128" s="215" t="s">
        <v>569</v>
      </c>
    </row>
    <row r="129" spans="1:65" s="12" customFormat="1" ht="22.9" customHeight="1">
      <c r="B129" s="187"/>
      <c r="C129" s="188"/>
      <c r="D129" s="189" t="s">
        <v>73</v>
      </c>
      <c r="E129" s="201" t="s">
        <v>570</v>
      </c>
      <c r="F129" s="201" t="s">
        <v>571</v>
      </c>
      <c r="G129" s="188"/>
      <c r="H129" s="188"/>
      <c r="I129" s="191"/>
      <c r="J129" s="202">
        <f>BK129</f>
        <v>0</v>
      </c>
      <c r="K129" s="188"/>
      <c r="L129" s="193"/>
      <c r="M129" s="194"/>
      <c r="N129" s="195"/>
      <c r="O129" s="195"/>
      <c r="P129" s="196">
        <f>P130</f>
        <v>0</v>
      </c>
      <c r="Q129" s="195"/>
      <c r="R129" s="196">
        <f>R130</f>
        <v>0</v>
      </c>
      <c r="S129" s="195"/>
      <c r="T129" s="197">
        <f>T130</f>
        <v>0</v>
      </c>
      <c r="AR129" s="198" t="s">
        <v>151</v>
      </c>
      <c r="AT129" s="199" t="s">
        <v>73</v>
      </c>
      <c r="AU129" s="199" t="s">
        <v>82</v>
      </c>
      <c r="AY129" s="198" t="s">
        <v>129</v>
      </c>
      <c r="BK129" s="200">
        <f>BK130</f>
        <v>0</v>
      </c>
    </row>
    <row r="130" spans="1:65" s="2" customFormat="1" ht="16.5" customHeight="1">
      <c r="A130" s="33"/>
      <c r="B130" s="34"/>
      <c r="C130" s="203" t="s">
        <v>151</v>
      </c>
      <c r="D130" s="203" t="s">
        <v>131</v>
      </c>
      <c r="E130" s="204" t="s">
        <v>572</v>
      </c>
      <c r="F130" s="205" t="s">
        <v>573</v>
      </c>
      <c r="G130" s="206" t="s">
        <v>557</v>
      </c>
      <c r="H130" s="207">
        <v>1</v>
      </c>
      <c r="I130" s="208"/>
      <c r="J130" s="209">
        <f>ROUND(I130*H130,2)</f>
        <v>0</v>
      </c>
      <c r="K130" s="210"/>
      <c r="L130" s="38"/>
      <c r="M130" s="211" t="s">
        <v>1</v>
      </c>
      <c r="N130" s="212" t="s">
        <v>39</v>
      </c>
      <c r="O130" s="70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15" t="s">
        <v>558</v>
      </c>
      <c r="AT130" s="215" t="s">
        <v>131</v>
      </c>
      <c r="AU130" s="215" t="s">
        <v>84</v>
      </c>
      <c r="AY130" s="16" t="s">
        <v>129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6" t="s">
        <v>82</v>
      </c>
      <c r="BK130" s="216">
        <f>ROUND(I130*H130,2)</f>
        <v>0</v>
      </c>
      <c r="BL130" s="16" t="s">
        <v>558</v>
      </c>
      <c r="BM130" s="215" t="s">
        <v>574</v>
      </c>
    </row>
    <row r="131" spans="1:65" s="12" customFormat="1" ht="22.9" customHeight="1">
      <c r="B131" s="187"/>
      <c r="C131" s="188"/>
      <c r="D131" s="189" t="s">
        <v>73</v>
      </c>
      <c r="E131" s="201" t="s">
        <v>575</v>
      </c>
      <c r="F131" s="201" t="s">
        <v>576</v>
      </c>
      <c r="G131" s="188"/>
      <c r="H131" s="188"/>
      <c r="I131" s="191"/>
      <c r="J131" s="202">
        <f>BK131</f>
        <v>0</v>
      </c>
      <c r="K131" s="188"/>
      <c r="L131" s="193"/>
      <c r="M131" s="194"/>
      <c r="N131" s="195"/>
      <c r="O131" s="195"/>
      <c r="P131" s="196">
        <f>P132</f>
        <v>0</v>
      </c>
      <c r="Q131" s="195"/>
      <c r="R131" s="196">
        <f>R132</f>
        <v>0</v>
      </c>
      <c r="S131" s="195"/>
      <c r="T131" s="197">
        <f>T132</f>
        <v>0</v>
      </c>
      <c r="AR131" s="198" t="s">
        <v>151</v>
      </c>
      <c r="AT131" s="199" t="s">
        <v>73</v>
      </c>
      <c r="AU131" s="199" t="s">
        <v>82</v>
      </c>
      <c r="AY131" s="198" t="s">
        <v>129</v>
      </c>
      <c r="BK131" s="200">
        <f>BK132</f>
        <v>0</v>
      </c>
    </row>
    <row r="132" spans="1:65" s="2" customFormat="1" ht="16.5" customHeight="1">
      <c r="A132" s="33"/>
      <c r="B132" s="34"/>
      <c r="C132" s="203" t="s">
        <v>156</v>
      </c>
      <c r="D132" s="203" t="s">
        <v>131</v>
      </c>
      <c r="E132" s="204" t="s">
        <v>577</v>
      </c>
      <c r="F132" s="205" t="s">
        <v>576</v>
      </c>
      <c r="G132" s="206" t="s">
        <v>557</v>
      </c>
      <c r="H132" s="207">
        <v>1</v>
      </c>
      <c r="I132" s="208"/>
      <c r="J132" s="209">
        <f>ROUND(I132*H132,2)</f>
        <v>0</v>
      </c>
      <c r="K132" s="210"/>
      <c r="L132" s="38"/>
      <c r="M132" s="240" t="s">
        <v>1</v>
      </c>
      <c r="N132" s="241" t="s">
        <v>39</v>
      </c>
      <c r="O132" s="242"/>
      <c r="P132" s="243">
        <f>O132*H132</f>
        <v>0</v>
      </c>
      <c r="Q132" s="243">
        <v>0</v>
      </c>
      <c r="R132" s="243">
        <f>Q132*H132</f>
        <v>0</v>
      </c>
      <c r="S132" s="243">
        <v>0</v>
      </c>
      <c r="T132" s="244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15" t="s">
        <v>558</v>
      </c>
      <c r="AT132" s="215" t="s">
        <v>131</v>
      </c>
      <c r="AU132" s="215" t="s">
        <v>84</v>
      </c>
      <c r="AY132" s="16" t="s">
        <v>129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6" t="s">
        <v>82</v>
      </c>
      <c r="BK132" s="216">
        <f>ROUND(I132*H132,2)</f>
        <v>0</v>
      </c>
      <c r="BL132" s="16" t="s">
        <v>558</v>
      </c>
      <c r="BM132" s="215" t="s">
        <v>578</v>
      </c>
    </row>
    <row r="133" spans="1:65" s="2" customFormat="1" ht="6.95" customHeight="1">
      <c r="A133" s="33"/>
      <c r="B133" s="53"/>
      <c r="C133" s="54"/>
      <c r="D133" s="54"/>
      <c r="E133" s="54"/>
      <c r="F133" s="54"/>
      <c r="G133" s="54"/>
      <c r="H133" s="54"/>
      <c r="I133" s="151"/>
      <c r="J133" s="54"/>
      <c r="K133" s="54"/>
      <c r="L133" s="38"/>
      <c r="M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</sheetData>
  <autoFilter ref="C120:K132" xr:uid="{00000000-0009-0000-0000-000005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SO01 - Stavební připraven...</vt:lpstr>
      <vt:lpstr>SO02 - Stání pro kontejne...</vt:lpstr>
      <vt:lpstr>SO03 - Nová parkovací stá...</vt:lpstr>
      <vt:lpstr>SO04 - Obnova rubové izol...</vt:lpstr>
      <vt:lpstr>VRN - VRN</vt:lpstr>
      <vt:lpstr>'Rekapitulace stavby'!Názvy_tisku</vt:lpstr>
      <vt:lpstr>'SO01 - Stavební připraven...'!Názvy_tisku</vt:lpstr>
      <vt:lpstr>'SO02 - Stání pro kontejne...'!Názvy_tisku</vt:lpstr>
      <vt:lpstr>'SO03 - Nová parkovací stá...'!Názvy_tisku</vt:lpstr>
      <vt:lpstr>'SO04 - Obnova rubové izol...'!Názvy_tisku</vt:lpstr>
      <vt:lpstr>'VRN - VRN'!Názvy_tisku</vt:lpstr>
      <vt:lpstr>'Rekapitulace stavby'!Oblast_tisku</vt:lpstr>
      <vt:lpstr>'SO01 - Stavební připraven...'!Oblast_tisku</vt:lpstr>
      <vt:lpstr>'SO02 - Stání pro kontejne...'!Oblast_tisku</vt:lpstr>
      <vt:lpstr>'SO03 - Nová parkovací stá...'!Oblast_tisku</vt:lpstr>
      <vt:lpstr>'SO04 - Obnova rubové izol...'!Oblast_tisku</vt:lpstr>
      <vt:lpstr>'VRN - VRN'!Oblast_tisku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</dc:creator>
  <cp:lastModifiedBy>Radek Koněvalík</cp:lastModifiedBy>
  <dcterms:created xsi:type="dcterms:W3CDTF">2020-04-27T06:10:48Z</dcterms:created>
  <dcterms:modified xsi:type="dcterms:W3CDTF">2020-05-06T05:36:48Z</dcterms:modified>
</cp:coreProperties>
</file>